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showInkAnnotation="0" updateLinks="never" codeName="ThisWorkbook"/>
  <mc:AlternateContent xmlns:mc="http://schemas.openxmlformats.org/markup-compatibility/2006">
    <mc:Choice Requires="x15">
      <x15ac:absPath xmlns:x15ac="http://schemas.microsoft.com/office/spreadsheetml/2010/11/ac" url="D:\ARB Work Stuff\Urban Greening\"/>
    </mc:Choice>
  </mc:AlternateContent>
  <xr:revisionPtr revIDLastSave="0" documentId="13_ncr:1_{43EB2E08-3F48-48E3-82EF-A03CAC3A90AB}" xr6:coauthVersionLast="47" xr6:coauthVersionMax="47" xr10:uidLastSave="{00000000-0000-0000-0000-000000000000}"/>
  <bookViews>
    <workbookView xWindow="-108" yWindow="-108" windowWidth="23256" windowHeight="12576" tabRatio="914" xr2:uid="{00000000-000D-0000-FFFF-FFFF00000000}"/>
  </bookViews>
  <sheets>
    <sheet name="Read Me" sheetId="57" r:id="rId1"/>
    <sheet name="Project Info" sheetId="56" r:id="rId2"/>
    <sheet name="Tree Planting-ITP" sheetId="45" r:id="rId3"/>
    <sheet name="Tree Planting-ITS" sheetId="46" r:id="rId4"/>
    <sheet name="New Bike-Ped Infrastructure" sheetId="50" r:id="rId5"/>
    <sheet name="GHG Summary" sheetId="47" r:id="rId6"/>
    <sheet name="Co-benefit Summary" sheetId="52" r:id="rId7"/>
    <sheet name="Definitions" sheetId="44" r:id="rId8"/>
    <sheet name="Documentation" sheetId="59" r:id="rId9"/>
    <sheet name="Infrastructure GHG Calculations" sheetId="30" state="hidden" r:id="rId10"/>
    <sheet name="Criteria &amp; Toxics Calculations" sheetId="51" state="hidden" r:id="rId11"/>
    <sheet name="Bike-Ped Matrix" sheetId="49" state="hidden" r:id="rId12"/>
    <sheet name="ERF" sheetId="48" state="hidden" r:id="rId13"/>
    <sheet name="Defaults" sheetId="13" state="hidden" r:id="rId14"/>
    <sheet name="Passenger Auto GHG 2017" sheetId="54" state="hidden" r:id="rId15"/>
    <sheet name="Passenger Auto C&amp;T 2017" sheetId="53"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15" hidden="1">'Passenger Auto C&amp;T 2017'!$A$34:$I$34</definedName>
    <definedName name="_xlnm._FilterDatabase" localSheetId="14" hidden="1">'Passenger Auto GHG 2017'!$A$35:$D$2517</definedName>
    <definedName name="_ftn1" localSheetId="8">Documentation!#REF!</definedName>
    <definedName name="acc" localSheetId="10">[1]Defaults!$I$2:$I$6</definedName>
    <definedName name="acc" localSheetId="7">[2]Defaults!$I$2:$I$6</definedName>
    <definedName name="acc" localSheetId="12">[2]Defaults!$I$2:$I$6</definedName>
    <definedName name="acc" localSheetId="5">[2]Defaults!$I$2:$I$6</definedName>
    <definedName name="acc" localSheetId="2">[2]Defaults!$I$2:$I$6</definedName>
    <definedName name="acc" localSheetId="3">[2]Defaults!$I$2:$I$6</definedName>
    <definedName name="acc">Defaults!#REF!</definedName>
    <definedName name="add">[3]Defaults!$Z$3:$Z$4</definedName>
    <definedName name="addghg">[3]Defaults!$Z$2:$Z$3</definedName>
    <definedName name="adjf" localSheetId="10">[1]Defaults!$H$2:$H$16</definedName>
    <definedName name="adjf" localSheetId="7">[2]Defaults!$H$2:$H$16</definedName>
    <definedName name="adjf" localSheetId="12">[2]Defaults!$H$2:$H$16</definedName>
    <definedName name="adjf" localSheetId="5">[2]Defaults!$H$2:$H$16</definedName>
    <definedName name="adjf" localSheetId="2">[2]Defaults!$H$2:$H$16</definedName>
    <definedName name="adjf" localSheetId="3">[2]Defaults!$H$2:$H$16</definedName>
    <definedName name="adjf">Defaults!#REF!</definedName>
    <definedName name="airb">'[3]EF Default Tables'!#REF!</definedName>
    <definedName name="AttachmentA">[4]Sheet2!$A$3:$A$17</definedName>
    <definedName name="AttachmentB">[4]Sheet2!$A$20:$A$43</definedName>
    <definedName name="basin">[3]Defaults!$D$2:$D$16</definedName>
    <definedName name="basinair">[3]Defaults!#REF!</definedName>
    <definedName name="BFT">Defaults!#REF!</definedName>
    <definedName name="bikesharesum">#REF!</definedName>
    <definedName name="BUST">#REF!</definedName>
    <definedName name="cab">[3]Defaults!$U$2:$U$3</definedName>
    <definedName name="CaleemodSum">'[1]CalEEMod Steps 4-6'!$D$49</definedName>
    <definedName name="cap">[3]Defaults!$H$10:$H$12</definedName>
    <definedName name="capital">[3]Defaults!#REF!</definedName>
    <definedName name="caps">'[3]EF Default Tables'!#REF!</definedName>
    <definedName name="captl">[3]Defaults!#REF!</definedName>
    <definedName name="clean">[3]Defaults!$H$8:$H$9</definedName>
    <definedName name="cnty" localSheetId="10">[1]Defaults!$C$2:$C$59</definedName>
    <definedName name="cnty" localSheetId="7">[2]Defaults!$C$2:$C$59</definedName>
    <definedName name="cnty" localSheetId="12">[2]Defaults!$C$2:$C$59</definedName>
    <definedName name="cnty" localSheetId="5">[2]Defaults!$C$2:$C$59</definedName>
    <definedName name="cnty" localSheetId="2">[2]Defaults!$C$2:$C$59</definedName>
    <definedName name="cnty" localSheetId="3">[2]Defaults!$C$2:$C$59</definedName>
    <definedName name="cnty">Defaults!#REF!</definedName>
    <definedName name="cntys">[3]Defaults!$C$2:$C$59</definedName>
    <definedName name="cptl">[3]Defaults!#REF!</definedName>
    <definedName name="Cut_A_Way">#REF!</definedName>
    <definedName name="CY" localSheetId="10">[1]Defaults!$B$2:$B$37</definedName>
    <definedName name="CY" localSheetId="7">[2]Defaults!$B$4:$B$37</definedName>
    <definedName name="CY" localSheetId="12">[2]Defaults!$B$4:$B$37</definedName>
    <definedName name="CY" localSheetId="5">[2]Defaults!$B$4:$B$37</definedName>
    <definedName name="CY" localSheetId="2">[2]Defaults!$B$4:$B$37</definedName>
    <definedName name="CY" localSheetId="3">[2]Defaults!$B$4:$B$37</definedName>
    <definedName name="CY">Defaults!#REF!</definedName>
    <definedName name="Diesel">#REF!</definedName>
    <definedName name="ECY">'[3]EF Default Tables'!#REF!</definedName>
    <definedName name="Electric">#REF!</definedName>
    <definedName name="EMY" localSheetId="10">[1]Defaults!$A$2:$A$50</definedName>
    <definedName name="EMY" localSheetId="7">[2]Defaults!$A$2:$A$50</definedName>
    <definedName name="EMY" localSheetId="12">[2]Defaults!$A$2:$A$50</definedName>
    <definedName name="EMY" localSheetId="5">[2]Defaults!$A$2:$A$50</definedName>
    <definedName name="EMY" localSheetId="2">[2]Defaults!$A$2:$A$50</definedName>
    <definedName name="EMY" localSheetId="3">[2]Defaults!$A$2:$A$50</definedName>
    <definedName name="EMY">Defaults!#REF!</definedName>
    <definedName name="enhp">Defaults!#REF!</definedName>
    <definedName name="EquipmentType" localSheetId="6">'[5]ERFs &amp; Sources'!#REF!</definedName>
    <definedName name="EquipmentType" localSheetId="4">ERF!#REF!</definedName>
    <definedName name="EquipmentType">ERF!#REF!</definedName>
    <definedName name="EquipmentType2" localSheetId="6">'[5]ERFs &amp; Sources'!#REF!,'[5]ERFs &amp; Sources'!#REF!,'[5]ERFs &amp; Sources'!#REF!,'[5]ERFs &amp; Sources'!#REF!,'[5]ERFs &amp; Sources'!#REF!</definedName>
    <definedName name="EquipmentType2" localSheetId="4">ERF!#REF!,ERF!#REF!,ERF!#REF!,ERF!#REF!,ERF!#REF!</definedName>
    <definedName name="EquipmentType2">ERF!#REF!,ERF!#REF!,ERF!#REF!,ERF!#REF!,ERF!#REF!</definedName>
    <definedName name="EquipmentType3" localSheetId="6">#REF!</definedName>
    <definedName name="EquipmentType3" localSheetId="4">#REF!</definedName>
    <definedName name="EquipmentType3">#REF!</definedName>
    <definedName name="Ferry">#REF!</definedName>
    <definedName name="FT">#REF!</definedName>
    <definedName name="Ftype">#REF!</definedName>
    <definedName name="fuel">[3]Defaults!$Y$2:$Y$10</definedName>
    <definedName name="Fuels">#REF!</definedName>
    <definedName name="FuelType">#REF!</definedName>
    <definedName name="GHGEF2017HHDBEV">#REF!</definedName>
    <definedName name="GHGEF2017HHDULSD">#REF!</definedName>
    <definedName name="GHGEF2017MHDBEV">#REF!</definedName>
    <definedName name="GHGEF2017MHDHYBRID">#REF!</definedName>
    <definedName name="GHGEF2017MHDULSD">#REF!</definedName>
    <definedName name="GHGEF2017SBUSBEV">#REF!</definedName>
    <definedName name="GHGEF2017SBUSULSD">#REF!</definedName>
    <definedName name="GHGEF2017UBUSBEV">#REF!</definedName>
    <definedName name="GHGEF2017UBUSCNG">#REF!</definedName>
    <definedName name="GHGEF2017UBUSULSD">#REF!</definedName>
    <definedName name="Heavy_Rail">#REF!</definedName>
    <definedName name="Heavy_Rail_Car">#REF!</definedName>
    <definedName name="Hybrid">[3]Defaults!$W$2:$W$3</definedName>
    <definedName name="inex">[3]Defaults!$H$2:$H$4</definedName>
    <definedName name="lctopcy">[3]Defaults!$B$2:$B$37</definedName>
    <definedName name="mode" localSheetId="10">[1]Defaults!$E$48:$E$59</definedName>
    <definedName name="mode">Defaults!$A$14:$A$17</definedName>
    <definedName name="MY" localSheetId="10">#REF!</definedName>
    <definedName name="MY">#REF!</definedName>
    <definedName name="new">[3]Defaults!$H$8</definedName>
    <definedName name="newpt">[3]Defaults!$E$2:$E$5</definedName>
    <definedName name="NMY">[3]Defaults!$A$12:$A$41</definedName>
    <definedName name="NOXEF2017HHDULSD">'[6]HD EF in 2024'!$AP$38</definedName>
    <definedName name="NOXEF2017MHDHYBRID">#REF!</definedName>
    <definedName name="NOXEF2017MHDULSD">'[6]HD EF in 2024'!$AP$23</definedName>
    <definedName name="NOXEF2017SBUSULSD">'[6]HD EF in 2024'!$AP$12</definedName>
    <definedName name="NOXEF2017UBUSULSD">'[6]HD EF in 2024'!$AP$40</definedName>
    <definedName name="nsv">Defaults!#REF!</definedName>
    <definedName name="omy">[3]Defaults!$A$18:$A$60</definedName>
    <definedName name="oper">[3]Defaults!#REF!</definedName>
    <definedName name="Operations">#REF!</definedName>
    <definedName name="ops">'[3]EF Default Tables'!#REF!</definedName>
    <definedName name="opts">[3]Defaults!#REF!</definedName>
    <definedName name="Over_Road_Coach">#REF!</definedName>
    <definedName name="plist">'[3]EF Default Tables'!#REF!</definedName>
    <definedName name="_xlnm.Print_Area" localSheetId="11">'Bike-Ped Matrix'!$A$1:$U$64</definedName>
    <definedName name="_xlnm.Print_Area" localSheetId="10">'Criteria &amp; Toxics Calculations'!$A$1:$X$24</definedName>
    <definedName name="_xlnm.Print_Area" localSheetId="13">Defaults!$A$1:$F$144</definedName>
    <definedName name="_xlnm.Print_Area" localSheetId="7">Definitions!$A$1:$E$43</definedName>
    <definedName name="_xlnm.Print_Area" localSheetId="8">Documentation!$A$1:$G$25</definedName>
    <definedName name="_xlnm.Print_Area" localSheetId="12">ERF!$B$1:$O$60</definedName>
    <definedName name="_xlnm.Print_Area" localSheetId="4">'New Bike-Ped Infrastructure'!$A$1:$R$35</definedName>
    <definedName name="_xlnm.Print_Area" localSheetId="14">'Passenger Auto GHG 2017'!$A$1:$I$2671</definedName>
    <definedName name="_xlnm.Print_Area" localSheetId="1">'Project Info'!$A$1:$E$43</definedName>
    <definedName name="_xlnm.Print_Area" localSheetId="0">'Read Me'!$A$1:$G$46</definedName>
    <definedName name="_xlnm.Print_Area" localSheetId="3">'Tree Planting-ITS'!$A$1:$I$42</definedName>
    <definedName name="_xlnm.Print_Titles" localSheetId="4">'New Bike-Ped Infrastructure'!$B:$E</definedName>
    <definedName name="Project_Type">#REF!</definedName>
    <definedName name="projecttype">#REF!</definedName>
    <definedName name="projlist">#REF!</definedName>
    <definedName name="ProjSetting">Defaults!#REF!</definedName>
    <definedName name="projt">'[3]EF Default Tables'!#REF!</definedName>
    <definedName name="ProjType" localSheetId="10">[1]Defaults!$K$2:$K$4</definedName>
    <definedName name="ProjType">Defaults!#REF!</definedName>
    <definedName name="PRTYPE">#REF!</definedName>
    <definedName name="ptype" localSheetId="10">[1]Defaults!#REF!</definedName>
    <definedName name="ptype" localSheetId="7">[2]Defaults!$E$42:$E$43</definedName>
    <definedName name="ptype" localSheetId="12">[2]Defaults!$E$42:$E$43</definedName>
    <definedName name="ptype" localSheetId="5">[2]Defaults!$E$42:$E$43</definedName>
    <definedName name="ptype" localSheetId="2">[2]Defaults!$E$42:$E$43</definedName>
    <definedName name="ptype" localSheetId="3">[2]Defaults!$E$42:$E$43</definedName>
    <definedName name="ptype">Defaults!#REF!</definedName>
    <definedName name="RefrigerantTypes" localSheetId="6">'[5]ERFs &amp; Sources'!#REF!</definedName>
    <definedName name="RefrigerantTypes" localSheetId="4">ERF!#REF!</definedName>
    <definedName name="RefrigerantTypes">ERF!#REF!</definedName>
    <definedName name="region">[7]Defaults!$C$2:$C$3</definedName>
    <definedName name="rep">[1]Defaults!#REF!</definedName>
    <definedName name="ROGEF2017HHDULSD">'[6]HD EF in 2024'!$AC$38</definedName>
    <definedName name="ROGEF2017MHDHYBRID">#REF!</definedName>
    <definedName name="ROGEF2017MHDULSD">'[6]HD EF in 2024'!$AC$23</definedName>
    <definedName name="ROGEF2017SBUSULSD">'[6]HD EF in 2024'!$AC$12</definedName>
    <definedName name="ROGEF2017UBUSULSD">'[6]HD EF in 2024'!$AC$40</definedName>
    <definedName name="serv">[3]Defaults!$H$5:$H$6</definedName>
    <definedName name="service">[3]Defaults!$S$2:$S$11</definedName>
    <definedName name="Servtype">[7]Defaults!$F$2:$F$10</definedName>
    <definedName name="svtype">'[3]EF Default Tables'!#REF!</definedName>
    <definedName name="tac">'[3]EF Default Tables'!#REF!</definedName>
    <definedName name="TacSum" localSheetId="10">'[1]TAC Inputs'!$T$29</definedName>
    <definedName name="TacSum" localSheetId="4">'New Bike-Ped Infrastructure'!$O$35</definedName>
    <definedName name="TacSum">#REF!</definedName>
    <definedName name="TFT" localSheetId="7">[2]Defaults!$E$11:$E$21</definedName>
    <definedName name="TFT" localSheetId="12">[2]Defaults!$E$11:$E$21</definedName>
    <definedName name="TFT" localSheetId="5">[2]Defaults!$E$11:$E$21</definedName>
    <definedName name="TFT" localSheetId="2">[2]Defaults!$E$11:$E$21</definedName>
    <definedName name="TFT" localSheetId="3">[2]Defaults!$E$11:$E$21</definedName>
    <definedName name="TFT">Defaults!#REF!</definedName>
    <definedName name="Transit_Bus">#REF!</definedName>
    <definedName name="TransSub" localSheetId="10">[1]Defaults!$K$16:$K$20</definedName>
    <definedName name="TransSub">Defaults!#REF!</definedName>
    <definedName name="upgrade" localSheetId="10">[1]Defaults!#REF!</definedName>
    <definedName name="upgrade">Defaults!#REF!</definedName>
    <definedName name="upgrd" localSheetId="10">[1]Defaults!#REF!</definedName>
    <definedName name="upgrd">Defaults!#REF!</definedName>
    <definedName name="Vehicle_Type">#REF!</definedName>
    <definedName name="vehicletype">[7]Defaults!$G$2:$G$9</definedName>
    <definedName name="vehtype">[3]Defaults!$T$2:$T$9</definedName>
    <definedName name="VRFuel">'[8]Valid Entries'!$F$4:$F$7</definedName>
    <definedName name="YesNo" localSheetId="10">[1]Defaults!$K$12:$K$13</definedName>
    <definedName name="YesNo">Defaults!$A$10:$A$11</definedName>
    <definedName name="Z_DEDCE137_B42D_4581_9621_E878B14CB7C9_.wvu.FilterData" localSheetId="14" hidden="1">'Passenger Auto GHG 2017'!$A$35:$D$2007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8" i="50" l="1"/>
  <c r="E14" i="30"/>
  <c r="E15" i="30"/>
  <c r="E16" i="30"/>
  <c r="E17" i="30"/>
  <c r="E18" i="30"/>
  <c r="E19" i="30"/>
  <c r="E20" i="30"/>
  <c r="E21" i="30"/>
  <c r="H18" i="46" l="1"/>
  <c r="H18" i="45"/>
  <c r="Q21" i="50" l="1"/>
  <c r="Q22" i="50"/>
  <c r="Q23" i="50"/>
  <c r="Q24" i="50"/>
  <c r="Q25" i="50"/>
  <c r="Q26" i="50"/>
  <c r="Q27" i="50"/>
  <c r="Q28" i="50"/>
  <c r="C24" i="48" l="1"/>
  <c r="I35" i="46" s="1"/>
  <c r="F40" i="45"/>
  <c r="K50" i="45" s="1"/>
  <c r="I34" i="46"/>
  <c r="K49" i="45"/>
  <c r="I33" i="46"/>
  <c r="K48" i="45"/>
  <c r="I32" i="46"/>
  <c r="I37" i="46"/>
  <c r="I36" i="46"/>
  <c r="I31" i="46"/>
  <c r="I30" i="46"/>
  <c r="I29" i="46"/>
  <c r="G40" i="45"/>
  <c r="K53" i="45" s="1"/>
  <c r="H40" i="45"/>
  <c r="I40" i="45"/>
  <c r="K51" i="45" s="1"/>
  <c r="E12" i="47"/>
  <c r="K54" i="45"/>
  <c r="H21" i="30"/>
  <c r="M21" i="30"/>
  <c r="B21" i="49"/>
  <c r="F21" i="49" s="1"/>
  <c r="C21" i="49"/>
  <c r="G21" i="49" s="1"/>
  <c r="D21" i="49"/>
  <c r="H21" i="49" s="1"/>
  <c r="E21" i="49"/>
  <c r="N28" i="50"/>
  <c r="O21" i="30" s="1"/>
  <c r="A21" i="30"/>
  <c r="K21" i="30" s="1"/>
  <c r="B21" i="30"/>
  <c r="C21" i="30"/>
  <c r="H20" i="30"/>
  <c r="M20" i="30"/>
  <c r="B20" i="49"/>
  <c r="F20" i="49" s="1"/>
  <c r="C20" i="49"/>
  <c r="G20" i="49" s="1"/>
  <c r="D20" i="49"/>
  <c r="E20" i="49"/>
  <c r="N27" i="50"/>
  <c r="O20" i="30" s="1"/>
  <c r="A20" i="30"/>
  <c r="K20" i="30" s="1"/>
  <c r="B20" i="30"/>
  <c r="C20" i="30"/>
  <c r="H19" i="30"/>
  <c r="M19" i="30"/>
  <c r="B19" i="49"/>
  <c r="F19" i="49"/>
  <c r="C19" i="49"/>
  <c r="G19" i="49"/>
  <c r="D19" i="49"/>
  <c r="H19" i="49" s="1"/>
  <c r="E19" i="49"/>
  <c r="N26" i="50"/>
  <c r="O19" i="30" s="1"/>
  <c r="A19" i="30"/>
  <c r="K19" i="30" s="1"/>
  <c r="B19" i="30"/>
  <c r="C19" i="30"/>
  <c r="H18" i="30"/>
  <c r="M18" i="30"/>
  <c r="B18" i="49"/>
  <c r="F18" i="49" s="1"/>
  <c r="C18" i="49"/>
  <c r="G18" i="49" s="1"/>
  <c r="D18" i="49"/>
  <c r="H18" i="49" s="1"/>
  <c r="E18" i="49"/>
  <c r="N25" i="50"/>
  <c r="O18" i="30" s="1"/>
  <c r="A18" i="30"/>
  <c r="K18" i="30" s="1"/>
  <c r="B18" i="30"/>
  <c r="C18" i="30"/>
  <c r="H17" i="30"/>
  <c r="M17" i="30"/>
  <c r="B17" i="49"/>
  <c r="F17" i="49" s="1"/>
  <c r="C17" i="49"/>
  <c r="G17" i="49" s="1"/>
  <c r="D17" i="49"/>
  <c r="E17" i="49"/>
  <c r="N24" i="50"/>
  <c r="O17" i="30" s="1"/>
  <c r="A17" i="30"/>
  <c r="K17" i="30" s="1"/>
  <c r="B17" i="30"/>
  <c r="C17" i="30"/>
  <c r="H16" i="30"/>
  <c r="M16" i="30"/>
  <c r="B16" i="49"/>
  <c r="F16" i="49" s="1"/>
  <c r="C16" i="49"/>
  <c r="G16" i="49" s="1"/>
  <c r="D16" i="49"/>
  <c r="H16" i="49" s="1"/>
  <c r="E16" i="49"/>
  <c r="N23" i="50"/>
  <c r="O16" i="30" s="1"/>
  <c r="A16" i="30"/>
  <c r="K16" i="30" s="1"/>
  <c r="B16" i="30"/>
  <c r="C16" i="30"/>
  <c r="H15" i="30"/>
  <c r="M15" i="30"/>
  <c r="B15" i="49"/>
  <c r="F15" i="49" s="1"/>
  <c r="C15" i="49"/>
  <c r="G15" i="49" s="1"/>
  <c r="D15" i="49"/>
  <c r="E15" i="49"/>
  <c r="N22" i="50"/>
  <c r="O15" i="30" s="1"/>
  <c r="A15" i="30"/>
  <c r="K15" i="30" s="1"/>
  <c r="B15" i="30"/>
  <c r="C15" i="30"/>
  <c r="H14" i="30"/>
  <c r="M14" i="30"/>
  <c r="B14" i="49"/>
  <c r="F14" i="49" s="1"/>
  <c r="C14" i="49"/>
  <c r="G14" i="49"/>
  <c r="D14" i="49"/>
  <c r="H14" i="49" s="1"/>
  <c r="E14" i="49"/>
  <c r="N21" i="50"/>
  <c r="O14" i="30" s="1"/>
  <c r="A14" i="30"/>
  <c r="K14" i="30" s="1"/>
  <c r="B14" i="30"/>
  <c r="C14" i="30"/>
  <c r="H13" i="30"/>
  <c r="M13" i="30"/>
  <c r="B13" i="49"/>
  <c r="F13" i="49" s="1"/>
  <c r="C13" i="49"/>
  <c r="G13" i="49" s="1"/>
  <c r="D13" i="49"/>
  <c r="H13" i="49" s="1"/>
  <c r="E13" i="49"/>
  <c r="N20" i="50"/>
  <c r="O13" i="30" s="1"/>
  <c r="A13" i="30"/>
  <c r="B13" i="30"/>
  <c r="C13" i="30"/>
  <c r="H12" i="30"/>
  <c r="M12" i="30"/>
  <c r="B12" i="49"/>
  <c r="F12" i="49" s="1"/>
  <c r="C12" i="49"/>
  <c r="G12" i="49" s="1"/>
  <c r="D12" i="49"/>
  <c r="H12" i="49" s="1"/>
  <c r="E12" i="49"/>
  <c r="N19" i="50"/>
  <c r="O12" i="30" s="1"/>
  <c r="A12" i="30"/>
  <c r="E12" i="30" s="1"/>
  <c r="B12" i="30"/>
  <c r="C12" i="30"/>
  <c r="H11" i="30"/>
  <c r="M11" i="30"/>
  <c r="B11" i="49"/>
  <c r="F11" i="49" s="1"/>
  <c r="C11" i="49"/>
  <c r="G11" i="49" s="1"/>
  <c r="D11" i="49"/>
  <c r="E11" i="49"/>
  <c r="A11" i="30"/>
  <c r="B11" i="30"/>
  <c r="C11" i="30"/>
  <c r="H10" i="30"/>
  <c r="M10" i="30"/>
  <c r="B10" i="49"/>
  <c r="F10" i="49" s="1"/>
  <c r="C10" i="49"/>
  <c r="G10" i="49" s="1"/>
  <c r="D10" i="49"/>
  <c r="E10" i="49"/>
  <c r="A10" i="30"/>
  <c r="B10" i="30"/>
  <c r="C10" i="30"/>
  <c r="E10" i="30" s="1"/>
  <c r="E35" i="56"/>
  <c r="E37" i="56" s="1"/>
  <c r="E16" i="47" s="1"/>
  <c r="J40" i="45"/>
  <c r="K40" i="45"/>
  <c r="I38" i="46"/>
  <c r="D40" i="45"/>
  <c r="F37" i="52" s="1"/>
  <c r="A12" i="51"/>
  <c r="A13" i="51"/>
  <c r="A14" i="51"/>
  <c r="A15" i="51"/>
  <c r="A16" i="51"/>
  <c r="X16" i="51" s="1"/>
  <c r="A17" i="51"/>
  <c r="O17" i="51" s="1"/>
  <c r="A18" i="51"/>
  <c r="X18" i="51" s="1"/>
  <c r="A19" i="51"/>
  <c r="X19" i="51" s="1"/>
  <c r="A20" i="51"/>
  <c r="X20" i="51" s="1"/>
  <c r="A21" i="51"/>
  <c r="O21" i="51" s="1"/>
  <c r="A22" i="51"/>
  <c r="X22" i="51" s="1"/>
  <c r="A23" i="51"/>
  <c r="X23" i="51" s="1"/>
  <c r="O16" i="51"/>
  <c r="E40" i="45"/>
  <c r="K42" i="45" s="1"/>
  <c r="E19" i="47" s="1"/>
  <c r="I26" i="46"/>
  <c r="E20" i="47" s="1"/>
  <c r="I27" i="46"/>
  <c r="E22" i="47" s="1"/>
  <c r="L10" i="30"/>
  <c r="L11" i="30"/>
  <c r="L12" i="30"/>
  <c r="L13" i="30"/>
  <c r="L14" i="30"/>
  <c r="L15" i="30"/>
  <c r="L16" i="30"/>
  <c r="L17" i="30"/>
  <c r="L18" i="30"/>
  <c r="L19" i="30"/>
  <c r="L20" i="30"/>
  <c r="L21" i="30"/>
  <c r="F40" i="52"/>
  <c r="F41" i="52"/>
  <c r="I40" i="46"/>
  <c r="I39" i="46"/>
  <c r="E15" i="47"/>
  <c r="E13" i="47"/>
  <c r="C9" i="52"/>
  <c r="C9" i="47"/>
  <c r="K56" i="45"/>
  <c r="K55" i="45"/>
  <c r="K11" i="49"/>
  <c r="M11" i="49" s="1"/>
  <c r="L11" i="49"/>
  <c r="N11" i="49" s="1"/>
  <c r="K12" i="49"/>
  <c r="M12" i="49" s="1"/>
  <c r="L12" i="49"/>
  <c r="N12" i="49" s="1"/>
  <c r="K13" i="49"/>
  <c r="M13" i="49" s="1"/>
  <c r="L13" i="49"/>
  <c r="N13" i="49" s="1"/>
  <c r="K14" i="49"/>
  <c r="M14" i="49" s="1"/>
  <c r="L14" i="49"/>
  <c r="N14" i="49" s="1"/>
  <c r="K15" i="49"/>
  <c r="M15" i="49" s="1"/>
  <c r="L15" i="49"/>
  <c r="N15" i="49" s="1"/>
  <c r="K16" i="49"/>
  <c r="M16" i="49" s="1"/>
  <c r="L16" i="49"/>
  <c r="N16" i="49" s="1"/>
  <c r="K17" i="49"/>
  <c r="M17" i="49" s="1"/>
  <c r="L17" i="49"/>
  <c r="N17" i="49" s="1"/>
  <c r="K18" i="49"/>
  <c r="M18" i="49" s="1"/>
  <c r="L18" i="49"/>
  <c r="N18" i="49" s="1"/>
  <c r="K19" i="49"/>
  <c r="M19" i="49" s="1"/>
  <c r="L19" i="49"/>
  <c r="N19" i="49" s="1"/>
  <c r="K20" i="49"/>
  <c r="M20" i="49" s="1"/>
  <c r="L20" i="49"/>
  <c r="N20" i="49" s="1"/>
  <c r="K21" i="49"/>
  <c r="M21" i="49" s="1"/>
  <c r="L21" i="49"/>
  <c r="N21" i="49" s="1"/>
  <c r="L10" i="49"/>
  <c r="N10" i="49" s="1"/>
  <c r="K10" i="49"/>
  <c r="M10" i="49" s="1"/>
  <c r="E27" i="50"/>
  <c r="E28" i="50"/>
  <c r="E23" i="50"/>
  <c r="E25" i="50"/>
  <c r="E22" i="50"/>
  <c r="E26" i="50"/>
  <c r="E24" i="50"/>
  <c r="E21" i="50"/>
  <c r="E11" i="30" l="1"/>
  <c r="E13" i="30"/>
  <c r="G13" i="30" s="1"/>
  <c r="K10" i="30"/>
  <c r="G11" i="30"/>
  <c r="U19" i="51"/>
  <c r="I15" i="49"/>
  <c r="K52" i="45"/>
  <c r="K46" i="45"/>
  <c r="U20" i="51"/>
  <c r="O19" i="51"/>
  <c r="K47" i="45"/>
  <c r="D13" i="30"/>
  <c r="I13" i="30" s="1"/>
  <c r="I19" i="49"/>
  <c r="K45" i="45"/>
  <c r="K43" i="45"/>
  <c r="E21" i="47" s="1"/>
  <c r="F42" i="52"/>
  <c r="R19" i="51"/>
  <c r="D16" i="30"/>
  <c r="I16" i="30" s="1"/>
  <c r="D17" i="30"/>
  <c r="I17" i="30" s="1"/>
  <c r="I17" i="49"/>
  <c r="I11" i="49"/>
  <c r="D11" i="30"/>
  <c r="I11" i="30" s="1"/>
  <c r="E14" i="47"/>
  <c r="F20" i="52" s="1"/>
  <c r="R16" i="51"/>
  <c r="H11" i="49"/>
  <c r="I14" i="49"/>
  <c r="J14" i="49" s="1"/>
  <c r="M21" i="50" s="1"/>
  <c r="N14" i="30" s="1"/>
  <c r="I16" i="49"/>
  <c r="J16" i="49" s="1"/>
  <c r="M23" i="50" s="1"/>
  <c r="N16" i="30" s="1"/>
  <c r="H17" i="49"/>
  <c r="D18" i="30"/>
  <c r="I18" i="30" s="1"/>
  <c r="O20" i="51"/>
  <c r="D21" i="30"/>
  <c r="I21" i="30" s="1"/>
  <c r="I20" i="49"/>
  <c r="U16" i="51"/>
  <c r="D14" i="30"/>
  <c r="B16" i="51" s="1"/>
  <c r="I21" i="49"/>
  <c r="J21" i="49" s="1"/>
  <c r="M28" i="50" s="1"/>
  <c r="N21" i="30" s="1"/>
  <c r="R20" i="51"/>
  <c r="J19" i="49"/>
  <c r="M26" i="50" s="1"/>
  <c r="N19" i="30" s="1"/>
  <c r="R19" i="30" s="1"/>
  <c r="X21" i="51"/>
  <c r="X17" i="51"/>
  <c r="H15" i="49"/>
  <c r="J15" i="49" s="1"/>
  <c r="M22" i="50" s="1"/>
  <c r="N15" i="30" s="1"/>
  <c r="H20" i="49"/>
  <c r="R18" i="51"/>
  <c r="U17" i="51"/>
  <c r="R17" i="51"/>
  <c r="I10" i="49"/>
  <c r="I12" i="49"/>
  <c r="J12" i="49" s="1"/>
  <c r="M19" i="50" s="1"/>
  <c r="N12" i="30" s="1"/>
  <c r="U18" i="51"/>
  <c r="O18" i="51"/>
  <c r="O21" i="49"/>
  <c r="U23" i="51"/>
  <c r="R23" i="51"/>
  <c r="O23" i="51"/>
  <c r="D12" i="30"/>
  <c r="I12" i="30" s="1"/>
  <c r="I13" i="49"/>
  <c r="J13" i="49" s="1"/>
  <c r="M20" i="50" s="1"/>
  <c r="N13" i="30" s="1"/>
  <c r="I18" i="49"/>
  <c r="J18" i="49" s="1"/>
  <c r="M25" i="50" s="1"/>
  <c r="N18" i="30" s="1"/>
  <c r="U22" i="51"/>
  <c r="R22" i="51"/>
  <c r="O22" i="51"/>
  <c r="U21" i="51"/>
  <c r="R21" i="51"/>
  <c r="D10" i="30"/>
  <c r="I10" i="30" s="1"/>
  <c r="G21" i="30"/>
  <c r="F35" i="52"/>
  <c r="F18" i="52" s="1"/>
  <c r="F38" i="52"/>
  <c r="F39" i="52" s="1"/>
  <c r="I41" i="46"/>
  <c r="F36" i="52"/>
  <c r="H10" i="49"/>
  <c r="G12" i="30"/>
  <c r="K12" i="30"/>
  <c r="G20" i="30"/>
  <c r="D19" i="30"/>
  <c r="G19" i="30"/>
  <c r="K13" i="30"/>
  <c r="D15" i="30"/>
  <c r="D20" i="30"/>
  <c r="G15" i="30"/>
  <c r="K11" i="30"/>
  <c r="O19" i="49"/>
  <c r="O16" i="49"/>
  <c r="O10" i="49"/>
  <c r="N17" i="50" s="1"/>
  <c r="O10" i="30" s="1"/>
  <c r="O20" i="49"/>
  <c r="O11" i="49"/>
  <c r="N18" i="50" s="1"/>
  <c r="O11" i="30" s="1"/>
  <c r="O15" i="49"/>
  <c r="O18" i="49"/>
  <c r="O17" i="49"/>
  <c r="O14" i="49"/>
  <c r="O13" i="49"/>
  <c r="O12" i="49"/>
  <c r="E19" i="50"/>
  <c r="F12" i="30"/>
  <c r="J12" i="30" s="1"/>
  <c r="E17" i="50"/>
  <c r="I28" i="46"/>
  <c r="K57" i="45"/>
  <c r="F34" i="52"/>
  <c r="K44" i="45"/>
  <c r="E20" i="50" l="1"/>
  <c r="F13" i="30"/>
  <c r="J13" i="30" s="1"/>
  <c r="B19" i="51"/>
  <c r="P19" i="30"/>
  <c r="X19" i="30" s="1"/>
  <c r="Z19" i="30" s="1"/>
  <c r="B23" i="51"/>
  <c r="I14" i="30"/>
  <c r="B15" i="51"/>
  <c r="I15" i="51" s="1"/>
  <c r="J20" i="49"/>
  <c r="M27" i="50" s="1"/>
  <c r="N20" i="30" s="1"/>
  <c r="P20" i="30" s="1"/>
  <c r="X20" i="30" s="1"/>
  <c r="Z20" i="30" s="1"/>
  <c r="F23" i="52"/>
  <c r="R21" i="30"/>
  <c r="P21" i="30"/>
  <c r="R20" i="30"/>
  <c r="V20" i="30" s="1"/>
  <c r="F17" i="52"/>
  <c r="B18" i="51"/>
  <c r="F19" i="52"/>
  <c r="J17" i="49"/>
  <c r="M24" i="50" s="1"/>
  <c r="N17" i="30" s="1"/>
  <c r="P17" i="30" s="1"/>
  <c r="J11" i="49"/>
  <c r="M18" i="50" s="1"/>
  <c r="N11" i="30" s="1"/>
  <c r="R11" i="30" s="1"/>
  <c r="E24" i="47"/>
  <c r="B13" i="51"/>
  <c r="E13" i="51" s="1"/>
  <c r="E18" i="50"/>
  <c r="F25" i="52"/>
  <c r="F24" i="52"/>
  <c r="F21" i="52"/>
  <c r="F22" i="52" s="1"/>
  <c r="R17" i="30"/>
  <c r="P18" i="30"/>
  <c r="R18" i="30"/>
  <c r="V18" i="30" s="1"/>
  <c r="D20" i="51" s="1"/>
  <c r="R14" i="30"/>
  <c r="P14" i="30"/>
  <c r="X14" i="30" s="1"/>
  <c r="P16" i="30"/>
  <c r="X16" i="30" s="1"/>
  <c r="R16" i="30"/>
  <c r="V16" i="30" s="1"/>
  <c r="D18" i="51" s="1"/>
  <c r="B12" i="51"/>
  <c r="E12" i="51" s="1"/>
  <c r="B20" i="51"/>
  <c r="G20" i="51" s="1"/>
  <c r="F21" i="30"/>
  <c r="Y21" i="30" s="1"/>
  <c r="P15" i="30"/>
  <c r="X15" i="30" s="1"/>
  <c r="Z15" i="30" s="1"/>
  <c r="R15" i="30"/>
  <c r="V15" i="30" s="1"/>
  <c r="D17" i="51" s="1"/>
  <c r="J10" i="49"/>
  <c r="M17" i="50" s="1"/>
  <c r="N10" i="30" s="1"/>
  <c r="R10" i="30" s="1"/>
  <c r="V10" i="30" s="1"/>
  <c r="D12" i="51" s="1"/>
  <c r="F15" i="30"/>
  <c r="C17" i="51" s="1"/>
  <c r="R13" i="30"/>
  <c r="V13" i="30" s="1"/>
  <c r="P12" i="30"/>
  <c r="X12" i="30" s="1"/>
  <c r="Z12" i="30" s="1"/>
  <c r="Q19" i="50" s="1"/>
  <c r="B14" i="51"/>
  <c r="G14" i="51" s="1"/>
  <c r="Q18" i="30"/>
  <c r="X18" i="30"/>
  <c r="V19" i="30"/>
  <c r="Q21" i="30"/>
  <c r="X21" i="30"/>
  <c r="Z21" i="30" s="1"/>
  <c r="V21" i="30"/>
  <c r="K15" i="51"/>
  <c r="K18" i="51"/>
  <c r="I18" i="51"/>
  <c r="G18" i="51"/>
  <c r="E18" i="51"/>
  <c r="K23" i="51"/>
  <c r="I23" i="51"/>
  <c r="G23" i="51"/>
  <c r="E23" i="51"/>
  <c r="I19" i="30"/>
  <c r="Q19" i="30" s="1"/>
  <c r="B21" i="51"/>
  <c r="F19" i="30"/>
  <c r="Y19" i="30" s="1"/>
  <c r="G18" i="30"/>
  <c r="F18" i="30"/>
  <c r="Y18" i="30" s="1"/>
  <c r="C23" i="51"/>
  <c r="J15" i="30"/>
  <c r="S15" i="30" s="1"/>
  <c r="I15" i="30"/>
  <c r="Q15" i="30" s="1"/>
  <c r="B17" i="51"/>
  <c r="G17" i="30"/>
  <c r="F17" i="30"/>
  <c r="I16" i="51"/>
  <c r="E16" i="51"/>
  <c r="K16" i="51"/>
  <c r="G16" i="51"/>
  <c r="K19" i="51"/>
  <c r="I19" i="51"/>
  <c r="G19" i="51"/>
  <c r="E19" i="51"/>
  <c r="F11" i="30"/>
  <c r="J11" i="30" s="1"/>
  <c r="V14" i="30"/>
  <c r="D16" i="51" s="1"/>
  <c r="Q16" i="30"/>
  <c r="G16" i="30"/>
  <c r="Z16" i="30" s="1"/>
  <c r="F16" i="30"/>
  <c r="F14" i="30"/>
  <c r="G14" i="30"/>
  <c r="I20" i="30"/>
  <c r="B22" i="51"/>
  <c r="F20" i="30"/>
  <c r="V17" i="30"/>
  <c r="R12" i="30"/>
  <c r="P13" i="30"/>
  <c r="X13" i="30" s="1"/>
  <c r="Z13" i="30" s="1"/>
  <c r="Q20" i="50" s="1"/>
  <c r="C14" i="51"/>
  <c r="G10" i="30"/>
  <c r="F10" i="30"/>
  <c r="J10" i="30" s="1"/>
  <c r="P11" i="30" l="1"/>
  <c r="X11" i="30" s="1"/>
  <c r="G15" i="51"/>
  <c r="E15" i="51"/>
  <c r="C15" i="51"/>
  <c r="L15" i="51" s="1"/>
  <c r="S13" i="30"/>
  <c r="Q12" i="30"/>
  <c r="J21" i="30"/>
  <c r="S21" i="30" s="1"/>
  <c r="I20" i="51"/>
  <c r="I14" i="51"/>
  <c r="Q20" i="30"/>
  <c r="Y17" i="30"/>
  <c r="K20" i="51"/>
  <c r="V20" i="51" s="1"/>
  <c r="E14" i="51"/>
  <c r="Z14" i="30"/>
  <c r="Y20" i="30"/>
  <c r="E20" i="51"/>
  <c r="M20" i="51" s="1"/>
  <c r="K14" i="51"/>
  <c r="Q14" i="30"/>
  <c r="Q17" i="30"/>
  <c r="X17" i="30"/>
  <c r="Z17" i="30" s="1"/>
  <c r="Y14" i="30"/>
  <c r="S18" i="51"/>
  <c r="S20" i="51"/>
  <c r="S16" i="51"/>
  <c r="W15" i="30"/>
  <c r="P22" i="50" s="1"/>
  <c r="R22" i="50" s="1"/>
  <c r="G13" i="51"/>
  <c r="K13" i="51"/>
  <c r="I13" i="51"/>
  <c r="C13" i="51"/>
  <c r="H13" i="51" s="1"/>
  <c r="G12" i="51"/>
  <c r="P12" i="51" s="1"/>
  <c r="K12" i="51"/>
  <c r="V12" i="51" s="1"/>
  <c r="I12" i="51"/>
  <c r="S12" i="51" s="1"/>
  <c r="P10" i="30"/>
  <c r="X10" i="30" s="1"/>
  <c r="Z10" i="30" s="1"/>
  <c r="Q17" i="50" s="1"/>
  <c r="Y16" i="30"/>
  <c r="W17" i="30"/>
  <c r="P24" i="50" s="1"/>
  <c r="R24" i="50" s="1"/>
  <c r="W18" i="30"/>
  <c r="P25" i="50" s="1"/>
  <c r="R25" i="50" s="1"/>
  <c r="D15" i="51"/>
  <c r="W13" i="30"/>
  <c r="P20" i="50" s="1"/>
  <c r="R20" i="50" s="1"/>
  <c r="V16" i="51"/>
  <c r="P16" i="51"/>
  <c r="M16" i="51"/>
  <c r="M12" i="51"/>
  <c r="V18" i="51"/>
  <c r="P18" i="51"/>
  <c r="M18" i="51"/>
  <c r="Z18" i="30"/>
  <c r="P20" i="51"/>
  <c r="Y10" i="30"/>
  <c r="Y13" i="30"/>
  <c r="Y15" i="30"/>
  <c r="T21" i="30"/>
  <c r="U21" i="30" s="1"/>
  <c r="O28" i="50" s="1"/>
  <c r="T15" i="30"/>
  <c r="U15" i="30" s="1"/>
  <c r="O22" i="50" s="1"/>
  <c r="W21" i="30"/>
  <c r="P28" i="50" s="1"/>
  <c r="R28" i="50" s="1"/>
  <c r="D23" i="51"/>
  <c r="V12" i="30"/>
  <c r="W12" i="30" s="1"/>
  <c r="P19" i="50" s="1"/>
  <c r="R19" i="50" s="1"/>
  <c r="Y12" i="30"/>
  <c r="V11" i="30"/>
  <c r="W11" i="30" s="1"/>
  <c r="P18" i="50" s="1"/>
  <c r="R18" i="50" s="1"/>
  <c r="Y11" i="30"/>
  <c r="D21" i="51"/>
  <c r="W19" i="30"/>
  <c r="P26" i="50" s="1"/>
  <c r="R26" i="50" s="1"/>
  <c r="W16" i="30"/>
  <c r="P23" i="50" s="1"/>
  <c r="R23" i="50" s="1"/>
  <c r="L17" i="51"/>
  <c r="W17" i="51" s="1"/>
  <c r="J17" i="51"/>
  <c r="T17" i="51" s="1"/>
  <c r="H17" i="51"/>
  <c r="Q17" i="51" s="1"/>
  <c r="F17" i="51"/>
  <c r="N17" i="51" s="1"/>
  <c r="L23" i="51"/>
  <c r="J23" i="51"/>
  <c r="H23" i="51"/>
  <c r="F23" i="51"/>
  <c r="J20" i="30"/>
  <c r="S20" i="30" s="1"/>
  <c r="T20" i="30" s="1"/>
  <c r="U20" i="30" s="1"/>
  <c r="O27" i="50" s="1"/>
  <c r="C22" i="51"/>
  <c r="L14" i="51"/>
  <c r="J14" i="51"/>
  <c r="H14" i="51"/>
  <c r="F14" i="51"/>
  <c r="W14" i="30"/>
  <c r="P21" i="50" s="1"/>
  <c r="R21" i="50" s="1"/>
  <c r="J14" i="30"/>
  <c r="S14" i="30" s="1"/>
  <c r="T14" i="30" s="1"/>
  <c r="U14" i="30" s="1"/>
  <c r="O21" i="50" s="1"/>
  <c r="C16" i="51"/>
  <c r="J18" i="30"/>
  <c r="S18" i="30" s="1"/>
  <c r="T18" i="30" s="1"/>
  <c r="U18" i="30" s="1"/>
  <c r="O25" i="50" s="1"/>
  <c r="C20" i="51"/>
  <c r="J19" i="30"/>
  <c r="S19" i="30" s="1"/>
  <c r="T19" i="30" s="1"/>
  <c r="U19" i="30" s="1"/>
  <c r="O26" i="50" s="1"/>
  <c r="C21" i="51"/>
  <c r="J15" i="51"/>
  <c r="I22" i="51"/>
  <c r="E22" i="51"/>
  <c r="K22" i="51"/>
  <c r="G22" i="51"/>
  <c r="D19" i="51"/>
  <c r="J17" i="30"/>
  <c r="S17" i="30" s="1"/>
  <c r="T17" i="30" s="1"/>
  <c r="U17" i="30" s="1"/>
  <c r="O24" i="50" s="1"/>
  <c r="C19" i="51"/>
  <c r="K21" i="51"/>
  <c r="I21" i="51"/>
  <c r="G21" i="51"/>
  <c r="E21" i="51"/>
  <c r="J16" i="30"/>
  <c r="S16" i="30" s="1"/>
  <c r="T16" i="30" s="1"/>
  <c r="U16" i="30" s="1"/>
  <c r="O23" i="50" s="1"/>
  <c r="C18" i="51"/>
  <c r="K17" i="51"/>
  <c r="V17" i="51" s="1"/>
  <c r="I17" i="51"/>
  <c r="S17" i="51" s="1"/>
  <c r="G17" i="51"/>
  <c r="P17" i="51" s="1"/>
  <c r="E17" i="51"/>
  <c r="M17" i="51" s="1"/>
  <c r="D22" i="51"/>
  <c r="W20" i="30"/>
  <c r="P27" i="50" s="1"/>
  <c r="R27" i="50" s="1"/>
  <c r="S12" i="30"/>
  <c r="T12" i="30" s="1"/>
  <c r="U12" i="30" s="1"/>
  <c r="O19" i="50" s="1"/>
  <c r="S11" i="30"/>
  <c r="Q11" i="30"/>
  <c r="Q13" i="30"/>
  <c r="T13" i="30" s="1"/>
  <c r="U13" i="30" s="1"/>
  <c r="O20" i="50" s="1"/>
  <c r="C12" i="51"/>
  <c r="S10" i="30"/>
  <c r="W10" i="30"/>
  <c r="P17" i="50" s="1"/>
  <c r="R17" i="50" s="1"/>
  <c r="Z11" i="30" l="1"/>
  <c r="F15" i="51"/>
  <c r="N15" i="51" s="1"/>
  <c r="O15" i="51" s="1"/>
  <c r="H15" i="51"/>
  <c r="Q15" i="51" s="1"/>
  <c r="S22" i="51"/>
  <c r="S23" i="51"/>
  <c r="T23" i="51"/>
  <c r="W23" i="51"/>
  <c r="S19" i="51"/>
  <c r="S21" i="51"/>
  <c r="T15" i="51"/>
  <c r="S15" i="51"/>
  <c r="W15" i="51"/>
  <c r="J13" i="51"/>
  <c r="L13" i="51"/>
  <c r="F13" i="51"/>
  <c r="Q10" i="30"/>
  <c r="T10" i="30" s="1"/>
  <c r="U10" i="30" s="1"/>
  <c r="O17" i="50" s="1"/>
  <c r="V23" i="51"/>
  <c r="P23" i="51"/>
  <c r="M23" i="51"/>
  <c r="Q23" i="51"/>
  <c r="N23" i="51"/>
  <c r="V22" i="51"/>
  <c r="P22" i="51"/>
  <c r="M22" i="51"/>
  <c r="V19" i="51"/>
  <c r="P19" i="51"/>
  <c r="M19" i="51"/>
  <c r="V21" i="51"/>
  <c r="P21" i="51"/>
  <c r="M21" i="51"/>
  <c r="V15" i="51"/>
  <c r="P15" i="51"/>
  <c r="M15" i="51"/>
  <c r="D14" i="51"/>
  <c r="D13" i="51"/>
  <c r="L21" i="51"/>
  <c r="W21" i="51" s="1"/>
  <c r="J21" i="51"/>
  <c r="T21" i="51" s="1"/>
  <c r="H21" i="51"/>
  <c r="Q21" i="51" s="1"/>
  <c r="F21" i="51"/>
  <c r="N21" i="51" s="1"/>
  <c r="L22" i="51"/>
  <c r="W22" i="51" s="1"/>
  <c r="J22" i="51"/>
  <c r="T22" i="51" s="1"/>
  <c r="H22" i="51"/>
  <c r="Q22" i="51" s="1"/>
  <c r="F22" i="51"/>
  <c r="N22" i="51" s="1"/>
  <c r="H18" i="51"/>
  <c r="Q18" i="51" s="1"/>
  <c r="J18" i="51"/>
  <c r="T18" i="51" s="1"/>
  <c r="F18" i="51"/>
  <c r="N18" i="51" s="1"/>
  <c r="L18" i="51"/>
  <c r="W18" i="51" s="1"/>
  <c r="J20" i="51"/>
  <c r="T20" i="51" s="1"/>
  <c r="F20" i="51"/>
  <c r="N20" i="51" s="1"/>
  <c r="L20" i="51"/>
  <c r="W20" i="51" s="1"/>
  <c r="H20" i="51"/>
  <c r="Q20" i="51" s="1"/>
  <c r="L12" i="51"/>
  <c r="W12" i="51" s="1"/>
  <c r="X12" i="51" s="1"/>
  <c r="J12" i="51"/>
  <c r="T12" i="51" s="1"/>
  <c r="U12" i="51" s="1"/>
  <c r="H12" i="51"/>
  <c r="Q12" i="51" s="1"/>
  <c r="R12" i="51" s="1"/>
  <c r="F12" i="51"/>
  <c r="N12" i="51" s="1"/>
  <c r="O12" i="51" s="1"/>
  <c r="L19" i="51"/>
  <c r="W19" i="51" s="1"/>
  <c r="J19" i="51"/>
  <c r="T19" i="51" s="1"/>
  <c r="H19" i="51"/>
  <c r="Q19" i="51" s="1"/>
  <c r="F19" i="51"/>
  <c r="N19" i="51" s="1"/>
  <c r="L16" i="51"/>
  <c r="W16" i="51" s="1"/>
  <c r="J16" i="51"/>
  <c r="T16" i="51" s="1"/>
  <c r="H16" i="51"/>
  <c r="Q16" i="51" s="1"/>
  <c r="F16" i="51"/>
  <c r="N16" i="51" s="1"/>
  <c r="T11" i="30"/>
  <c r="U11" i="30" s="1"/>
  <c r="O18" i="50" s="1"/>
  <c r="P29" i="50"/>
  <c r="F43" i="52" s="1"/>
  <c r="F26" i="52" s="1"/>
  <c r="R29" i="50"/>
  <c r="F45" i="52" s="1"/>
  <c r="F28" i="52" s="1"/>
  <c r="U15" i="51" l="1"/>
  <c r="R15" i="51"/>
  <c r="X15" i="51"/>
  <c r="S14" i="51"/>
  <c r="T14" i="51"/>
  <c r="W14" i="51"/>
  <c r="T13" i="51"/>
  <c r="S13" i="51"/>
  <c r="W13" i="51"/>
  <c r="O29" i="50"/>
  <c r="E23" i="47" s="1"/>
  <c r="E26" i="47" s="1"/>
  <c r="E28" i="47" s="1"/>
  <c r="V13" i="51"/>
  <c r="P13" i="51"/>
  <c r="M13" i="51"/>
  <c r="Q13" i="51"/>
  <c r="N13" i="51"/>
  <c r="V14" i="51"/>
  <c r="X14" i="51" s="1"/>
  <c r="P14" i="51"/>
  <c r="M14" i="51"/>
  <c r="Q14" i="51"/>
  <c r="R14" i="51" s="1"/>
  <c r="N14" i="51"/>
  <c r="Q29" i="50"/>
  <c r="F44" i="52" s="1"/>
  <c r="F27" i="52" s="1"/>
  <c r="O14" i="51" l="1"/>
  <c r="U14" i="51"/>
  <c r="X13" i="51"/>
  <c r="X24" i="51" s="1"/>
  <c r="R13" i="51"/>
  <c r="R24" i="51" s="1"/>
  <c r="U13" i="51"/>
  <c r="O13" i="51"/>
  <c r="E27" i="47"/>
  <c r="E25" i="47"/>
  <c r="U24" i="51" l="1"/>
  <c r="Q31" i="50" s="1"/>
  <c r="F30" i="52" s="1"/>
  <c r="F13" i="52" s="1"/>
  <c r="O24" i="51"/>
  <c r="Q33" i="50" s="1"/>
  <c r="F32" i="52" s="1"/>
  <c r="F15" i="52" s="1"/>
  <c r="Q32" i="50"/>
  <c r="F31" i="52" s="1"/>
  <c r="F14" i="52" s="1"/>
  <c r="Q34" i="50"/>
  <c r="F33" i="52" s="1"/>
  <c r="F16" i="52" s="1"/>
</calcChain>
</file>

<file path=xl/sharedStrings.xml><?xml version="1.0" encoding="utf-8"?>
<sst xmlns="http://schemas.openxmlformats.org/spreadsheetml/2006/main" count="11211" uniqueCount="3142">
  <si>
    <t>Region</t>
  </si>
  <si>
    <t>CalYr</t>
  </si>
  <si>
    <t>Population</t>
  </si>
  <si>
    <t>Diesel</t>
  </si>
  <si>
    <t>Year 1 (Yr1)</t>
  </si>
  <si>
    <t>Year F (YrF)</t>
  </si>
  <si>
    <t>Project Life (Yrs)</t>
  </si>
  <si>
    <t>Project Type</t>
  </si>
  <si>
    <t>Alameda</t>
  </si>
  <si>
    <t>Alpine</t>
  </si>
  <si>
    <t>Amador</t>
  </si>
  <si>
    <t>Butte</t>
  </si>
  <si>
    <t>Calaveras</t>
  </si>
  <si>
    <t>Contra Costa</t>
  </si>
  <si>
    <t>Del Norte</t>
  </si>
  <si>
    <t>El Dorado</t>
  </si>
  <si>
    <t>Fresno</t>
  </si>
  <si>
    <t>Glenn</t>
  </si>
  <si>
    <t>Humboldt</t>
  </si>
  <si>
    <t>Imperial</t>
  </si>
  <si>
    <t>Inyo</t>
  </si>
  <si>
    <t>Kern</t>
  </si>
  <si>
    <t>Kings</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</si>
  <si>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</si>
  <si>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</si>
  <si>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</si>
  <si>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</si>
  <si>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</si>
  <si>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</si>
  <si>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</si>
  <si>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</si>
  <si>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</si>
  <si>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</si>
  <si>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</si>
  <si>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</si>
  <si>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</si>
  <si>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</si>
  <si>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</si>
  <si>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</si>
  <si>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</si>
  <si>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</si>
  <si>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</si>
  <si>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</si>
  <si>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</si>
  <si>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</si>
  <si>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</si>
  <si>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</si>
  <si>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</si>
  <si>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</si>
  <si>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</si>
  <si>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</si>
  <si>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</si>
  <si>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</si>
  <si>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</si>
  <si>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</si>
  <si>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</si>
  <si>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</si>
  <si>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</si>
  <si>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</si>
  <si>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County</t>
  </si>
  <si>
    <t>A</t>
  </si>
  <si>
    <t>L</t>
  </si>
  <si>
    <t>Yr1 Auto Vehicle Emission Factor (g/mi)</t>
  </si>
  <si>
    <t>Pedestrian Facilities</t>
  </si>
  <si>
    <t>Adjustment Factor</t>
  </si>
  <si>
    <t>Activity Center Credit</t>
  </si>
  <si>
    <t>Annual Days of Operation</t>
  </si>
  <si>
    <t>Yr1 Annual Auto VMT Reduced from Bike/Ped</t>
  </si>
  <si>
    <t>YrF Annual Auto VMT Reduced from Bike/Ped</t>
  </si>
  <si>
    <t>Bike/Ped Yr1 Annual GHG Emission Reductions (MTCO2e)</t>
  </si>
  <si>
    <t>Bike/Ped YrF Annual GHG Emission Reductions (MTCO2e)</t>
  </si>
  <si>
    <t>Yr 1 Annual Average Daily Traffic</t>
  </si>
  <si>
    <t>YrF Annual Average Daily Traffic</t>
  </si>
  <si>
    <t>Bike/Ped Total Emission Reductions (MTCO2e)</t>
  </si>
  <si>
    <t>Project Name:</t>
  </si>
  <si>
    <t xml:space="preserve"> Net GHG Emission Reductions (MTCO2e)</t>
  </si>
  <si>
    <t>Annual Days of Operation (D)</t>
  </si>
  <si>
    <t>Gasoline</t>
  </si>
  <si>
    <t>Year 1 (Yr 1)</t>
  </si>
  <si>
    <t>San Joaquin</t>
  </si>
  <si>
    <t>San Luis Obispo</t>
  </si>
  <si>
    <t>Contact Name:</t>
  </si>
  <si>
    <t>Contact Phone Number:</t>
  </si>
  <si>
    <t>Contact Email:</t>
  </si>
  <si>
    <t>GGRFProgram@arb.ca.gov</t>
  </si>
  <si>
    <t>YrF Auto Vehicle Emission Factor (g/mi)</t>
  </si>
  <si>
    <t>Annual Auto VMT Reduced</t>
  </si>
  <si>
    <t>Length of auto trip reduced (L)</t>
  </si>
  <si>
    <t>Select the first year of service</t>
  </si>
  <si>
    <t>Annual Average Daily Traffic (two-way traffic volume in trips/day on parallel road).  Use applicable value from project data (Maximum = 30,000)</t>
  </si>
  <si>
    <t>Yes/No</t>
  </si>
  <si>
    <t>Yes</t>
  </si>
  <si>
    <t>No</t>
  </si>
  <si>
    <t>Colusa</t>
  </si>
  <si>
    <t>Pedestrian or Bicycle Facility Type</t>
  </si>
  <si>
    <t>Average Daily Traffic (ADT)</t>
  </si>
  <si>
    <t>Definitions Worksheet</t>
  </si>
  <si>
    <t>Trees Within Population to be Planted to Shade Buildings
(%)</t>
  </si>
  <si>
    <t>Enter the percent of the population of trees to be planted that will be strategically placed to shade buildings (i.e., those planted within 60 feet of a building).</t>
  </si>
  <si>
    <t>GHG Summary</t>
  </si>
  <si>
    <t>SUBTOTAL FOR POPULATION</t>
  </si>
  <si>
    <t>Emission Reduction Factors Worksheet</t>
  </si>
  <si>
    <t>Standard Emission Reduction Factors</t>
  </si>
  <si>
    <t>Annual Mortality Rate
(percent)</t>
  </si>
  <si>
    <t xml:space="preserve">•  i-Tree ECO Guide to Using the Forecast Model http://www.itreetools.org/resources/manuals/Ecov6_ManualsGuides/Ecov6Guide_UsingForecast.pdf 
•  Roman, Lara “How many trees are enough? Tree death and the urban canopy” in Scenario Journal (Spring 2014)  http://www.fs.fed.us/nrs/pubs/jrnl/2014/nrs_2014_roman_001.pdf
•  U.S. Department of Energy Information Administration “Method for Calculating Carbon Sequestration by Trees in Urban and Suburban Settings” (April 1998) http://www3.epa.gov/climatechange/Downloads/method-calculating-carbon-sequestration-trees-urban-and-suburban-settings.pdf
</t>
  </si>
  <si>
    <t>Years After Planting With Greatest Risk of Mortality (years)</t>
  </si>
  <si>
    <t>John Melvin, State Urban Forester (April 19, 2016) personal communication</t>
  </si>
  <si>
    <t>Years Adjusted for Annual Energy Savings Output at Year 40 (years)</t>
  </si>
  <si>
    <t>Greg McPherson, Research Forester, US Forest Service (April 25, 2016) personal communication</t>
  </si>
  <si>
    <t>Emissions from Tree Planting Projects (percent of reduction)</t>
  </si>
  <si>
    <t>Conversion Factors</t>
  </si>
  <si>
    <t>lb/MT</t>
  </si>
  <si>
    <t>kg/MT</t>
  </si>
  <si>
    <t>New Bike-Ped Infrastructure</t>
  </si>
  <si>
    <t>ADT</t>
  </si>
  <si>
    <t>Length of Project</t>
  </si>
  <si>
    <t>University Town (Yes/No)</t>
  </si>
  <si>
    <t>Row 1</t>
  </si>
  <si>
    <t>Row 2</t>
  </si>
  <si>
    <t>Row 3</t>
  </si>
  <si>
    <t>Row 4</t>
  </si>
  <si>
    <t>Row 5</t>
  </si>
  <si>
    <t>Row 6</t>
  </si>
  <si>
    <t>Row 7</t>
  </si>
  <si>
    <t>Row 8</t>
  </si>
  <si>
    <t>Row 9</t>
  </si>
  <si>
    <t>Row 10</t>
  </si>
  <si>
    <t>Row 11</t>
  </si>
  <si>
    <t>Row 12</t>
  </si>
  <si>
    <t>C</t>
  </si>
  <si>
    <t>Number of Activity Centers within 1/4 Mile</t>
  </si>
  <si>
    <t>Number of Activity Centers within 1/2 Mile</t>
  </si>
  <si>
    <t>g/MT</t>
  </si>
  <si>
    <t>A Matrix</t>
  </si>
  <si>
    <t>C Matrix</t>
  </si>
  <si>
    <t>ADT Variable</t>
  </si>
  <si>
    <t>Length Variable</t>
  </si>
  <si>
    <t>University Variable</t>
  </si>
  <si>
    <t>Population Variable</t>
  </si>
  <si>
    <t>Activity Centers within 1/4 mile</t>
  </si>
  <si>
    <t>Activity Centers within 1/2 mile</t>
  </si>
  <si>
    <t>1/4 mile Variable</t>
  </si>
  <si>
    <t>1/2 mile Variable</t>
  </si>
  <si>
    <t xml:space="preserve">City Population </t>
  </si>
  <si>
    <t>City Population</t>
  </si>
  <si>
    <t>(for cities &gt;250,000 and non-university towns &lt;250,000)</t>
  </si>
  <si>
    <t xml:space="preserve">A </t>
  </si>
  <si>
    <t>(for university towns with population &lt;250,000)</t>
  </si>
  <si>
    <t>&gt; 2 miles</t>
  </si>
  <si>
    <t>Average Daily Traffic 
(ADT)</t>
  </si>
  <si>
    <t>Length of Bike/Ped Project 
(one direction)</t>
  </si>
  <si>
    <t>Within 1/2 mile of Project Area</t>
  </si>
  <si>
    <t>Within 1/4 mile of Project Area</t>
  </si>
  <si>
    <t>More than 3 but fewer than 7</t>
  </si>
  <si>
    <t>7 or more</t>
  </si>
  <si>
    <t xml:space="preserve">https://www.arb.ca.gov/planning/tsaq/eval/eval.htm </t>
  </si>
  <si>
    <t>Methods to Find the Cost-Effectiveness of Funding Air Quality Projects.</t>
  </si>
  <si>
    <t>Number of Activity Centers</t>
  </si>
  <si>
    <t>Select the type of bicycle or pedestrian facility that will be constructed.</t>
  </si>
  <si>
    <t>Enter the population of the city where the bicycle and/or pedestrian facilities will be constructed.</t>
  </si>
  <si>
    <t>Select the county where the majority of the bicycle and pedestrian facilities will be constructed.</t>
  </si>
  <si>
    <t>University Town?</t>
  </si>
  <si>
    <t>Urban Greening Grant Program</t>
  </si>
  <si>
    <t>Year 1 
(Yr 1)</t>
  </si>
  <si>
    <t>Year F 
(Yr F)</t>
  </si>
  <si>
    <t>Annual Days of Operation 
(D)</t>
  </si>
  <si>
    <t>University Town 
(Yes/No)</t>
  </si>
  <si>
    <t xml:space="preserve">
Adjustment Factor 
(A)</t>
  </si>
  <si>
    <t xml:space="preserve">
Activity Center Credit 
(C)</t>
  </si>
  <si>
    <t>Years of Establishment and Replacement Care (years)</t>
  </si>
  <si>
    <t>The Urban Greening Grant Program requires applicants to maintain and operate the project site for a minimum of 10 years. The maximum input value that can be entered into the calculator is 9 years.  Because the required project maintenance time is longer than the maximum input, 9 years has been used as a default for this calculator.</t>
  </si>
  <si>
    <t>Year F (Yr F)</t>
  </si>
  <si>
    <t>Yr 1 ROG factor</t>
  </si>
  <si>
    <t>Yr F ROG factor</t>
  </si>
  <si>
    <t>Yr 1 NOx factor</t>
  </si>
  <si>
    <t>Yr F NOx factor</t>
  </si>
  <si>
    <t>Yr 1 PM 2.5 factor</t>
  </si>
  <si>
    <t>Yr F PM 2.5 factor</t>
  </si>
  <si>
    <t>Yr 1 DSL PM factor</t>
  </si>
  <si>
    <t>Yr F DSL PM factor</t>
  </si>
  <si>
    <t>Yr F ROG reductions</t>
  </si>
  <si>
    <t>Yr 1 Nox reductions</t>
  </si>
  <si>
    <t>Yr F Nox reductions</t>
  </si>
  <si>
    <t>Nox reductions (lbs)</t>
  </si>
  <si>
    <t>Yr 1 PM 2.5 reductions</t>
  </si>
  <si>
    <t>Yr F PM 2.5 reductions</t>
  </si>
  <si>
    <t>PM 2.5 reductions (lbs)</t>
  </si>
  <si>
    <t>Yr 1 DSL PM reductions</t>
  </si>
  <si>
    <t>Yr F DSL PM reductions</t>
  </si>
  <si>
    <t>DSL PM reductions (lbs)</t>
  </si>
  <si>
    <t>TAC Method Calculations</t>
  </si>
  <si>
    <t>Pedestrian, Bike, and Capital Improvement Calculations</t>
  </si>
  <si>
    <t>Transit &amp; Connectivity Method</t>
  </si>
  <si>
    <t>Yr 1 ROG reductions</t>
  </si>
  <si>
    <t>ROG reductions (lbs)</t>
  </si>
  <si>
    <t>Total</t>
  </si>
  <si>
    <t>California Air Resources Board</t>
  </si>
  <si>
    <t>Select Criteria and Toxic Air Pollutant Emission Factors for Passenger Autos</t>
  </si>
  <si>
    <t>References</t>
  </si>
  <si>
    <t xml:space="preserve">Data is derived from EMFAC. Available online at: 
</t>
  </si>
  <si>
    <t xml:space="preserve">Criteria </t>
  </si>
  <si>
    <t>Toxics</t>
  </si>
  <si>
    <t>Region_Yr</t>
  </si>
  <si>
    <t>Weighted ROG (g/mile)</t>
  </si>
  <si>
    <t>Lake</t>
  </si>
  <si>
    <t>San Bernardino</t>
  </si>
  <si>
    <t>San Diego</t>
  </si>
  <si>
    <t>San Francisco</t>
  </si>
  <si>
    <t>Great Basin Valley</t>
  </si>
  <si>
    <t>Lake Tahoe</t>
  </si>
  <si>
    <t>Mojave Desert</t>
  </si>
  <si>
    <t>Mountain Counties</t>
  </si>
  <si>
    <t>North Central Coast</t>
  </si>
  <si>
    <t>North Coast</t>
  </si>
  <si>
    <t>Northeast Plateau</t>
  </si>
  <si>
    <t>Sacramento Valley</t>
  </si>
  <si>
    <t>Salton Sea</t>
  </si>
  <si>
    <t>San Diego (Air Basin)</t>
  </si>
  <si>
    <t>San Francisco Bay Area</t>
  </si>
  <si>
    <t>San Joaquin Valley</t>
  </si>
  <si>
    <t>South Central Coast</t>
  </si>
  <si>
    <t>South Coast</t>
  </si>
  <si>
    <t>Group Identifier</t>
  </si>
  <si>
    <t>Tree Group Characteristics</t>
  </si>
  <si>
    <t>Quantity of Trees to be Planted within this Tree Group</t>
  </si>
  <si>
    <t>Quantity of Trees to be Planted</t>
  </si>
  <si>
    <t>Year 1 Region</t>
  </si>
  <si>
    <t>Year F Region</t>
  </si>
  <si>
    <t>GHG Emission Factors for Autos</t>
  </si>
  <si>
    <t>Lake County (Air Basin)</t>
  </si>
  <si>
    <t>ROG Electricity Emission Factor (lbs/kWh)</t>
  </si>
  <si>
    <t>ROG Natural Gas Combustion Emission Factor (lbs/MMBtu)</t>
  </si>
  <si>
    <t>therms/MMBtu</t>
  </si>
  <si>
    <t>MMBtu/therms</t>
  </si>
  <si>
    <t>kWh/MWh</t>
  </si>
  <si>
    <t>kg/short ton</t>
  </si>
  <si>
    <t>Enter the group identifier as shown in i-Tree Planting. If cells are not applicable, leave blank.</t>
  </si>
  <si>
    <t xml:space="preserve">Enter the tree group characteristics for the group identifier as described in i-Tree Planting.  If cells are not applicable, leave blank.  </t>
  </si>
  <si>
    <t xml:space="preserve">Enter the quantity of trees to be planted within this group identifier.  If cells are not applicable, leave blank.  </t>
  </si>
  <si>
    <t xml:space="preserve">Enter the carbon stored in the population of project trees 40 years after project start (from i-Tree Streets).  If cells are not applicable, leave blank.  </t>
  </si>
  <si>
    <t xml:space="preserve">Enter the annual electricity savings from the population of project trees 40 years after project start (from i-Tree Streets).  If cells are not applicable, leave blank.  </t>
  </si>
  <si>
    <t xml:space="preserve">Enter the quantity of trees to be planted for the entire project.  If cells are not applicable, leave blank.  </t>
  </si>
  <si>
    <t>California Air Resources Board Statewide 2012 Estimated Annual Ambient Air Emissions, https://www.arb.ca.gov/app/emsinv/2017/emseic1_query.php?F_DIV=-4&amp;F_YR=2012&amp;F_SEASON=A&amp;SP=SIP105ADJ&amp;F_AREA=CA</t>
  </si>
  <si>
    <t xml:space="preserve">Enter the annual natural gas savings from the population of project trees 40 years after project start (from i-Tree Streets).  If cells are not applicable, leave blank.  </t>
  </si>
  <si>
    <t xml:space="preserve">Enter the carbon stored from the group of trees over the 40 year quantification period (from the i-Tree Planting).  If cells are not applicable, leave blank.  </t>
  </si>
  <si>
    <t xml:space="preserve">Enter the electricity use reductions from energy savings from the group of trees over the 40 year quantification period (from i-Tree Planting).  If cells are not applicable, leave blank.  </t>
  </si>
  <si>
    <t>Electricity Savings From Tree Group Over the 40 Year Quantification Period 
(kWh)</t>
  </si>
  <si>
    <t>Natural Gas Savings From Tree Group Over the 40 Year Quantification Period
(MMBtu)</t>
  </si>
  <si>
    <t>Electricity Savings From Tree Group Over the 40 Year Quantification Period
(kWh)</t>
  </si>
  <si>
    <t>US EPA, AP 42, Fifth Edition, Volume I, Chapter 1: External Combustion Sources, 1.4 Natural Gas Combustion  https://www3.epa.gov/ttn/chief/ap42/ch01/final/c01s04.pdf</t>
  </si>
  <si>
    <t>Select whether the city or town has a four year accredited university or college within city limits.  If the population is greater than 249,999, this cell will turn black and may be left blank.</t>
  </si>
  <si>
    <t>California Climate Investments</t>
  </si>
  <si>
    <t>ABOUT:</t>
  </si>
  <si>
    <t>More information:</t>
  </si>
  <si>
    <t>www.arb.ca.gov/auctionproceeds</t>
  </si>
  <si>
    <t>Note to applicants:</t>
  </si>
  <si>
    <t>Third-party tools:</t>
  </si>
  <si>
    <t>Applicant ID:</t>
  </si>
  <si>
    <t>Date Calculator Completed:</t>
  </si>
  <si>
    <t>Other GGRF Leveraged Funds ($):</t>
  </si>
  <si>
    <t>Non-GGRF Leveraged Funds ($):</t>
  </si>
  <si>
    <t>Total Funds ($):</t>
  </si>
  <si>
    <t>Key for color-coded fields:</t>
  </si>
  <si>
    <t>Green</t>
  </si>
  <si>
    <t>Grey</t>
  </si>
  <si>
    <t>Output field / not modifiable</t>
  </si>
  <si>
    <t>Yellow</t>
  </si>
  <si>
    <t>Helpful hints / important tips</t>
  </si>
  <si>
    <t>*See "Documentation" tab for additional information</t>
  </si>
  <si>
    <t>http://resources.ca.gov/grants/urban-greening/</t>
  </si>
  <si>
    <t>Urban Greening applicants must enter the applicable information in the table below before proceeding with the project-specific data on the Inputs tab.</t>
  </si>
  <si>
    <t>Number of Activity Centers within 
1/4 Mile</t>
  </si>
  <si>
    <t>Number of Activity Centers within 
1/2 Mile</t>
  </si>
  <si>
    <t>Project Information</t>
  </si>
  <si>
    <t>Other GGRF Leveraged Funds ($)</t>
  </si>
  <si>
    <t>Non-GGRF Leveraged Funds ($)</t>
  </si>
  <si>
    <t>Total Funds ($)</t>
  </si>
  <si>
    <t>Total Urban Greening GGRF Funds Requested ($)</t>
  </si>
  <si>
    <t>Co-benefits and Key Variables Summary</t>
  </si>
  <si>
    <t>Passenger VMT Reductions (miles)</t>
  </si>
  <si>
    <t>Trees Planted</t>
  </si>
  <si>
    <t>Fossil Fuel Based Energy Use Reductions (kWh)</t>
  </si>
  <si>
    <t>Fossil Fuel Based Energy Use Reductions (therms)</t>
  </si>
  <si>
    <t>Fossil Fuel
Use Reduced (gallons)</t>
  </si>
  <si>
    <t>per gallon</t>
  </si>
  <si>
    <t>Electricity</t>
  </si>
  <si>
    <t>per kWh</t>
  </si>
  <si>
    <t>Natural Gas</t>
  </si>
  <si>
    <t>per therm</t>
  </si>
  <si>
    <t>Tree Planting</t>
  </si>
  <si>
    <t>Active Transportation</t>
  </si>
  <si>
    <t>Completed?</t>
  </si>
  <si>
    <t>Additional Documentation</t>
  </si>
  <si>
    <t>Project-Specific Documentation</t>
  </si>
  <si>
    <t>Contact information for the person who can answer project specific questions from staff reviewers on the quantification calculations</t>
  </si>
  <si>
    <t>Documentation Description</t>
  </si>
  <si>
    <t>The following checklist is provided as a guide to applicants; additional data and/or information may be necessary to support project-specific input assumptions.</t>
  </si>
  <si>
    <t>General Documentation</t>
  </si>
  <si>
    <t>Applicants must use this Benefits Calculator Tool to report the estimated GHG benefits and selected co-benefits associated with proposed projects.  In addition to Urban Greening application requirements, applicants for GGRF funding are required to document results from the use of this Benefits Calculator Tool, including supporting materials to verify the accuracy of project-specific inputs.  Applicants are required to provide electronic documentation that is complete and sufficient to allow the calculations to be reviewed and replicated.  Paper copies of supporting materials must be available upon request by agency staff.</t>
  </si>
  <si>
    <t>Populated Urban Greening Benefits Calculator Tool (this file) (in .xlsx) with worksheets applicable to the project populated (ensure that all fields in the GHG Summary and Co-benefits Summary tabs are populated)</t>
  </si>
  <si>
    <t>Quantifiable Project Type</t>
  </si>
  <si>
    <t>Estimated Change in Water Irrigation from Planting Trees</t>
  </si>
  <si>
    <t>Tree Planting Benefits</t>
  </si>
  <si>
    <t>Rainfall Interception Over the 40 Year Quantification Period 
(gal)</t>
  </si>
  <si>
    <t>Annual Rainfall Interception
(gal/yr)</t>
  </si>
  <si>
    <t>gal/acre-feet</t>
  </si>
  <si>
    <t xml:space="preserve">Information for using i-Tree tools is available in the user guide (see above). </t>
  </si>
  <si>
    <t>Required input field*</t>
  </si>
  <si>
    <t>Enter data below after using the UCANR Water Use Classification of Landscape Species (WUCOLS IV) and the DWR Water Budget Workbook for New and Rehabilitated Non-Residential Landscapes (Water Budget Workbook).</t>
  </si>
  <si>
    <t>GHG Benefit of Bicycle Paths, Bicycle Lanes, and Pedestrian Facilities</t>
  </si>
  <si>
    <t>Annual Water Savings (acre feet/year)</t>
  </si>
  <si>
    <t>Travel Cost Savings ($)</t>
  </si>
  <si>
    <t>Total VMT Reduced</t>
  </si>
  <si>
    <t>Auto VMT Reduced (miles)</t>
  </si>
  <si>
    <t>Bicycle</t>
  </si>
  <si>
    <t>per mile</t>
  </si>
  <si>
    <t>Private Vehicle</t>
  </si>
  <si>
    <t>Enter data below after reading the Urban Greening Quantitative Methodology to determine inputs needed for this project activity.</t>
  </si>
  <si>
    <t>Avoided Runoff Over the 40 Year Quantification Period 
(gal)</t>
  </si>
  <si>
    <t>EPA Emission Factors for Greenhouse Gas Inventories (2018)
https://www.epa.gov/sites/production/files/2018-03/documents/emission-factors_mar_2018_0.pdf</t>
  </si>
  <si>
    <t>United States Department of Agriculture, Forest Service. i-Tree Methods and Files [i-Tree Streets &amp; STRATUM Resources: i Tree Streets Reference City Community Tree Guides]. https://www.itreetools.org/resources/archives.php</t>
  </si>
  <si>
    <t>Energy Cost Savings ($)</t>
  </si>
  <si>
    <t>Water Savings from Project Implementation (gal)</t>
  </si>
  <si>
    <t>Enter data below after using i-Tree Planting to estimate tree carbon storage, electricity savings, natural gas savings, and co-pollutants removed due to the groups of trees.</t>
  </si>
  <si>
    <t>Annual Electricity Savings From Population of Trees 40 Years After Project Start
(MWh/yr)</t>
  </si>
  <si>
    <t>Annual Natural Gas Savings From Population of Trees 40 Years After Project Start
(therms/yr)</t>
  </si>
  <si>
    <t>Total GGRF Funds ($)</t>
  </si>
  <si>
    <t>Total GGRF Funds ($):</t>
  </si>
  <si>
    <t xml:space="preserve">Project Name: </t>
  </si>
  <si>
    <t>Total Water Savings (gal)</t>
  </si>
  <si>
    <t>Energy and Fuel Cost Savings ($)</t>
  </si>
  <si>
    <t>Fossil Fuel Based Transportation Fuel Use Reductions (gal)</t>
  </si>
  <si>
    <t>https://www.arb.ca.gov/cc/capandtrade/auctionproceeds/final_energyfuelcost_am.pdf</t>
  </si>
  <si>
    <t>http://www.cpuc.ca.gov/lowincomerates/</t>
  </si>
  <si>
    <t xml:space="preserve">https://www.eia.gov/dnav/ng/ng_pri_sum_dcu_SCA_a.htm </t>
  </si>
  <si>
    <t xml:space="preserve">https://www.afdc.energy.gov/publications/search/keyword/?q=alternative%20fuel%20pri ce%20report </t>
  </si>
  <si>
    <t>https://www.arb.ca.gov/cc/capandtrade/auctionproceeds/final_travelcost_am.pdf</t>
  </si>
  <si>
    <t>Energy Use Reductions (kWh)</t>
  </si>
  <si>
    <t>Energy Use Reductions (therms)</t>
  </si>
  <si>
    <t>Trees Within Population to be Planted to Shade Buildings 
(i.e. within 60 ft)
(%)</t>
  </si>
  <si>
    <t>SUBTOTAL</t>
  </si>
  <si>
    <t>Project Info</t>
  </si>
  <si>
    <t>UCF GGRF Funds Requested ($)</t>
  </si>
  <si>
    <t>Enter the total amount of leveraged funds from sources other than the GGRF that will be used to implment project activities.</t>
  </si>
  <si>
    <t>Enter the total amount of Urban Greening GGRF funds requested from this solicitation to implement all project activities.</t>
  </si>
  <si>
    <t>Enter the total amount of additional GGRF funds to implement the project (include GGRF funds previously awarded to the project by CNRA's Urban Greening Program or another California Climate Investments program, GGRF funds currently being requested from another California Climate Investments program, and GGRF funds the project plans to request in the future from CNRA's Urban Greening Program or another California Climate Investments program).  For a list of GGRF funded programs, go to:  ww2.arb.ca.gov/cci-funded-programs.</t>
  </si>
  <si>
    <t>Tree Planting-ITP</t>
  </si>
  <si>
    <t>Tree Planting-ITS</t>
  </si>
  <si>
    <t xml:space="preserve">Enter the rainfall interception from the group of trees over the 40 year quantification period (from i-Tree Planting).  If cells are not applicable, leave blank.  </t>
  </si>
  <si>
    <t xml:space="preserve">Enter the avoided runoff from the group of trees over the 40 year quantification period (from i-Tree Planting).  If cells are not applicable, leave blank.  </t>
  </si>
  <si>
    <t>If Project Involves Additional Irrigation, Estimated Annual Baseline On-site Water Use (gal/yr)</t>
  </si>
  <si>
    <t>If Project Involves Additional Irrigation, Estimated Annual On-Site Water Use After Planting (gal/yr)</t>
  </si>
  <si>
    <t>If Project Involves Additional Irrigation, Estimated Annual On-Site Water Use After Planting 
(gal/yr)</t>
  </si>
  <si>
    <t xml:space="preserve">If a tree planting project will involve additional irrigation, enter the estimated annual water use without the project, estimated using Department of Water Resources (DWR) Water Budget Calculator for New and Rehabilitated Residential/Non-Residential Landscapes and Water Use Classification of Landscape Species (WUCOLS) IV online database.  For more information and examples for using the water tools, see the Water Savings Assessment Methodology at:  www.arb.ca.gov/cci-cobenefits.  If cells are not applicable, leave blank.  </t>
  </si>
  <si>
    <t xml:space="preserve">If a tree planting project will involve additional irrigation, enter the estimated annual water use with the project, estimated using Department of Water Resources (DWR) Water Budget Calculator for New and Rehabilitated Residential/Non-Residential Landscapes and Water Use Classification of Landscape Species (WUCOLS) IV online database.  For more information and examples for using the water tools, see the Water Savings Assessment Methodology at:  www.arb.ca.gov/cci-cobenefits.  If cells are not applicable, leave blank.  </t>
  </si>
  <si>
    <t xml:space="preserve">Enter the annual avoided runoff from the trees 40 years after project start (from i-Tree Streets).  If cells are not applicable, leave blank.  </t>
  </si>
  <si>
    <t>• Electronic copies of a spreadsheet showing the i-Tree Planting inputs and outputs for each group of trees and tree planting site scenarios modeled, if applicable.
• Electronic copies of the tree population inventory used in i-Tree Streets, if applicable.
• Electronic copy of i-Tree Streets Carbon Stored and Energy reports, if applicable.
• Any other information as necessary and appropriate to substantiate UCF Calculator Tool inputs (e.g., DBH, tree planting site characteristics, etc.).</t>
  </si>
  <si>
    <t>• Documentation of average daily traffic count data (from California Department of Transportation or local transit agency)</t>
  </si>
  <si>
    <t>California Public Utilities Commission (2018). CARE/FERA Programs.</t>
  </si>
  <si>
    <t>Irrigation Savings Over 40 Year Quantification Period (gal)</t>
  </si>
  <si>
    <t>Urban Greening GGRF Funds</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</si>
  <si>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</si>
  <si>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</si>
  <si>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</si>
  <si>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</si>
  <si>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</si>
  <si>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</si>
  <si>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</si>
  <si>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</si>
  <si>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</si>
  <si>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</si>
  <si>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</si>
  <si>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</si>
  <si>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</si>
  <si>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</si>
  <si>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</si>
  <si>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</si>
  <si>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</si>
  <si>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</si>
  <si>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</si>
  <si>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</si>
  <si>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</si>
  <si>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</si>
  <si>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</si>
  <si>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</si>
  <si>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</si>
  <si>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</si>
  <si>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</si>
  <si>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</si>
  <si>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</si>
  <si>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</si>
  <si>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</si>
  <si>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</si>
  <si>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</si>
  <si>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</si>
  <si>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</si>
  <si>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</si>
  <si>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</si>
  <si>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</si>
  <si>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</si>
  <si>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</si>
  <si>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</si>
  <si>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</si>
  <si>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</si>
  <si>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</si>
  <si>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</si>
  <si>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</si>
  <si>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</si>
  <si>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</si>
  <si>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</si>
  <si>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</si>
  <si>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</si>
  <si>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</si>
  <si>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</si>
  <si>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</si>
  <si>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</si>
  <si>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</si>
  <si>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</si>
  <si>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</si>
  <si>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</si>
  <si>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</si>
  <si>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</si>
  <si>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</si>
  <si>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</si>
  <si>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</si>
  <si>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</si>
  <si>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</si>
  <si>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</si>
  <si>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</si>
  <si>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</si>
  <si>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</si>
  <si>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</si>
  <si>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</si>
  <si>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</si>
  <si>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</si>
  <si>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</si>
  <si>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</si>
  <si>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</si>
  <si>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</si>
  <si>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</si>
  <si>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</si>
  <si>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</si>
  <si>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</si>
  <si>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</si>
  <si>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</si>
  <si>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</si>
  <si>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</si>
  <si>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</si>
  <si>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</si>
  <si>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</si>
  <si>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</si>
  <si>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</si>
  <si>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</si>
  <si>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</si>
  <si>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</si>
  <si>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</si>
  <si>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</si>
  <si>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</si>
  <si>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</si>
  <si>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</si>
  <si>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</si>
  <si>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</si>
  <si>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</si>
  <si>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</si>
  <si>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</si>
  <si>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</si>
  <si>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</si>
  <si>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</si>
  <si>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</si>
  <si>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</si>
  <si>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</si>
  <si>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</si>
  <si>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</si>
  <si>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</si>
  <si>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</si>
  <si>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</si>
  <si>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</si>
  <si>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</si>
  <si>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</si>
  <si>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</si>
  <si>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</si>
  <si>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</si>
  <si>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</si>
  <si>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</si>
  <si>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</si>
  <si>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</si>
  <si>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</si>
  <si>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</si>
  <si>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</si>
  <si>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</si>
  <si>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</si>
  <si>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</si>
  <si>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</si>
  <si>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</si>
  <si>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</si>
  <si>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</si>
  <si>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</si>
  <si>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</si>
  <si>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</si>
  <si>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</si>
  <si>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</si>
  <si>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</si>
  <si>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</si>
  <si>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</si>
  <si>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</si>
  <si>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</si>
  <si>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</si>
  <si>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</si>
  <si>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</si>
  <si>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</si>
  <si>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</si>
  <si>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</si>
  <si>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</si>
  <si>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</si>
  <si>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</si>
  <si>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</si>
  <si>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</si>
  <si>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</si>
  <si>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</si>
  <si>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</si>
  <si>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</si>
  <si>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</si>
  <si>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</si>
  <si>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</si>
  <si>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</si>
  <si>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</si>
  <si>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</si>
  <si>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</si>
  <si>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</si>
  <si>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</si>
  <si>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</si>
  <si>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</si>
  <si>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</si>
  <si>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</si>
  <si>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</si>
  <si>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</si>
  <si>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</si>
  <si>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</si>
  <si>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</si>
  <si>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</si>
  <si>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</si>
  <si>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</si>
  <si>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</si>
  <si>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</si>
  <si>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</si>
  <si>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</si>
  <si>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</si>
  <si>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</si>
  <si>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</si>
  <si>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</si>
  <si>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</si>
  <si>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</si>
  <si>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</si>
  <si>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</si>
  <si>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</si>
  <si>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</si>
  <si>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</si>
  <si>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</si>
  <si>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</si>
  <si>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</si>
  <si>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</si>
  <si>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</si>
  <si>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</si>
  <si>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</si>
  <si>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</si>
  <si>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</si>
  <si>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</si>
  <si>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</si>
  <si>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</si>
  <si>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</si>
  <si>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</si>
  <si>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</si>
  <si>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</si>
  <si>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</si>
  <si>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</si>
  <si>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</si>
  <si>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</si>
  <si>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</si>
  <si>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</si>
  <si>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</si>
  <si>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</si>
  <si>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</si>
  <si>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</si>
  <si>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</si>
  <si>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</si>
  <si>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</si>
  <si>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</si>
  <si>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</si>
  <si>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</si>
  <si>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</si>
  <si>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</si>
  <si>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</si>
  <si>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</si>
  <si>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</si>
  <si>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</si>
  <si>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</si>
  <si>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</si>
  <si>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</si>
  <si>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</si>
  <si>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</si>
  <si>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</si>
  <si>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</si>
  <si>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</si>
  <si>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</si>
  <si>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</si>
  <si>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</si>
  <si>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</si>
  <si>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</si>
  <si>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</si>
  <si>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</si>
  <si>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</si>
  <si>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</si>
  <si>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</si>
  <si>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</si>
  <si>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</si>
  <si>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</si>
  <si>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</si>
  <si>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</si>
  <si>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</si>
  <si>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</si>
  <si>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</si>
  <si>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</si>
  <si>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</si>
  <si>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</si>
  <si>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</si>
  <si>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</si>
  <si>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</si>
  <si>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</si>
  <si>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</si>
  <si>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</si>
  <si>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</si>
  <si>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</si>
  <si>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</si>
  <si>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</si>
  <si>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</si>
  <si>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</si>
  <si>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</si>
  <si>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</si>
  <si>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</si>
  <si>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</si>
  <si>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</si>
  <si>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</si>
  <si>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</si>
  <si>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</si>
  <si>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</si>
  <si>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</si>
  <si>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</si>
  <si>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</si>
  <si>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</si>
  <si>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</si>
  <si>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</si>
  <si>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</si>
  <si>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</si>
  <si>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</si>
  <si>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</si>
  <si>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</si>
  <si>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</si>
  <si>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</si>
  <si>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</si>
  <si>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</si>
  <si>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</si>
  <si>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</si>
  <si>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</si>
  <si>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</si>
  <si>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</si>
  <si>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</si>
  <si>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</si>
  <si>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</si>
  <si>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</si>
  <si>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</si>
  <si>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</si>
  <si>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</si>
  <si>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</si>
  <si>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</si>
  <si>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</si>
  <si>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</si>
  <si>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</si>
  <si>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</si>
  <si>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</si>
  <si>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</si>
  <si>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</si>
  <si>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</si>
  <si>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</si>
  <si>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</si>
  <si>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</si>
  <si>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</si>
  <si>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</si>
  <si>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</si>
  <si>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</si>
  <si>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</si>
  <si>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</si>
  <si>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</si>
  <si>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</si>
  <si>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</si>
  <si>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</si>
  <si>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</si>
  <si>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</si>
  <si>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</si>
  <si>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</si>
  <si>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</si>
  <si>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</si>
  <si>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</si>
  <si>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</si>
  <si>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</si>
  <si>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</si>
  <si>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</si>
  <si>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</si>
  <si>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</si>
  <si>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</si>
  <si>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</si>
  <si>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</si>
  <si>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</si>
  <si>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</si>
  <si>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</si>
  <si>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</si>
  <si>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</si>
  <si>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</si>
  <si>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</si>
  <si>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</si>
  <si>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</si>
  <si>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</si>
  <si>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</si>
  <si>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</si>
  <si>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</si>
  <si>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</si>
  <si>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</si>
  <si>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</si>
  <si>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</si>
  <si>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</si>
  <si>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</si>
  <si>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</si>
  <si>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</si>
  <si>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</si>
  <si>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</si>
  <si>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</si>
  <si>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</si>
  <si>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</si>
  <si>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</si>
  <si>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</si>
  <si>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</si>
  <si>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</si>
  <si>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</si>
  <si>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</si>
  <si>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</si>
  <si>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</si>
  <si>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</si>
  <si>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</si>
  <si>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</si>
  <si>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</si>
  <si>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</si>
  <si>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</si>
  <si>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</si>
  <si>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</si>
  <si>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</si>
  <si>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</si>
  <si>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</si>
  <si>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</si>
  <si>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</si>
  <si>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</si>
  <si>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</si>
  <si>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</si>
  <si>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</si>
  <si>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</si>
  <si>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</si>
  <si>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</si>
  <si>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</si>
  <si>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</si>
  <si>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</si>
  <si>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</si>
  <si>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</si>
  <si>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</si>
  <si>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</si>
  <si>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</si>
  <si>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</si>
  <si>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</si>
  <si>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</si>
  <si>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</si>
  <si>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</si>
  <si>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</si>
  <si>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</si>
  <si>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</si>
  <si>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</si>
  <si>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</si>
  <si>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</si>
  <si>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</si>
  <si>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</si>
  <si>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</si>
  <si>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</si>
  <si>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</si>
  <si>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</si>
  <si>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</si>
  <si>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</si>
  <si>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</si>
  <si>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</si>
  <si>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</si>
  <si>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</si>
  <si>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</si>
  <si>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</si>
  <si>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</si>
  <si>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</si>
  <si>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</si>
  <si>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</si>
  <si>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</si>
  <si>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</si>
  <si>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</si>
  <si>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</si>
  <si>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</si>
  <si>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</si>
  <si>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</si>
  <si>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</si>
  <si>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</si>
  <si>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</si>
  <si>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</si>
  <si>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</si>
  <si>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</si>
  <si>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</si>
  <si>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</si>
  <si>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</si>
  <si>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</si>
  <si>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</si>
  <si>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</si>
  <si>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</si>
  <si>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</si>
  <si>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</si>
  <si>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</si>
  <si>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</si>
  <si>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</si>
  <si>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</si>
  <si>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</si>
  <si>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</si>
  <si>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</si>
  <si>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</si>
  <si>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</si>
  <si>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</si>
  <si>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</si>
  <si>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</si>
  <si>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</si>
  <si>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</si>
  <si>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</si>
  <si>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</si>
  <si>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</si>
  <si>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</si>
  <si>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</si>
  <si>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</si>
  <si>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</si>
  <si>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</si>
  <si>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</si>
  <si>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</si>
  <si>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</si>
  <si>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</si>
  <si>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</si>
  <si>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</si>
  <si>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</si>
  <si>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</si>
  <si>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</si>
  <si>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</si>
  <si>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</si>
  <si>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</si>
  <si>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</si>
  <si>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</si>
  <si>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</si>
  <si>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</si>
  <si>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</si>
  <si>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</si>
  <si>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</si>
  <si>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</si>
  <si>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</si>
  <si>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</si>
  <si>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</si>
  <si>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</si>
  <si>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</si>
  <si>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</si>
  <si>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</si>
  <si>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</si>
  <si>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</si>
  <si>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</si>
  <si>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</si>
  <si>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</si>
  <si>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</si>
  <si>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</si>
  <si>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</si>
  <si>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</si>
  <si>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</si>
  <si>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</si>
  <si>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</si>
  <si>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</si>
  <si>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</si>
  <si>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</si>
  <si>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</si>
  <si>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</si>
  <si>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</si>
  <si>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</si>
  <si>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</si>
  <si>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</si>
  <si>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</si>
  <si>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</si>
  <si>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</si>
  <si>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</si>
  <si>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</si>
  <si>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</si>
  <si>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</si>
  <si>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</si>
  <si>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</si>
  <si>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</si>
  <si>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</si>
  <si>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</si>
  <si>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</si>
  <si>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</si>
  <si>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</si>
  <si>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</si>
  <si>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</si>
  <si>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</si>
  <si>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</si>
  <si>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</si>
  <si>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</si>
  <si>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</si>
  <si>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</si>
  <si>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</si>
  <si>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</si>
  <si>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</si>
  <si>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</si>
  <si>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</si>
  <si>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</si>
  <si>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</si>
  <si>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</si>
  <si>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</si>
  <si>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</si>
  <si>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</si>
  <si>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</si>
  <si>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</si>
  <si>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</si>
  <si>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</si>
  <si>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</si>
  <si>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</si>
  <si>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</si>
  <si>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</si>
  <si>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</si>
  <si>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</si>
  <si>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</si>
  <si>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</si>
  <si>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</si>
  <si>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</si>
  <si>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</si>
  <si>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</si>
  <si>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</si>
  <si>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</si>
  <si>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</si>
  <si>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</si>
  <si>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</si>
  <si>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</si>
  <si>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</si>
  <si>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</si>
  <si>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</si>
  <si>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</si>
  <si>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</si>
  <si>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</si>
  <si>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</si>
  <si>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</si>
  <si>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</si>
  <si>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</si>
  <si>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</si>
  <si>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</si>
  <si>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</si>
  <si>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</si>
  <si>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</si>
  <si>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</si>
  <si>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</si>
  <si>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</si>
  <si>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</si>
  <si>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</si>
  <si>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</si>
  <si>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</si>
  <si>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</si>
  <si>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</si>
  <si>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</si>
  <si>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</si>
  <si>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</si>
  <si>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</si>
  <si>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</si>
  <si>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</si>
  <si>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</si>
  <si>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</si>
  <si>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</si>
  <si>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</si>
  <si>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</si>
  <si>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</si>
  <si>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</si>
  <si>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</si>
  <si>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</si>
  <si>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</si>
  <si>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</si>
  <si>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</si>
  <si>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</si>
  <si>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</si>
  <si>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</si>
  <si>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</si>
  <si>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</si>
  <si>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</si>
  <si>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</si>
  <si>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</si>
  <si>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</si>
  <si>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</si>
  <si>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</si>
  <si>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</si>
  <si>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</si>
  <si>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</si>
  <si>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</si>
  <si>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</si>
  <si>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</si>
  <si>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</si>
  <si>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</si>
  <si>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</si>
  <si>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</si>
  <si>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</si>
  <si>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</si>
  <si>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</si>
  <si>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</si>
  <si>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</si>
  <si>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</si>
  <si>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</si>
  <si>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</si>
  <si>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</si>
  <si>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</si>
  <si>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</si>
  <si>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</si>
  <si>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</si>
  <si>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</si>
  <si>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</si>
  <si>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</si>
  <si>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</si>
  <si>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</si>
  <si>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</si>
  <si>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</si>
  <si>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</si>
  <si>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</si>
  <si>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</si>
  <si>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</si>
  <si>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</si>
  <si>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</si>
  <si>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</si>
  <si>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</si>
  <si>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</si>
  <si>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</si>
  <si>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</si>
  <si>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</si>
  <si>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</si>
  <si>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</si>
  <si>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</si>
  <si>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</si>
  <si>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</si>
  <si>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</si>
  <si>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</si>
  <si>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</si>
  <si>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</si>
  <si>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</si>
  <si>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</si>
  <si>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</si>
  <si>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</si>
  <si>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</si>
  <si>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</si>
  <si>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</si>
  <si>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</si>
  <si>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</si>
  <si>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</si>
  <si>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</si>
  <si>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</si>
  <si>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</si>
  <si>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</si>
  <si>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</si>
  <si>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</si>
  <si>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</si>
  <si>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</si>
  <si>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</si>
  <si>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</si>
  <si>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</si>
  <si>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</si>
  <si>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</si>
  <si>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</si>
  <si>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</si>
  <si>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</si>
  <si>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</si>
  <si>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</si>
  <si>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</si>
  <si>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</si>
  <si>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</si>
  <si>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</si>
  <si>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</si>
  <si>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</si>
  <si>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</si>
  <si>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</si>
  <si>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</si>
  <si>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</si>
  <si>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</si>
  <si>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</si>
  <si>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</si>
  <si>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</si>
  <si>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</si>
  <si>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</si>
  <si>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</si>
  <si>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</si>
  <si>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</si>
  <si>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</si>
  <si>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</si>
  <si>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</si>
  <si>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</si>
  <si>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</si>
  <si>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</si>
  <si>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</si>
  <si>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</si>
  <si>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</si>
  <si>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</si>
  <si>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</si>
  <si>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</si>
  <si>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</si>
  <si>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</si>
  <si>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</si>
  <si>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</si>
  <si>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</si>
  <si>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</si>
  <si>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</si>
  <si>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</si>
  <si>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</si>
  <si>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</si>
  <si>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</si>
  <si>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</si>
  <si>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</si>
  <si>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</si>
  <si>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</si>
  <si>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</si>
  <si>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</si>
  <si>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</si>
  <si>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</si>
  <si>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</si>
  <si>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</si>
  <si>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</si>
  <si>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</si>
  <si>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</si>
  <si>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</si>
  <si>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</si>
  <si>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</si>
  <si>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</si>
  <si>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</si>
  <si>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</si>
  <si>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</si>
  <si>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</si>
  <si>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</si>
  <si>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</si>
  <si>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</si>
  <si>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</si>
  <si>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</si>
  <si>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</si>
  <si>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</si>
  <si>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</si>
  <si>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</si>
  <si>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</si>
  <si>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</si>
  <si>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</si>
  <si>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</si>
  <si>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</si>
  <si>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</si>
  <si>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</si>
  <si>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</si>
  <si>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</si>
  <si>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</si>
  <si>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</si>
  <si>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</si>
  <si>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</si>
  <si>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</si>
  <si>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</si>
  <si>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</si>
  <si>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</si>
  <si>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</si>
  <si>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</si>
  <si>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</si>
  <si>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</si>
  <si>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</si>
  <si>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</si>
  <si>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</si>
  <si>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</si>
  <si>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</si>
  <si>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</si>
  <si>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</si>
  <si>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</si>
  <si>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</si>
  <si>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</si>
  <si>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</si>
  <si>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</si>
  <si>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</si>
  <si>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</si>
  <si>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</si>
  <si>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</si>
  <si>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</si>
  <si>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</si>
  <si>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</si>
  <si>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</si>
  <si>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</si>
  <si>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</si>
  <si>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</si>
  <si>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</si>
  <si>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</si>
  <si>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</si>
  <si>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</si>
  <si>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</si>
  <si>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</si>
  <si>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</si>
  <si>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</si>
  <si>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</si>
  <si>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</si>
  <si>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</si>
  <si>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</si>
  <si>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</si>
  <si>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</si>
  <si>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</si>
  <si>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</si>
  <si>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</si>
  <si>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</si>
  <si>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</si>
  <si>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</si>
  <si>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</si>
  <si>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</si>
  <si>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</si>
  <si>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</si>
  <si>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</si>
  <si>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</si>
  <si>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</si>
  <si>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</si>
  <si>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</si>
  <si>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</si>
  <si>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</si>
  <si>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</si>
  <si>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</si>
  <si>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</si>
  <si>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</si>
  <si>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</si>
  <si>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</si>
  <si>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</si>
  <si>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</si>
  <si>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</si>
  <si>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</si>
  <si>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</si>
  <si>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</si>
  <si>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</si>
  <si>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</si>
  <si>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</si>
  <si>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</si>
  <si>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</si>
  <si>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</si>
  <si>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</si>
  <si>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</si>
  <si>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</si>
  <si>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</si>
  <si>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</si>
  <si>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</si>
  <si>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</si>
  <si>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</si>
  <si>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</si>
  <si>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</si>
  <si>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</si>
  <si>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</si>
  <si>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</si>
  <si>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</si>
  <si>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</si>
  <si>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</si>
  <si>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</si>
  <si>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</si>
  <si>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</si>
  <si>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</si>
  <si>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</si>
  <si>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</si>
  <si>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</si>
  <si>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</si>
  <si>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</si>
  <si>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</si>
  <si>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</si>
  <si>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</si>
  <si>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</si>
  <si>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</si>
  <si>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</si>
  <si>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</si>
  <si>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</si>
  <si>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</si>
  <si>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</si>
  <si>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</si>
  <si>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</si>
  <si>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</si>
  <si>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</si>
  <si>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</si>
  <si>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</si>
  <si>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</si>
  <si>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</si>
  <si>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</si>
  <si>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</si>
  <si>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</si>
  <si>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</si>
  <si>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</si>
  <si>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</si>
  <si>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</si>
  <si>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</si>
  <si>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</si>
  <si>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</si>
  <si>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</si>
  <si>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</si>
  <si>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</si>
  <si>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</si>
  <si>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</si>
  <si>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</si>
  <si>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</si>
  <si>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</si>
  <si>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</si>
  <si>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</si>
  <si>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</si>
  <si>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</si>
  <si>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</si>
  <si>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</si>
  <si>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</si>
  <si>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</si>
  <si>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</si>
  <si>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</si>
  <si>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</si>
  <si>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</si>
  <si>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</si>
  <si>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</si>
  <si>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</si>
  <si>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</si>
  <si>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</si>
  <si>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</si>
  <si>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</si>
  <si>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</si>
  <si>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</si>
  <si>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</si>
  <si>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</si>
  <si>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</si>
  <si>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</si>
  <si>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</si>
  <si>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</si>
  <si>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</si>
  <si>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</si>
  <si>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</si>
  <si>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</si>
  <si>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</si>
  <si>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</si>
  <si>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</si>
  <si>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</si>
  <si>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</si>
  <si>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</si>
  <si>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</si>
  <si>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</si>
  <si>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</si>
  <si>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</si>
  <si>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</si>
  <si>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</si>
  <si>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</si>
  <si>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</si>
  <si>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</si>
  <si>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</si>
  <si>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</si>
  <si>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</si>
  <si>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</si>
  <si>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</si>
  <si>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</si>
  <si>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</si>
  <si>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</si>
  <si>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</si>
  <si>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</si>
  <si>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</si>
  <si>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</si>
  <si>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</si>
  <si>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</si>
  <si>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</si>
  <si>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</si>
  <si>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</si>
  <si>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</si>
  <si>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</si>
  <si>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</si>
  <si>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</si>
  <si>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</si>
  <si>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</si>
  <si>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</si>
  <si>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</si>
  <si>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</si>
  <si>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</si>
  <si>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</si>
  <si>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</si>
  <si>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</si>
  <si>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</si>
  <si>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</si>
  <si>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</si>
  <si>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</si>
  <si>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</si>
  <si>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</si>
  <si>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</si>
  <si>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</si>
  <si>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</si>
  <si>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</si>
  <si>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</si>
  <si>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</si>
  <si>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</si>
  <si>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</si>
  <si>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</si>
  <si>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</si>
  <si>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</si>
  <si>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</si>
  <si>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</si>
  <si>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</si>
  <si>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</si>
  <si>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</si>
  <si>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</si>
  <si>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</si>
  <si>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</si>
  <si>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</si>
  <si>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</si>
  <si>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</si>
  <si>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</si>
  <si>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</si>
  <si>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</si>
  <si>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</si>
  <si>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</si>
  <si>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</si>
  <si>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</si>
  <si>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</si>
  <si>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</si>
  <si>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</si>
  <si>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</si>
  <si>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</si>
  <si>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</si>
  <si>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</si>
  <si>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</si>
  <si>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</si>
  <si>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</si>
  <si>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</si>
  <si>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</si>
  <si>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</si>
  <si>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</si>
  <si>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</si>
  <si>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</si>
  <si>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</si>
  <si>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</si>
  <si>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</si>
  <si>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</si>
  <si>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</si>
  <si>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</si>
  <si>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</si>
  <si>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</si>
  <si>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</si>
  <si>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</si>
  <si>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</si>
  <si>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</si>
  <si>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</si>
  <si>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</si>
  <si>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</si>
  <si>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</si>
  <si>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</si>
  <si>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</si>
  <si>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</si>
  <si>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</si>
  <si>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</si>
  <si>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</si>
  <si>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</si>
  <si>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</si>
  <si>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</si>
  <si>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</si>
  <si>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</si>
  <si>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</si>
  <si>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</si>
  <si>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</si>
  <si>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</si>
  <si>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</si>
  <si>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</si>
  <si>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</si>
  <si>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</si>
  <si>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</si>
  <si>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</si>
  <si>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</si>
  <si>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</si>
  <si>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</si>
  <si>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</si>
  <si>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</si>
  <si>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</si>
  <si>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</si>
  <si>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</si>
  <si>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</si>
  <si>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</si>
  <si>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</si>
  <si>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</si>
  <si>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</si>
  <si>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</si>
  <si>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</si>
  <si>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</si>
  <si>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</si>
  <si>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</si>
  <si>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</si>
  <si>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</si>
  <si>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</si>
  <si>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</si>
  <si>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</si>
  <si>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</si>
  <si>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</si>
  <si>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</si>
  <si>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</si>
  <si>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</si>
  <si>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</si>
  <si>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</si>
  <si>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</si>
  <si>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</si>
  <si>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</si>
  <si>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</si>
  <si>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</si>
  <si>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</si>
  <si>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</si>
  <si>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</si>
  <si>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</si>
  <si>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</si>
  <si>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</si>
  <si>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</si>
  <si>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</si>
  <si>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</si>
  <si>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</si>
  <si>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</si>
  <si>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</si>
  <si>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</si>
  <si>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</si>
  <si>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</si>
  <si>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</si>
  <si>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</si>
  <si>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</si>
  <si>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</si>
  <si>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</si>
  <si>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</si>
  <si>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</si>
  <si>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</si>
  <si>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</si>
  <si>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</si>
  <si>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</si>
  <si>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</si>
  <si>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</si>
  <si>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</si>
  <si>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</si>
  <si>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</si>
  <si>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</si>
  <si>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</si>
  <si>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</si>
  <si>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</si>
  <si>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</si>
  <si>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</si>
  <si>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</si>
  <si>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</si>
  <si>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</si>
  <si>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</si>
  <si>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</si>
  <si>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</si>
  <si>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</si>
  <si>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</si>
  <si>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</si>
  <si>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</si>
  <si>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</si>
  <si>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</si>
  <si>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</si>
  <si>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</si>
  <si>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</si>
  <si>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</si>
  <si>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</si>
  <si>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</si>
  <si>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</si>
  <si>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</si>
  <si>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</si>
  <si>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</si>
  <si>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</si>
  <si>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</si>
  <si>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</si>
  <si>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</si>
  <si>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</si>
  <si>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</si>
  <si>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</si>
  <si>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</si>
  <si>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</si>
  <si>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</si>
  <si>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</si>
  <si>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</si>
  <si>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</si>
  <si>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</si>
  <si>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</si>
  <si>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</si>
  <si>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</si>
  <si>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</si>
  <si>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</si>
  <si>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</si>
  <si>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</si>
  <si>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</si>
  <si>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</si>
  <si>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</si>
  <si>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</si>
  <si>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</si>
  <si>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</si>
  <si>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</si>
  <si>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</si>
  <si>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</si>
  <si>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</si>
  <si>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</si>
  <si>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</si>
  <si>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</si>
  <si>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</si>
  <si>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</si>
  <si>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</si>
  <si>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</si>
  <si>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</si>
  <si>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</si>
  <si>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</si>
  <si>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</si>
  <si>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</si>
  <si>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</si>
  <si>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</si>
  <si>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</si>
  <si>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</si>
  <si>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</si>
  <si>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</si>
  <si>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</si>
  <si>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</si>
  <si>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</si>
  <si>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</si>
  <si>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</si>
  <si>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</si>
  <si>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</si>
  <si>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</si>
  <si>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</si>
  <si>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</si>
  <si>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</si>
  <si>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</si>
  <si>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</si>
  <si>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</si>
  <si>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</si>
  <si>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</si>
  <si>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</si>
  <si>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</si>
  <si>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</si>
  <si>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</si>
  <si>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</si>
  <si>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</si>
  <si>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</si>
  <si>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</si>
  <si>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</si>
  <si>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</si>
  <si>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</si>
  <si>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</si>
  <si>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</si>
  <si>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</si>
  <si>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</si>
  <si>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</si>
  <si>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</si>
  <si>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</si>
  <si>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</si>
  <si>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</si>
  <si>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</si>
  <si>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</si>
  <si>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</si>
  <si>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</si>
  <si>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</si>
  <si>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</si>
  <si>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</si>
  <si>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</si>
  <si>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</si>
  <si>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</si>
  <si>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</si>
  <si>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</si>
  <si>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</si>
  <si>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</si>
  <si>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</si>
  <si>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</si>
  <si>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</si>
  <si>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</si>
  <si>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</si>
  <si>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</si>
  <si>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</si>
  <si>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</si>
  <si>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</si>
  <si>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</si>
  <si>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</si>
  <si>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</si>
  <si>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</si>
  <si>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</si>
  <si>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</si>
  <si>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</si>
  <si>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</si>
  <si>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</si>
  <si>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</si>
  <si>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</si>
  <si>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</si>
  <si>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</si>
  <si>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</si>
  <si>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</si>
  <si>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</si>
  <si>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</si>
  <si>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</si>
  <si>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</si>
  <si>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</si>
  <si>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</si>
  <si>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</si>
  <si>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</si>
  <si>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</si>
  <si>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</si>
  <si>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</si>
  <si>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</si>
  <si>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</si>
  <si>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</si>
  <si>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</si>
  <si>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</si>
  <si>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</si>
  <si>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</si>
  <si>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</si>
  <si>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</si>
  <si>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</si>
  <si>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</si>
  <si>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</si>
  <si>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</si>
  <si>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</si>
  <si>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</si>
  <si>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</si>
  <si>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</si>
  <si>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</si>
  <si>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</si>
  <si>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</si>
  <si>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</si>
  <si>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</si>
  <si>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</si>
  <si>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</si>
  <si>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</si>
  <si>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</si>
  <si>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</si>
  <si>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</si>
  <si>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</si>
  <si>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</si>
  <si>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</si>
  <si>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</si>
  <si>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</si>
  <si>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</si>
  <si>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</si>
  <si>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</si>
  <si>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</si>
  <si>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</si>
  <si>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</si>
  <si>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</si>
  <si>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</si>
  <si>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</si>
  <si>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</si>
  <si>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</si>
  <si>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</si>
  <si>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</si>
  <si>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</si>
  <si>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</si>
  <si>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</si>
  <si>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</si>
  <si>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</si>
  <si>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</si>
  <si>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</si>
  <si>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</si>
  <si>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</si>
  <si>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</si>
  <si>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</si>
  <si>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</si>
  <si>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</si>
  <si>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</si>
  <si>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</si>
  <si>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</si>
  <si>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</si>
  <si>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</si>
  <si>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</si>
  <si>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</si>
  <si>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</si>
  <si>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</si>
  <si>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</si>
  <si>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</si>
  <si>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</si>
  <si>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</si>
  <si>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</si>
  <si>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</si>
  <si>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</si>
  <si>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</si>
  <si>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</si>
  <si>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</si>
  <si>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</si>
  <si>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</si>
  <si>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</si>
  <si>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</si>
  <si>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</si>
  <si>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</si>
  <si>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</si>
  <si>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</si>
  <si>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</si>
  <si>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</si>
  <si>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</si>
  <si>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</si>
  <si>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</si>
  <si>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</si>
  <si>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</si>
  <si>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</si>
  <si>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</si>
  <si>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</si>
  <si>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</si>
  <si>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</si>
  <si>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</si>
  <si>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</si>
  <si>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</si>
  <si>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</si>
  <si>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</si>
  <si>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</si>
  <si>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</si>
  <si>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</si>
  <si>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</si>
  <si>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</si>
  <si>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</si>
  <si>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</si>
  <si>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</si>
  <si>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</si>
  <si>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</si>
  <si>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</si>
  <si>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</si>
  <si>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</si>
  <si>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</si>
  <si>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</si>
  <si>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</si>
  <si>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</si>
  <si>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</si>
  <si>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</si>
  <si>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</si>
  <si>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</si>
  <si>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</si>
  <si>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</si>
  <si>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</si>
  <si>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</si>
  <si>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</si>
  <si>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</si>
  <si>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</si>
  <si>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</si>
  <si>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</si>
  <si>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</si>
  <si>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</si>
  <si>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</si>
  <si>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</si>
  <si>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</si>
  <si>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</si>
  <si>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</si>
  <si>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</si>
  <si>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</si>
  <si>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</si>
  <si>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</si>
  <si>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</si>
  <si>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</si>
  <si>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</si>
  <si>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</si>
  <si>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</si>
  <si>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</si>
  <si>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</si>
  <si>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</si>
  <si>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</si>
  <si>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</si>
  <si>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</si>
  <si>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</si>
  <si>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</si>
  <si>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</si>
  <si>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</si>
  <si>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</si>
  <si>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</si>
  <si>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</si>
  <si>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</si>
  <si>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</si>
  <si>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</si>
  <si>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</si>
  <si>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</si>
  <si>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</si>
  <si>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</si>
  <si>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</si>
  <si>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</si>
  <si>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</si>
  <si>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</si>
  <si>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</si>
  <si>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</si>
  <si>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</si>
  <si>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</si>
  <si>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</si>
  <si>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</si>
  <si>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</si>
  <si>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</si>
  <si>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</si>
  <si>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</si>
  <si>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</si>
  <si>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</si>
  <si>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</si>
  <si>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</si>
  <si>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</si>
  <si>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</si>
  <si>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</si>
  <si>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</si>
  <si>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</si>
  <si>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</si>
  <si>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</si>
  <si>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</si>
  <si>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</si>
  <si>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</si>
  <si>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</si>
  <si>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</si>
  <si>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</si>
  <si>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</si>
  <si>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</si>
  <si>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</si>
  <si>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</si>
  <si>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</si>
  <si>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</si>
  <si>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</si>
  <si>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</si>
  <si>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</si>
  <si>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</si>
  <si>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</si>
  <si>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</si>
  <si>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</si>
  <si>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</si>
  <si>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</si>
  <si>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</si>
  <si>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</si>
  <si>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</si>
  <si>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</si>
  <si>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</si>
  <si>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</si>
  <si>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</si>
  <si>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</si>
  <si>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</si>
  <si>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</si>
  <si>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</si>
  <si>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</si>
  <si>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</si>
  <si>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</si>
  <si>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</si>
  <si>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</si>
  <si>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</si>
  <si>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</si>
  <si>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</si>
  <si>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</si>
  <si>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</si>
  <si>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</si>
  <si>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</si>
  <si>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</si>
  <si>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</si>
  <si>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</si>
  <si>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</si>
  <si>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</si>
  <si>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</si>
  <si>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</si>
  <si>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</si>
  <si>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</si>
  <si>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</si>
  <si>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</si>
  <si>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</si>
  <si>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</si>
  <si>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</si>
  <si>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</si>
  <si>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</si>
  <si>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</si>
  <si>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</si>
  <si>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</si>
  <si>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</si>
  <si>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</si>
  <si>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</si>
  <si>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</si>
  <si>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</si>
  <si>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</si>
  <si>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</si>
  <si>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</si>
  <si>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</si>
  <si>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</si>
  <si>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</si>
  <si>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</si>
  <si>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</si>
  <si>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</si>
  <si>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</si>
  <si>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</si>
  <si>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</si>
  <si>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</si>
  <si>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</si>
  <si>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</si>
  <si>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</si>
  <si>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</si>
  <si>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</si>
  <si>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</si>
  <si>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</si>
  <si>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</si>
  <si>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</si>
  <si>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</si>
  <si>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</si>
  <si>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</si>
  <si>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</si>
  <si>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</si>
  <si>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</si>
  <si>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</si>
  <si>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</si>
  <si>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</si>
  <si>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</si>
  <si>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</si>
  <si>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</si>
  <si>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</si>
  <si>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</si>
  <si>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</si>
  <si>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</si>
  <si>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</si>
  <si>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</si>
  <si>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</si>
  <si>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</si>
  <si>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</si>
  <si>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</si>
  <si>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</si>
  <si>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</si>
  <si>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</si>
  <si>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</si>
  <si>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</si>
  <si>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</si>
  <si>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</si>
  <si>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</si>
  <si>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</si>
  <si>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</si>
  <si>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</si>
  <si>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</si>
  <si>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</si>
  <si>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</si>
  <si>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</si>
  <si>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</si>
  <si>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</si>
  <si>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</si>
  <si>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</si>
  <si>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</si>
  <si>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</si>
  <si>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</si>
  <si>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</si>
  <si>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</si>
  <si>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</si>
  <si>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</si>
  <si>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</si>
  <si>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</si>
  <si>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</si>
  <si>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</si>
  <si>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</si>
  <si>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</si>
  <si>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</si>
  <si>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</si>
  <si>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</si>
  <si>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</si>
  <si>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</si>
  <si>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</si>
  <si>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</si>
  <si>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</si>
  <si>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</si>
  <si>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</si>
  <si>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</si>
  <si>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</si>
  <si>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</si>
  <si>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</si>
  <si>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</si>
  <si>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</si>
  <si>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</si>
  <si>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</si>
  <si>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</si>
  <si>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</si>
  <si>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</si>
  <si>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</si>
  <si>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</si>
  <si>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</si>
  <si>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</si>
  <si>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</si>
  <si>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</si>
  <si>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</si>
  <si>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</si>
  <si>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</si>
  <si>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</si>
  <si>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</si>
  <si>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</si>
  <si>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</si>
  <si>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</si>
  <si>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</si>
  <si>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</si>
  <si>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</si>
  <si>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</si>
  <si>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</si>
  <si>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</si>
  <si>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</si>
  <si>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</si>
  <si>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</si>
  <si>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</si>
  <si>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</si>
  <si>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</si>
  <si>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</si>
  <si>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</si>
  <si>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</si>
  <si>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</si>
  <si>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</si>
  <si>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</si>
  <si>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</si>
  <si>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</si>
  <si>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</si>
  <si>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</si>
  <si>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</si>
  <si>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</si>
  <si>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</si>
  <si>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</si>
  <si>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</si>
  <si>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</si>
  <si>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</si>
  <si>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</si>
  <si>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</si>
  <si>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</si>
  <si>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</si>
  <si>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</si>
  <si>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</si>
  <si>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</si>
  <si>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</si>
  <si>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</si>
  <si>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</si>
  <si>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</si>
  <si>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</si>
  <si>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</si>
  <si>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</si>
  <si>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</si>
  <si>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</si>
  <si>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</si>
  <si>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</si>
  <si>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</si>
  <si>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</si>
  <si>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</si>
  <si>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</si>
  <si>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</si>
  <si>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</si>
  <si>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</si>
  <si>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</si>
  <si>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</si>
  <si>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</si>
  <si>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</si>
  <si>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</si>
  <si>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</si>
  <si>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</si>
  <si>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</si>
  <si>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</si>
  <si>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</si>
  <si>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</si>
  <si>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</si>
  <si>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</si>
  <si>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</si>
  <si>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</si>
  <si>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</si>
  <si>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</si>
  <si>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</si>
  <si>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</si>
  <si>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</si>
  <si>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</si>
  <si>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</si>
  <si>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</si>
  <si>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</si>
  <si>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</si>
  <si>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</si>
  <si>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</si>
  <si>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</si>
  <si>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</si>
  <si>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</si>
  <si>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</si>
  <si>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</si>
  <si>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</si>
  <si>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</si>
  <si>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</si>
  <si>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</si>
  <si>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</si>
  <si>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</si>
  <si>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</si>
  <si>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</si>
  <si>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</si>
  <si>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</si>
  <si>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</si>
  <si>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</si>
  <si>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</si>
  <si>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</si>
  <si>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</si>
  <si>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</si>
  <si>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</si>
  <si>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</si>
  <si>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</si>
  <si>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</si>
  <si>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</si>
  <si>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</si>
  <si>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</si>
  <si>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</si>
  <si>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</si>
  <si>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</si>
  <si>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</si>
  <si>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</si>
  <si>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</si>
  <si>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</si>
  <si>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</si>
  <si>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</si>
  <si>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</si>
  <si>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</si>
  <si>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</si>
  <si>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</si>
  <si>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</si>
  <si>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</si>
  <si>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</si>
  <si>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</si>
  <si>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</si>
  <si>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</si>
  <si>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</si>
  <si>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</si>
  <si>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</si>
  <si>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</si>
  <si>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</si>
  <si>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</si>
  <si>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</si>
  <si>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</si>
  <si>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</si>
  <si>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</si>
  <si>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</si>
  <si>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</si>
  <si>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</si>
  <si>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</si>
  <si>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</si>
  <si>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</si>
  <si>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</si>
  <si>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</si>
  <si>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</si>
  <si>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</si>
  <si>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</si>
  <si>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</si>
  <si>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</si>
  <si>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</si>
  <si>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</si>
  <si>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</si>
  <si>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</si>
  <si>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</si>
  <si>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</si>
  <si>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</si>
  <si>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</si>
  <si>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</si>
  <si>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</si>
  <si>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</si>
  <si>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</si>
  <si>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</si>
  <si>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</si>
  <si>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</si>
  <si>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</si>
  <si>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</si>
  <si>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</si>
  <si>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</si>
  <si>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</si>
  <si>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</si>
  <si>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</si>
  <si>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</si>
  <si>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</si>
  <si>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</si>
  <si>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</si>
  <si>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</si>
  <si>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</si>
  <si>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</si>
  <si>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</si>
  <si>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</si>
  <si>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</si>
  <si>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</si>
  <si>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</si>
  <si>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</si>
  <si>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</si>
  <si>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</si>
  <si>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</si>
  <si>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</si>
  <si>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</si>
  <si>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</si>
  <si>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</si>
  <si>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</si>
  <si>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</si>
  <si>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</si>
  <si>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</si>
  <si>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</si>
  <si>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</si>
  <si>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</si>
  <si>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</si>
  <si>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</si>
  <si>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</si>
  <si>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</si>
  <si>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</si>
  <si>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</si>
  <si>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</si>
  <si>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</si>
  <si>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</si>
  <si>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</si>
  <si>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</si>
  <si>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</si>
  <si>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</si>
  <si>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</si>
  <si>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</si>
  <si>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</si>
  <si>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</si>
  <si>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</si>
  <si>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</si>
  <si>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</si>
  <si>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</si>
  <si>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</si>
  <si>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</si>
  <si>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</si>
  <si>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</si>
  <si>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</si>
  <si>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</si>
  <si>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</si>
  <si>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</si>
  <si>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</si>
  <si>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</si>
  <si>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</si>
  <si>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</si>
  <si>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</si>
  <si>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</si>
  <si>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</si>
  <si>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</si>
  <si>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</si>
  <si>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</si>
  <si>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</si>
  <si>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</si>
  <si>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</si>
  <si>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</si>
  <si>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</si>
  <si>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</si>
  <si>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</si>
  <si>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</si>
  <si>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</si>
  <si>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</si>
  <si>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</si>
  <si>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</si>
  <si>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</si>
  <si>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</si>
  <si>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</si>
  <si>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</si>
  <si>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</si>
  <si>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</si>
  <si>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</si>
  <si>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</si>
  <si>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</si>
  <si>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 Questions on this Benefits Calculator Tool should be sent to:</t>
  </si>
  <si>
    <t xml:space="preserve"> For more information on CARB’s efforts to support implementation of California Climate Investments, see: </t>
  </si>
  <si>
    <t>  Questions pertaining to the Urban Greening Grant Program should be sent to:</t>
  </si>
  <si>
    <t> i-Tree Planting</t>
  </si>
  <si>
    <r>
      <rPr>
        <sz val="12"/>
        <rFont val="Avenir LT Std 55 Roman"/>
        <family val="2"/>
      </rPr>
      <t xml:space="preserve">Available at: </t>
    </r>
    <r>
      <rPr>
        <u/>
        <sz val="12"/>
        <color theme="10"/>
        <rFont val="Avenir LT Std 55 Roman"/>
        <family val="2"/>
      </rPr>
      <t>https://planting.itreetools.org/</t>
    </r>
  </si>
  <si>
    <t> i-Tree Tools</t>
  </si>
  <si>
    <r>
      <rPr>
        <sz val="12"/>
        <rFont val="Avenir LT Std 55 Roman"/>
        <family val="2"/>
      </rPr>
      <t xml:space="preserve">Available at: </t>
    </r>
    <r>
      <rPr>
        <u/>
        <sz val="12"/>
        <color theme="10"/>
        <rFont val="Avenir LT Std 55 Roman"/>
        <family val="2"/>
      </rPr>
      <t>https://www.itreetools.org/streets/index.php</t>
    </r>
  </si>
  <si>
    <t> Water Budget Workbook for New and Rehabilitated Non-Residential Landscapes</t>
  </si>
  <si>
    <r>
      <rPr>
        <sz val="12"/>
        <rFont val="Avenir LT Std 55 Roman"/>
        <family val="2"/>
      </rPr>
      <t xml:space="preserve">Available at: </t>
    </r>
    <r>
      <rPr>
        <u/>
        <sz val="12"/>
        <color theme="10"/>
        <rFont val="Avenir LT Std 55 Roman"/>
        <family val="2"/>
      </rPr>
      <t>http://water.ca.gov/</t>
    </r>
  </si>
  <si>
    <t> Water Use Classification of Landscape Species (WUCOLS IV)</t>
  </si>
  <si>
    <r>
      <rPr>
        <sz val="12"/>
        <rFont val="Avenir LT Std 55 Roman"/>
        <family val="2"/>
      </rPr>
      <t xml:space="preserve">Available at: </t>
    </r>
    <r>
      <rPr>
        <u/>
        <sz val="12"/>
        <color theme="10"/>
        <rFont val="Avenir LT Std 55 Roman"/>
        <family val="2"/>
      </rPr>
      <t>http://ucanr.edu/</t>
    </r>
  </si>
  <si>
    <r>
      <rPr>
        <sz val="12"/>
        <rFont val="Avenir LT Std 55 Roman"/>
        <family val="2"/>
      </rPr>
      <t xml:space="preserve">Information and examples for using the water tools is available in the Water Savings Assessment Methodology at:  </t>
    </r>
    <r>
      <rPr>
        <u/>
        <sz val="12"/>
        <color theme="10"/>
        <rFont val="Avenir LT Std 55 Roman"/>
        <family val="2"/>
      </rPr>
      <t>www.arb.ca.gov/cci-cobenefits</t>
    </r>
    <r>
      <rPr>
        <sz val="12"/>
        <rFont val="Avenir LT Std 55 Roman"/>
        <family val="2"/>
      </rPr>
      <t>.</t>
    </r>
  </si>
  <si>
    <r>
      <t>Total Urban Greening</t>
    </r>
    <r>
      <rPr>
        <sz val="12"/>
        <color rgb="FFFF0000"/>
        <rFont val="Avenir LT Std 55 Roman"/>
        <family val="2"/>
      </rPr>
      <t xml:space="preserve"> </t>
    </r>
    <r>
      <rPr>
        <sz val="12"/>
        <rFont val="Avenir LT Std 55 Roman"/>
        <family val="2"/>
      </rPr>
      <t>GGRF Funds Requested ($):</t>
    </r>
  </si>
  <si>
    <r>
      <t>Carbon Stored in Tree Group Over the 40 Year Quantification Period 
(lb CO</t>
    </r>
    <r>
      <rPr>
        <b/>
        <vertAlign val="subscript"/>
        <sz val="12"/>
        <color theme="1"/>
        <rFont val="Avenir LT Std 55 Roman"/>
        <family val="2"/>
      </rPr>
      <t>2</t>
    </r>
    <r>
      <rPr>
        <b/>
        <sz val="12"/>
        <color theme="1"/>
        <rFont val="Avenir LT Std 55 Roman"/>
        <family val="2"/>
      </rPr>
      <t>e)</t>
    </r>
  </si>
  <si>
    <r>
      <t>NO</t>
    </r>
    <r>
      <rPr>
        <b/>
        <vertAlign val="subscript"/>
        <sz val="12"/>
        <color theme="1"/>
        <rFont val="Avenir LT Std 55 Roman"/>
        <family val="2"/>
      </rPr>
      <t>2</t>
    </r>
    <r>
      <rPr>
        <b/>
        <sz val="12"/>
        <color theme="1"/>
        <rFont val="Avenir LT Std 55 Roman"/>
        <family val="2"/>
      </rPr>
      <t xml:space="preserve"> Removed Over the 40 Year Quantification Period
(lb)</t>
    </r>
  </si>
  <si>
    <r>
      <t>PM</t>
    </r>
    <r>
      <rPr>
        <b/>
        <vertAlign val="subscript"/>
        <sz val="12"/>
        <color theme="1"/>
        <rFont val="Avenir LT Std 55 Roman"/>
        <family val="2"/>
      </rPr>
      <t>2.5</t>
    </r>
    <r>
      <rPr>
        <b/>
        <sz val="12"/>
        <color theme="1"/>
        <rFont val="Avenir LT Std 55 Roman"/>
        <family val="2"/>
      </rPr>
      <t xml:space="preserve"> Removed Over the 40 Year Quantification Period
(lb)</t>
    </r>
  </si>
  <si>
    <r>
      <t>GHG Benefit of Carbon Stored in Live Project Trees (MT CO</t>
    </r>
    <r>
      <rPr>
        <b/>
        <vertAlign val="subscript"/>
        <sz val="12"/>
        <color theme="1"/>
        <rFont val="Avenir LT Std 55 Roman"/>
        <family val="2"/>
      </rPr>
      <t>2</t>
    </r>
    <r>
      <rPr>
        <b/>
        <sz val="12"/>
        <rFont val="Avenir LT Std 55 Roman"/>
        <family val="2"/>
      </rPr>
      <t>e)</t>
    </r>
  </si>
  <si>
    <r>
      <t>GHG Benefit from Energy Savings (MT CO</t>
    </r>
    <r>
      <rPr>
        <b/>
        <vertAlign val="subscript"/>
        <sz val="12"/>
        <color theme="1"/>
        <rFont val="Avenir LT Std 55 Roman"/>
        <family val="2"/>
      </rPr>
      <t>2</t>
    </r>
    <r>
      <rPr>
        <b/>
        <sz val="12"/>
        <rFont val="Avenir LT Std 55 Roman"/>
        <family val="2"/>
      </rPr>
      <t>e)</t>
    </r>
  </si>
  <si>
    <r>
      <t>GHG Emissions from Project Implementation (MT CO</t>
    </r>
    <r>
      <rPr>
        <b/>
        <vertAlign val="subscript"/>
        <sz val="12"/>
        <color theme="1"/>
        <rFont val="Avenir LT Std 55 Roman"/>
        <family val="2"/>
      </rPr>
      <t>2</t>
    </r>
    <r>
      <rPr>
        <b/>
        <sz val="12"/>
        <rFont val="Avenir LT Std 55 Roman"/>
        <family val="2"/>
      </rPr>
      <t>e)</t>
    </r>
  </si>
  <si>
    <r>
      <t>Water Savings from Project Implementation (gal</t>
    </r>
    <r>
      <rPr>
        <b/>
        <sz val="12"/>
        <rFont val="Avenir LT Std 55 Roman"/>
        <family val="2"/>
      </rPr>
      <t>)</t>
    </r>
  </si>
  <si>
    <r>
      <t>Carbon Stored in Population of Trees 40 Years After Project Start
(lb CO</t>
    </r>
    <r>
      <rPr>
        <b/>
        <vertAlign val="subscript"/>
        <sz val="12"/>
        <color theme="1"/>
        <rFont val="Avenir LT Std 55 Roman"/>
        <family val="2"/>
      </rPr>
      <t>2</t>
    </r>
    <r>
      <rPr>
        <b/>
        <sz val="12"/>
        <rFont val="Avenir LT Std 55 Roman"/>
        <family val="2"/>
      </rPr>
      <t>e)</t>
    </r>
  </si>
  <si>
    <r>
      <t>Annual NO</t>
    </r>
    <r>
      <rPr>
        <b/>
        <vertAlign val="subscript"/>
        <sz val="12"/>
        <color theme="1"/>
        <rFont val="Avenir LT Std 55 Roman"/>
        <family val="2"/>
      </rPr>
      <t>2</t>
    </r>
    <r>
      <rPr>
        <b/>
        <sz val="12"/>
        <color theme="1"/>
        <rFont val="Avenir LT Std 55 Roman"/>
        <family val="2"/>
      </rPr>
      <t xml:space="preserve"> Deposition From Population of Trees 40 Years After Project Start
(lb/yr)</t>
    </r>
  </si>
  <si>
    <r>
      <t>Annual PM</t>
    </r>
    <r>
      <rPr>
        <b/>
        <vertAlign val="subscript"/>
        <sz val="12"/>
        <color theme="1"/>
        <rFont val="Avenir LT Std 55 Roman"/>
        <family val="2"/>
      </rPr>
      <t>10</t>
    </r>
    <r>
      <rPr>
        <b/>
        <sz val="12"/>
        <color theme="1"/>
        <rFont val="Avenir LT Std 55 Roman"/>
        <family val="2"/>
      </rPr>
      <t xml:space="preserve"> Deposition From Population of Trees 40 Years After Project Start
(lb/yr)</t>
    </r>
  </si>
  <si>
    <r>
      <t>GHG Benefit of Carbon Stored in Live Project Trees (MT CO</t>
    </r>
    <r>
      <rPr>
        <b/>
        <vertAlign val="subscript"/>
        <sz val="12"/>
        <rFont val="Avenir LT Std 55 Roman"/>
        <family val="2"/>
      </rPr>
      <t>2</t>
    </r>
    <r>
      <rPr>
        <b/>
        <sz val="12"/>
        <rFont val="Avenir LT Std 55 Roman"/>
        <family val="2"/>
      </rPr>
      <t>e)</t>
    </r>
  </si>
  <si>
    <r>
      <t>GHG Benefit from Energy Savings (MT CO</t>
    </r>
    <r>
      <rPr>
        <b/>
        <vertAlign val="subscript"/>
        <sz val="12"/>
        <rFont val="Avenir LT Std 55 Roman"/>
        <family val="2"/>
      </rPr>
      <t>2</t>
    </r>
    <r>
      <rPr>
        <b/>
        <sz val="12"/>
        <rFont val="Avenir LT Std 55 Roman"/>
        <family val="2"/>
      </rPr>
      <t>e)</t>
    </r>
  </si>
  <si>
    <r>
      <t>GHG Emissions from Project Implementation (MT CO</t>
    </r>
    <r>
      <rPr>
        <b/>
        <vertAlign val="subscript"/>
        <sz val="12"/>
        <rFont val="Avenir LT Std 55 Roman"/>
        <family val="2"/>
      </rPr>
      <t>2</t>
    </r>
    <r>
      <rPr>
        <b/>
        <sz val="12"/>
        <rFont val="Avenir LT Std 55 Roman"/>
        <family val="2"/>
      </rPr>
      <t>e)</t>
    </r>
  </si>
  <si>
    <r>
      <t>GHG Benefit of Carbon Stored in Live Project Trees Estimated Using i-Tree Planting (MT CO</t>
    </r>
    <r>
      <rPr>
        <vertAlign val="subscript"/>
        <sz val="12"/>
        <color theme="1"/>
        <rFont val="Avenir LT Std 55 Roman"/>
        <family val="2"/>
      </rPr>
      <t>2</t>
    </r>
    <r>
      <rPr>
        <sz val="12"/>
        <color theme="1"/>
        <rFont val="Avenir LT Std 55 Roman"/>
        <family val="2"/>
      </rPr>
      <t>e)</t>
    </r>
  </si>
  <si>
    <r>
      <t>GHG Benefit of Carbon Stored in Live Project Trees  Estimated Using i-Tree Streets (MT CO</t>
    </r>
    <r>
      <rPr>
        <vertAlign val="subscript"/>
        <sz val="12"/>
        <color theme="1"/>
        <rFont val="Avenir LT Std 55 Roman"/>
        <family val="2"/>
      </rPr>
      <t>2</t>
    </r>
    <r>
      <rPr>
        <sz val="12"/>
        <color theme="1"/>
        <rFont val="Avenir LT Std 55 Roman"/>
        <family val="2"/>
      </rPr>
      <t>e)</t>
    </r>
  </si>
  <si>
    <r>
      <t>GHG Benefit from Energy Savings Estimated Using i-Tree Planting (MT CO</t>
    </r>
    <r>
      <rPr>
        <vertAlign val="subscript"/>
        <sz val="12"/>
        <color theme="1"/>
        <rFont val="Avenir LT Std 55 Roman"/>
        <family val="2"/>
      </rPr>
      <t>2</t>
    </r>
    <r>
      <rPr>
        <sz val="12"/>
        <color theme="1"/>
        <rFont val="Avenir LT Std 55 Roman"/>
        <family val="2"/>
      </rPr>
      <t>e)</t>
    </r>
  </si>
  <si>
    <r>
      <t>GHG Benefit from Energy Savings Estimated Using i-Tree Streets (MT CO</t>
    </r>
    <r>
      <rPr>
        <vertAlign val="subscript"/>
        <sz val="12"/>
        <color theme="1"/>
        <rFont val="Avenir LT Std 55 Roman"/>
        <family val="2"/>
      </rPr>
      <t>2</t>
    </r>
    <r>
      <rPr>
        <sz val="12"/>
        <color theme="1"/>
        <rFont val="Avenir LT Std 55 Roman"/>
        <family val="2"/>
      </rPr>
      <t>e)</t>
    </r>
  </si>
  <si>
    <r>
      <t>Avoided GHG from Establishment of New Bicycle and Pedestrian Facilities (MT CO</t>
    </r>
    <r>
      <rPr>
        <vertAlign val="subscript"/>
        <sz val="12"/>
        <color theme="1"/>
        <rFont val="Avenir LT Std 55 Roman"/>
        <family val="2"/>
      </rPr>
      <t>2</t>
    </r>
    <r>
      <rPr>
        <sz val="12"/>
        <color theme="1"/>
        <rFont val="Avenir LT Std 55 Roman"/>
        <family val="2"/>
      </rPr>
      <t>e)</t>
    </r>
  </si>
  <si>
    <r>
      <t>GHG Emissions from Tree Planting Project Implementation (MT CO</t>
    </r>
    <r>
      <rPr>
        <vertAlign val="subscript"/>
        <sz val="12"/>
        <color theme="1"/>
        <rFont val="Avenir LT Std 55 Roman"/>
        <family val="2"/>
      </rPr>
      <t>2</t>
    </r>
    <r>
      <rPr>
        <sz val="12"/>
        <color theme="1"/>
        <rFont val="Avenir LT Std 55 Roman"/>
        <family val="2"/>
      </rPr>
      <t>e)</t>
    </r>
  </si>
  <si>
    <r>
      <t>Total Urban Greening GHG Benefit (MT CO</t>
    </r>
    <r>
      <rPr>
        <vertAlign val="subscript"/>
        <sz val="12"/>
        <color theme="1"/>
        <rFont val="Avenir LT Std 55 Roman"/>
        <family val="2"/>
      </rPr>
      <t>2</t>
    </r>
    <r>
      <rPr>
        <sz val="12"/>
        <color theme="1"/>
        <rFont val="Avenir LT Std 55 Roman"/>
        <family val="2"/>
      </rPr>
      <t>e)</t>
    </r>
  </si>
  <si>
    <r>
      <t>Total GHG Benefit (MT CO</t>
    </r>
    <r>
      <rPr>
        <vertAlign val="subscript"/>
        <sz val="12"/>
        <color theme="1"/>
        <rFont val="Avenir LT Std 55 Roman"/>
        <family val="2"/>
      </rPr>
      <t>2</t>
    </r>
    <r>
      <rPr>
        <sz val="12"/>
        <color theme="1"/>
        <rFont val="Avenir LT Std 55 Roman"/>
        <family val="2"/>
      </rPr>
      <t>e)</t>
    </r>
  </si>
  <si>
    <r>
      <t>Total GHG Benefit per Total Urban Greening GGRF Funds (MT CO</t>
    </r>
    <r>
      <rPr>
        <vertAlign val="subscript"/>
        <sz val="12"/>
        <color theme="1"/>
        <rFont val="Avenir LT Std 55 Roman"/>
        <family val="2"/>
      </rPr>
      <t>2</t>
    </r>
    <r>
      <rPr>
        <sz val="12"/>
        <color theme="1"/>
        <rFont val="Avenir LT Std 55 Roman"/>
        <family val="2"/>
      </rPr>
      <t>e/$)</t>
    </r>
  </si>
  <si>
    <r>
      <t>Total GHG Benefit per Total Funds (MT CO</t>
    </r>
    <r>
      <rPr>
        <vertAlign val="subscript"/>
        <sz val="12"/>
        <color theme="1"/>
        <rFont val="Avenir LT Std 55 Roman"/>
        <family val="2"/>
      </rPr>
      <t>2</t>
    </r>
    <r>
      <rPr>
        <sz val="12"/>
        <color theme="1"/>
        <rFont val="Avenir LT Std 55 Roman"/>
        <family val="2"/>
      </rPr>
      <t>e/$)</t>
    </r>
  </si>
  <si>
    <r>
      <t>Carbon Stored in Tree Group Over the 40 Year Quantification Period
(lb CO</t>
    </r>
    <r>
      <rPr>
        <b/>
        <vertAlign val="subscript"/>
        <sz val="12"/>
        <color theme="1"/>
        <rFont val="Avenir LT Std 55 Roman"/>
        <family val="2"/>
      </rPr>
      <t>2</t>
    </r>
    <r>
      <rPr>
        <b/>
        <sz val="12"/>
        <color theme="1"/>
        <rFont val="Avenir LT Std 55 Roman"/>
        <family val="2"/>
      </rPr>
      <t>e)</t>
    </r>
  </si>
  <si>
    <r>
      <t>Enter the NO</t>
    </r>
    <r>
      <rPr>
        <vertAlign val="subscript"/>
        <sz val="12"/>
        <color theme="1"/>
        <rFont val="Avenir LT Std 55 Roman"/>
        <family val="2"/>
      </rPr>
      <t>2</t>
    </r>
    <r>
      <rPr>
        <sz val="12"/>
        <color theme="1"/>
        <rFont val="Avenir LT Std 55 Roman"/>
        <family val="2"/>
      </rPr>
      <t xml:space="preserve"> emissions removed from the group of trees over the 40 year quantification period (from i-Tree Planting).  If cells are not applicable, leave blank.  </t>
    </r>
  </si>
  <si>
    <r>
      <t>Enter the PM</t>
    </r>
    <r>
      <rPr>
        <vertAlign val="subscript"/>
        <sz val="12"/>
        <color theme="1"/>
        <rFont val="Avenir LT Std 55 Roman"/>
        <family val="2"/>
      </rPr>
      <t>2.5</t>
    </r>
    <r>
      <rPr>
        <sz val="12"/>
        <color theme="1"/>
        <rFont val="Avenir LT Std 55 Roman"/>
        <family val="2"/>
      </rPr>
      <t xml:space="preserve"> emissions removed from the group of trees over the 40 year quantification period (from i-Tree Planting).  If cells are not applicable, leave blank.  </t>
    </r>
  </si>
  <si>
    <r>
      <t>Carbon Stored in Population of Trees 40 Years After Project Start
(lb CO</t>
    </r>
    <r>
      <rPr>
        <b/>
        <vertAlign val="subscript"/>
        <sz val="12"/>
        <color theme="1"/>
        <rFont val="Avenir LT Std 55 Roman"/>
        <family val="2"/>
      </rPr>
      <t>2</t>
    </r>
    <r>
      <rPr>
        <b/>
        <sz val="12"/>
        <color theme="1"/>
        <rFont val="Avenir LT Std 55 Roman"/>
        <family val="2"/>
      </rPr>
      <t>e)</t>
    </r>
  </si>
  <si>
    <r>
      <t>Enter the annual NO</t>
    </r>
    <r>
      <rPr>
        <vertAlign val="subscript"/>
        <sz val="12"/>
        <color theme="1"/>
        <rFont val="Avenir LT Std 55 Roman"/>
        <family val="2"/>
      </rPr>
      <t>2</t>
    </r>
    <r>
      <rPr>
        <sz val="12"/>
        <color theme="1"/>
        <rFont val="Avenir LT Std 55 Roman"/>
        <family val="2"/>
      </rPr>
      <t xml:space="preserve"> emission deposition from the trees 40 years after project start (from i-Tree Streets).  If cells are not applicable, leave blank.  </t>
    </r>
  </si>
  <si>
    <r>
      <t>Enter the annual PM</t>
    </r>
    <r>
      <rPr>
        <vertAlign val="subscript"/>
        <sz val="12"/>
        <color theme="1"/>
        <rFont val="Avenir LT Std 55 Roman"/>
        <family val="2"/>
      </rPr>
      <t>10</t>
    </r>
    <r>
      <rPr>
        <sz val="12"/>
        <color theme="1"/>
        <rFont val="Avenir LT Std 55 Roman"/>
        <family val="2"/>
      </rPr>
      <t xml:space="preserve"> emission deposition from the trees 40 years after project start (from i-Tree Streets).  If cells are not applicable, leave blank.  </t>
    </r>
  </si>
  <si>
    <t>Project description, including excerpts or specific references to the location in the main Urban Greening application of the project information necessary to complete the applicable portions of this Benefits Calculator Tool.</t>
  </si>
  <si>
    <t>Some applicant-provided data may require additional documentation to substantiate the inputs.  The expected documentation includes, but is not limited to, that described in the table below, organized by quantifiable project type.</t>
  </si>
  <si>
    <r>
      <t>Emission Factor for Electricity
(MT CO</t>
    </r>
    <r>
      <rPr>
        <vertAlign val="subscript"/>
        <sz val="12"/>
        <rFont val="Avenir LT Std 55 Roman"/>
        <family val="2"/>
      </rPr>
      <t>2</t>
    </r>
    <r>
      <rPr>
        <sz val="12"/>
        <rFont val="Avenir LT Std 55 Roman"/>
        <family val="2"/>
      </rPr>
      <t>e/MWh)</t>
    </r>
  </si>
  <si>
    <r>
      <t>Emission Factor for Electricity
(MT CO</t>
    </r>
    <r>
      <rPr>
        <vertAlign val="subscript"/>
        <sz val="12"/>
        <rFont val="Avenir LT Std 55 Roman"/>
        <family val="2"/>
      </rPr>
      <t>2</t>
    </r>
    <r>
      <rPr>
        <sz val="12"/>
        <rFont val="Avenir LT Std 55 Roman"/>
        <family val="2"/>
      </rPr>
      <t>e/kWh)</t>
    </r>
  </si>
  <si>
    <r>
      <t>Emission Factor for Natural Gas
(MT CO</t>
    </r>
    <r>
      <rPr>
        <vertAlign val="subscript"/>
        <sz val="12"/>
        <rFont val="Avenir LT Std 55 Roman"/>
        <family val="2"/>
      </rPr>
      <t>2</t>
    </r>
    <r>
      <rPr>
        <sz val="12"/>
        <rFont val="Avenir LT Std 55 Roman"/>
        <family val="2"/>
      </rPr>
      <t>e/therm)</t>
    </r>
  </si>
  <si>
    <r>
      <t>NO</t>
    </r>
    <r>
      <rPr>
        <vertAlign val="subscript"/>
        <sz val="12"/>
        <rFont val="Avenir LT Std 55 Roman"/>
        <family val="2"/>
      </rPr>
      <t>x</t>
    </r>
    <r>
      <rPr>
        <sz val="12"/>
        <rFont val="Avenir LT Std 55 Roman"/>
        <family val="2"/>
      </rPr>
      <t xml:space="preserve"> Electricity Emission Factor (lbs/kWh)</t>
    </r>
  </si>
  <si>
    <r>
      <t>PM</t>
    </r>
    <r>
      <rPr>
        <vertAlign val="subscript"/>
        <sz val="12"/>
        <rFont val="Avenir LT Std 55 Roman"/>
        <family val="2"/>
      </rPr>
      <t>2.5</t>
    </r>
    <r>
      <rPr>
        <sz val="12"/>
        <rFont val="Avenir LT Std 55 Roman"/>
        <family val="2"/>
      </rPr>
      <t xml:space="preserve"> Electricity Emission Factor (lbs/kWh)</t>
    </r>
  </si>
  <si>
    <r>
      <t>NO</t>
    </r>
    <r>
      <rPr>
        <vertAlign val="subscript"/>
        <sz val="12"/>
        <rFont val="Avenir LT Std 55 Roman"/>
        <family val="2"/>
      </rPr>
      <t>x</t>
    </r>
    <r>
      <rPr>
        <sz val="12"/>
        <rFont val="Avenir LT Std 55 Roman"/>
        <family val="2"/>
      </rPr>
      <t xml:space="preserve"> Natural Gas Combustion Emission Factor (lbs/MMBtu)</t>
    </r>
  </si>
  <si>
    <r>
      <t>PM</t>
    </r>
    <r>
      <rPr>
        <vertAlign val="subscript"/>
        <sz val="12"/>
        <rFont val="Avenir LT Std 55 Roman"/>
        <family val="2"/>
      </rPr>
      <t>2.5</t>
    </r>
    <r>
      <rPr>
        <sz val="12"/>
        <rFont val="Avenir LT Std 55 Roman"/>
        <family val="2"/>
      </rPr>
      <t xml:space="preserve"> Natural Gas Combustion Emission Factor (lbs/MMBtu)</t>
    </r>
  </si>
  <si>
    <r>
      <t>PM</t>
    </r>
    <r>
      <rPr>
        <vertAlign val="subscript"/>
        <sz val="12"/>
        <rFont val="Avenir LT Std 55 Roman"/>
        <family val="2"/>
      </rPr>
      <t>2.5</t>
    </r>
    <r>
      <rPr>
        <sz val="12"/>
        <rFont val="Avenir LT Std 55 Roman"/>
        <family val="2"/>
      </rPr>
      <t>/PM</t>
    </r>
    <r>
      <rPr>
        <vertAlign val="subscript"/>
        <sz val="12"/>
        <rFont val="Avenir LT Std 55 Roman"/>
        <family val="2"/>
      </rPr>
      <t>10</t>
    </r>
    <r>
      <rPr>
        <sz val="12"/>
        <rFont val="Avenir LT Std 55 Roman"/>
        <family val="2"/>
      </rPr>
      <t xml:space="preserve"> Statewide Emission Inventory Ratio  </t>
    </r>
  </si>
  <si>
    <r>
      <t>Adjustment Factor (A) Lookup Table</t>
    </r>
    <r>
      <rPr>
        <b/>
        <vertAlign val="superscript"/>
        <sz val="12"/>
        <color theme="1"/>
        <rFont val="Avenir LT Std 55 Roman"/>
        <family val="2"/>
      </rPr>
      <t>1</t>
    </r>
  </si>
  <si>
    <r>
      <t xml:space="preserve">ADT </t>
    </r>
    <r>
      <rPr>
        <b/>
        <u/>
        <sz val="12"/>
        <color rgb="FF000000"/>
        <rFont val="Avenir LT Std 55 Roman"/>
        <family val="2"/>
      </rPr>
      <t>&lt;</t>
    </r>
    <r>
      <rPr>
        <b/>
        <sz val="12"/>
        <color rgb="FF000000"/>
        <rFont val="Avenir LT Std 55 Roman"/>
        <family val="2"/>
      </rPr>
      <t xml:space="preserve"> 12,000 
vehicles per day</t>
    </r>
  </si>
  <si>
    <r>
      <t>&lt;</t>
    </r>
    <r>
      <rPr>
        <sz val="12"/>
        <color rgb="FF000000"/>
        <rFont val="Avenir LT Std 55 Roman"/>
        <family val="2"/>
      </rPr>
      <t xml:space="preserve"> 1 mile</t>
    </r>
  </si>
  <si>
    <r>
      <t>West Coast Average Retail Energy Prices</t>
    </r>
    <r>
      <rPr>
        <b/>
        <vertAlign val="superscript"/>
        <sz val="12"/>
        <rFont val="Avenir LT Std 55 Roman"/>
        <family val="2"/>
      </rPr>
      <t>2</t>
    </r>
  </si>
  <si>
    <r>
      <t xml:space="preserve">&gt; 1 &amp; </t>
    </r>
    <r>
      <rPr>
        <u/>
        <sz val="12"/>
        <color rgb="FF000000"/>
        <rFont val="Avenir LT Std 55 Roman"/>
        <family val="2"/>
      </rPr>
      <t>&lt;</t>
    </r>
    <r>
      <rPr>
        <sz val="12"/>
        <color rgb="FF000000"/>
        <rFont val="Avenir LT Std 55 Roman"/>
        <family val="2"/>
      </rPr>
      <t xml:space="preserve"> 2 miles</t>
    </r>
  </si>
  <si>
    <r>
      <t xml:space="preserve">12,000 &lt; ADT </t>
    </r>
    <r>
      <rPr>
        <b/>
        <u/>
        <sz val="12"/>
        <color rgb="FF000000"/>
        <rFont val="Avenir LT Std 55 Roman"/>
        <family val="2"/>
      </rPr>
      <t xml:space="preserve">&lt; </t>
    </r>
    <r>
      <rPr>
        <b/>
        <sz val="12"/>
        <color rgb="FF000000"/>
        <rFont val="Avenir LT Std 55 Roman"/>
        <family val="2"/>
      </rPr>
      <t>24,000 
vehicles per day</t>
    </r>
  </si>
  <si>
    <r>
      <t xml:space="preserve">24,000 &lt; ADT </t>
    </r>
    <r>
      <rPr>
        <b/>
        <u/>
        <sz val="12"/>
        <color rgb="FF000000"/>
        <rFont val="Avenir LT Std 55 Roman"/>
        <family val="2"/>
      </rPr>
      <t xml:space="preserve">&lt; </t>
    </r>
    <r>
      <rPr>
        <b/>
        <sz val="12"/>
        <color rgb="FF000000"/>
        <rFont val="Avenir LT Std 55 Roman"/>
        <family val="2"/>
      </rPr>
      <t>30,000 
vehicles per day 
(Maximum is 30,000)</t>
    </r>
  </si>
  <si>
    <r>
      <t>Operating Cost</t>
    </r>
    <r>
      <rPr>
        <b/>
        <vertAlign val="superscript"/>
        <sz val="12"/>
        <rFont val="Avenir LT Std 55 Roman"/>
        <family val="2"/>
      </rPr>
      <t>3</t>
    </r>
  </si>
  <si>
    <r>
      <t>Activity Center Credit (C) Lookup Table</t>
    </r>
    <r>
      <rPr>
        <b/>
        <vertAlign val="superscript"/>
        <sz val="12"/>
        <color theme="1"/>
        <rFont val="Avenir LT Std 55 Roman"/>
        <family val="2"/>
      </rPr>
      <t>1</t>
    </r>
  </si>
  <si>
    <r>
      <rPr>
        <vertAlign val="superscript"/>
        <sz val="12"/>
        <color theme="1"/>
        <rFont val="Avenir LT Std 55 Roman"/>
        <family val="2"/>
      </rPr>
      <t xml:space="preserve">1 </t>
    </r>
    <r>
      <rPr>
        <sz val="12"/>
        <color theme="1"/>
        <rFont val="Avenir LT Std 55 Roman"/>
        <family val="2"/>
      </rPr>
      <t>California Air Resources Board, California Department of Transportation, and the California Air Pollution Control Officers Association (2005).</t>
    </r>
  </si>
  <si>
    <r>
      <rPr>
        <b/>
        <sz val="12"/>
        <rFont val="Avenir LT Std 55 Roman"/>
        <family val="2"/>
      </rPr>
      <t>* Passenger auto criteria pollutant and toxic air contaminant emission factors are annually weighted to account for the four different vehicle class types (LDA, LDT1, LDT2, MDV). The weighting is calculated as follows:</t>
    </r>
    <r>
      <rPr>
        <sz val="12"/>
        <rFont val="Avenir LT Std 55 Roman"/>
        <family val="2"/>
      </rPr>
      <t xml:space="preserve"> Each criteria and toxic RUNEX emission factor (g/mile) for each vehicle class type using both diesel and gasoline is multiplied by the associated vehicle miles traveled (VMT) (miles/day) to generate a daily emissions output (g/day). The annual VMT driven by each vehicle class and the calculated emissions output (g/day) are both aggregated separately.   The aggregated emissions output (g/day) is divided by the aggregated VMT (miles/day) of the four vehicle class types. The final result is an annually weighted emission factor in grams per mile (g/mile) for each air pollutant.</t>
    </r>
  </si>
  <si>
    <r>
      <t>Total PM</t>
    </r>
    <r>
      <rPr>
        <vertAlign val="subscript"/>
        <sz val="12"/>
        <color theme="1"/>
        <rFont val="Avenir LT Std 55 Roman"/>
        <family val="2"/>
      </rPr>
      <t>2.5</t>
    </r>
    <r>
      <rPr>
        <sz val="12"/>
        <color theme="1"/>
        <rFont val="Avenir LT Std 55 Roman"/>
        <family val="2"/>
      </rPr>
      <t xml:space="preserve"> Emission Reductions (lb)</t>
    </r>
  </si>
  <si>
    <t>Total NOx Emission Reductions (lb)</t>
  </si>
  <si>
    <t>Total ROG Emission Reductions (lb)</t>
  </si>
  <si>
    <t>Total Diesel PM emission reductions (lb)</t>
  </si>
  <si>
    <t>Total Diesel PM emission reductions (lbs)</t>
  </si>
  <si>
    <t>Remote PM2.5 Emission Reductions (lb)</t>
  </si>
  <si>
    <t>Remote NOx Emission Reductions (lb)</t>
  </si>
  <si>
    <t>Remote ROG Emission Reductions (lb)</t>
  </si>
  <si>
    <r>
      <t>Total PM</t>
    </r>
    <r>
      <rPr>
        <b/>
        <vertAlign val="subscript"/>
        <sz val="12"/>
        <rFont val="Avenir LT Std 55 Roman"/>
        <family val="2"/>
      </rPr>
      <t>2.5</t>
    </r>
    <r>
      <rPr>
        <b/>
        <sz val="12"/>
        <rFont val="Avenir LT Std 55 Roman"/>
        <family val="2"/>
      </rPr>
      <t xml:space="preserve"> Emission Reductions (lb)</t>
    </r>
  </si>
  <si>
    <r>
      <t>Remote PM</t>
    </r>
    <r>
      <rPr>
        <b/>
        <vertAlign val="subscript"/>
        <sz val="12"/>
        <rFont val="Avenir LT Std 55 Roman"/>
        <family val="2"/>
      </rPr>
      <t>2.5</t>
    </r>
    <r>
      <rPr>
        <b/>
        <sz val="12"/>
        <rFont val="Avenir LT Std 55 Roman"/>
        <family val="2"/>
      </rPr>
      <t xml:space="preserve"> Emission Reductions (lb)</t>
    </r>
  </si>
  <si>
    <t>Local PM2.5 Emission Reductions (lb)</t>
  </si>
  <si>
    <t>Local NOx Emission Reductions (lb)</t>
  </si>
  <si>
    <t>Local ROG Emission Reductions (lb)</t>
  </si>
  <si>
    <r>
      <t>Local PM</t>
    </r>
    <r>
      <rPr>
        <b/>
        <vertAlign val="subscript"/>
        <sz val="12"/>
        <rFont val="Avenir LT Std 55 Roman"/>
        <family val="2"/>
      </rPr>
      <t>2.5</t>
    </r>
    <r>
      <rPr>
        <b/>
        <sz val="12"/>
        <rFont val="Avenir LT Std 55 Roman"/>
        <family val="2"/>
      </rPr>
      <t xml:space="preserve"> Emission Reductions (lb)</t>
    </r>
  </si>
  <si>
    <t>Row</t>
  </si>
  <si>
    <t>Please see the "ERF" tab for the Adjustment Factor (A) and Activity Center Credit (C) Lookup Tables</t>
  </si>
  <si>
    <r>
      <rPr>
        <vertAlign val="superscript"/>
        <sz val="12"/>
        <color theme="1"/>
        <rFont val="Avenir LT Std 55 Roman"/>
        <family val="2"/>
      </rPr>
      <t xml:space="preserve">2 </t>
    </r>
    <r>
      <rPr>
        <sz val="12"/>
        <color theme="1"/>
        <rFont val="Avenir LT Std 55 Roman"/>
        <family val="2"/>
      </rPr>
      <t>California Air Resources Board (2019). Co-Benefit Assessment Methodology for Energy and Fuel Cost Savings.</t>
    </r>
  </si>
  <si>
    <t>State of California Travel Reimbursement Rates</t>
  </si>
  <si>
    <t>https://www.calhr.ca.gov/employees/Pages/travel-reimbursements.aspx</t>
  </si>
  <si>
    <r>
      <rPr>
        <vertAlign val="superscript"/>
        <sz val="12"/>
        <color theme="1"/>
        <rFont val="Avenir LT Std 55 Roman"/>
        <family val="2"/>
      </rPr>
      <t xml:space="preserve">3 </t>
    </r>
    <r>
      <rPr>
        <sz val="12"/>
        <color theme="1"/>
        <rFont val="Avenir LT Std 55 Roman"/>
        <family val="2"/>
      </rPr>
      <t>California Air Resources Board (2019). Co-Benefit Assessment Methodology for Travel Cost Savings.</t>
    </r>
  </si>
  <si>
    <t>United States Department of Energy (October 2018 – July 2019). Clean Cities Alternative Fuel Price Report.</t>
  </si>
  <si>
    <t>Energy Information Administration (2019). Electricity Data Browser (as of June 28, 2019).</t>
  </si>
  <si>
    <t>https://www.eia.gov/electricity/data/browser/#/topic/7?agg=0,1&amp;geo=000000000004&amp;en dsec=vg&amp;linechart=~ELEC.PRICE.CA-RES.A~ELEC.PRICE.CACOM.A~ELEC.PRICE.CA-IND.A~ELEC.PRICE.CATRA.A&amp;columnchart=ELEC.PRICE.CA-ALL.A&amp;map=ELEC.PRICE.CAALL.A&amp;freq=A&amp;start=2001&amp;end=2018&amp;ctype=linechart&amp;ltype=pin&amp;rtype=s&amp;pin=&amp;rse=0 &amp;maptype=0</t>
  </si>
  <si>
    <t>Energy Information Administration (2019). Natural Gas Prices (as of August 30, 2019).</t>
  </si>
  <si>
    <t>Alameda_2015</t>
  </si>
  <si>
    <t>Alameda_2016</t>
  </si>
  <si>
    <t>Alpine_2015</t>
  </si>
  <si>
    <t>Alpine_2016</t>
  </si>
  <si>
    <t>Amador_2015</t>
  </si>
  <si>
    <t>Amador_2016</t>
  </si>
  <si>
    <t>Butte_2015</t>
  </si>
  <si>
    <t>Butte_2016</t>
  </si>
  <si>
    <t>Calaveras_2015</t>
  </si>
  <si>
    <t>Calaveras_2016</t>
  </si>
  <si>
    <t>Colusa _2015</t>
  </si>
  <si>
    <t>Colusa _2016</t>
  </si>
  <si>
    <t>Contra Costa_2015</t>
  </si>
  <si>
    <t>Contra Costa_2016</t>
  </si>
  <si>
    <t>Del Norte_2015</t>
  </si>
  <si>
    <t>Del Norte_2016</t>
  </si>
  <si>
    <t>El Dorado_2015</t>
  </si>
  <si>
    <t>El Dorado_2016</t>
  </si>
  <si>
    <t>Fresno_2015</t>
  </si>
  <si>
    <t>Fresno_2016</t>
  </si>
  <si>
    <t>Glenn_2015</t>
  </si>
  <si>
    <t>Glenn_2016</t>
  </si>
  <si>
    <t>Humboldt_2015</t>
  </si>
  <si>
    <t>Humboldt_2016</t>
  </si>
  <si>
    <t>Imperial_2015</t>
  </si>
  <si>
    <t>Imperial_2016</t>
  </si>
  <si>
    <t>Inyo_2015</t>
  </si>
  <si>
    <t>Inyo_2016</t>
  </si>
  <si>
    <t>Kern_2015</t>
  </si>
  <si>
    <t>Kern_2016</t>
  </si>
  <si>
    <t>Kings_2015</t>
  </si>
  <si>
    <t>Kings_2016</t>
  </si>
  <si>
    <t>Lake_2015</t>
  </si>
  <si>
    <t>Lake_2016</t>
  </si>
  <si>
    <t>Lassen_2015</t>
  </si>
  <si>
    <t>Lassen_2016</t>
  </si>
  <si>
    <t>Los Angeles_2015</t>
  </si>
  <si>
    <t>Los Angeles_2016</t>
  </si>
  <si>
    <t>Madera_2015</t>
  </si>
  <si>
    <t>Madera_2016</t>
  </si>
  <si>
    <t>Marin_2015</t>
  </si>
  <si>
    <t>Marin_2016</t>
  </si>
  <si>
    <t>Mariposa_2015</t>
  </si>
  <si>
    <t>Mariposa_2016</t>
  </si>
  <si>
    <t>Mendocino_2015</t>
  </si>
  <si>
    <t>Mendocino_2016</t>
  </si>
  <si>
    <t>Merced_2015</t>
  </si>
  <si>
    <t>Merced_2016</t>
  </si>
  <si>
    <t>Modoc_2015</t>
  </si>
  <si>
    <t>Modoc_2016</t>
  </si>
  <si>
    <t>Mono_2015</t>
  </si>
  <si>
    <t>Mono_2016</t>
  </si>
  <si>
    <t>Monterey_2015</t>
  </si>
  <si>
    <t>Monterey_2016</t>
  </si>
  <si>
    <t>Napa_2015</t>
  </si>
  <si>
    <t>Napa_2016</t>
  </si>
  <si>
    <t>Nevada_2015</t>
  </si>
  <si>
    <t>Nevada_2016</t>
  </si>
  <si>
    <t>Orange_2015</t>
  </si>
  <si>
    <t>Orange_2016</t>
  </si>
  <si>
    <t>Placer_2015</t>
  </si>
  <si>
    <t>Placer_2016</t>
  </si>
  <si>
    <t>Plumas_2015</t>
  </si>
  <si>
    <t>Plumas_2016</t>
  </si>
  <si>
    <t>Riverside_2015</t>
  </si>
  <si>
    <t>Riverside_2016</t>
  </si>
  <si>
    <t>Sacramento_2015</t>
  </si>
  <si>
    <t>Sacramento_2016</t>
  </si>
  <si>
    <t>San Benito_2015</t>
  </si>
  <si>
    <t>San Benito_2016</t>
  </si>
  <si>
    <t>San Bernardino_2015</t>
  </si>
  <si>
    <t>San Bernardino_2016</t>
  </si>
  <si>
    <t>San Diego_2015</t>
  </si>
  <si>
    <t>San Diego_2016</t>
  </si>
  <si>
    <t>San Francisco_2015</t>
  </si>
  <si>
    <t>San Francisco_2016</t>
  </si>
  <si>
    <t>San Joaquin_2015</t>
  </si>
  <si>
    <t>San Joaquin_2016</t>
  </si>
  <si>
    <t>San Luis Obispo_2015</t>
  </si>
  <si>
    <t>San Luis Obispo_2016</t>
  </si>
  <si>
    <t>San Mateo_2015</t>
  </si>
  <si>
    <t>San Mateo_2016</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</si>
  <si>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</si>
  <si>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</si>
  <si>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</si>
  <si>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</si>
  <si>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</si>
  <si>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</si>
  <si>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</si>
  <si>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</si>
  <si>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</si>
  <si>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</si>
  <si>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</si>
  <si>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</si>
  <si>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Solano_2015</t>
  </si>
  <si>
    <t>Solano_2016</t>
  </si>
  <si>
    <t>Sonoma_2015</t>
  </si>
  <si>
    <t>Sonoma_2016</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</si>
  <si>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</si>
  <si>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</si>
  <si>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</si>
  <si>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</si>
  <si>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</si>
  <si>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</si>
  <si>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</si>
  <si>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</si>
  <si>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</si>
  <si>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</si>
  <si>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</si>
  <si>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</si>
  <si>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</si>
  <si>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</si>
  <si>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</si>
  <si>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</si>
  <si>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</si>
  <si>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</si>
  <si>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</si>
  <si>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</si>
  <si>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</si>
  <si>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</si>
  <si>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</si>
  <si>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</si>
  <si>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</si>
  <si>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</si>
  <si>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</si>
  <si>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</si>
  <si>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</si>
  <si>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</si>
  <si>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</si>
  <si>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</si>
  <si>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</si>
  <si>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</si>
  <si>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</si>
  <si>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</si>
  <si>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</si>
  <si>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</si>
  <si>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</si>
  <si>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</si>
  <si>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</si>
  <si>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</si>
  <si>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</si>
  <si>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</si>
  <si>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</si>
  <si>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</si>
  <si>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</si>
  <si>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</si>
  <si>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</si>
  <si>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</si>
  <si>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</si>
  <si>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</si>
  <si>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</si>
  <si>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</si>
  <si>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</si>
  <si>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</si>
  <si>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</si>
  <si>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</si>
  <si>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</si>
  <si>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</si>
  <si>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</si>
  <si>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</si>
  <si>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</si>
  <si>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</si>
  <si>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</si>
  <si>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</si>
  <si>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</si>
  <si>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</si>
  <si>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</si>
  <si>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</si>
  <si>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</si>
  <si>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</si>
  <si>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</si>
  <si>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</si>
  <si>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</si>
  <si>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</si>
  <si>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</si>
  <si>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</si>
  <si>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</si>
  <si>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</si>
  <si>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</si>
  <si>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</si>
  <si>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</si>
  <si>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</si>
  <si>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</si>
  <si>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</si>
  <si>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</si>
  <si>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</si>
  <si>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</si>
  <si>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</si>
  <si>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</si>
  <si>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</si>
  <si>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</si>
  <si>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</si>
  <si>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</si>
  <si>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</si>
  <si>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</si>
  <si>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</si>
  <si>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</si>
  <si>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</si>
  <si>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</si>
  <si>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</si>
  <si>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</si>
  <si>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</si>
  <si>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</si>
  <si>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</si>
  <si>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</si>
  <si>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</si>
  <si>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</si>
  <si>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</si>
  <si>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</si>
  <si>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</si>
  <si>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</si>
  <si>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</si>
  <si>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</si>
  <si>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</si>
  <si>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</si>
  <si>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</si>
  <si>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</si>
  <si>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</si>
  <si>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</si>
  <si>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</si>
  <si>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</si>
  <si>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</si>
  <si>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</si>
  <si>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</si>
  <si>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</si>
  <si>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</si>
  <si>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</si>
  <si>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</si>
  <si>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</si>
  <si>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</si>
  <si>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</si>
  <si>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</si>
  <si>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</si>
  <si>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</si>
  <si>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</si>
  <si>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</si>
  <si>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</si>
  <si>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</si>
  <si>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</si>
  <si>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</si>
  <si>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</si>
  <si>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</si>
  <si>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</si>
  <si>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</si>
  <si>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</si>
  <si>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</si>
  <si>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</si>
  <si>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</si>
  <si>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</si>
  <si>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</si>
  <si>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</si>
  <si>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</si>
  <si>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</si>
  <si>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</si>
  <si>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</si>
  <si>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</si>
  <si>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</si>
  <si>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</si>
  <si>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</si>
  <si>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</si>
  <si>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</si>
  <si>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</si>
  <si>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</si>
  <si>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</si>
  <si>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</si>
  <si>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</si>
  <si>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</si>
  <si>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</si>
  <si>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</si>
  <si>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</si>
  <si>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</si>
  <si>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</si>
  <si>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</si>
  <si>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</si>
  <si>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</si>
  <si>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</si>
  <si>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</si>
  <si>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</si>
  <si>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</si>
  <si>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</si>
  <si>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</si>
  <si>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</si>
  <si>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</si>
  <si>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</si>
  <si>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</si>
  <si>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</si>
  <si>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</si>
  <si>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</si>
  <si>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</si>
  <si>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</si>
  <si>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</si>
  <si>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</si>
  <si>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</si>
  <si>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</si>
  <si>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</si>
  <si>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</si>
  <si>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</si>
  <si>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</si>
  <si>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</si>
  <si>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</si>
  <si>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</si>
  <si>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</si>
  <si>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</si>
  <si>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</si>
  <si>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</si>
  <si>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</si>
  <si>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</si>
  <si>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</si>
  <si>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</si>
  <si>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</si>
  <si>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</si>
  <si>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</si>
  <si>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</si>
  <si>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</si>
  <si>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</si>
  <si>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</si>
  <si>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</si>
  <si>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</si>
  <si>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</si>
  <si>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</si>
  <si>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</si>
  <si>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</si>
  <si>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</si>
  <si>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</si>
  <si>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</si>
  <si>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</si>
  <si>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</si>
  <si>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</si>
  <si>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</si>
  <si>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</si>
  <si>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</si>
  <si>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</si>
  <si>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</si>
  <si>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</si>
  <si>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</si>
  <si>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</si>
  <si>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</si>
  <si>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</si>
  <si>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</si>
  <si>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</si>
  <si>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</si>
  <si>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</si>
  <si>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</si>
  <si>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</si>
  <si>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</si>
  <si>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</si>
  <si>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</si>
  <si>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</si>
  <si>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</si>
  <si>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</si>
  <si>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</si>
  <si>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</si>
  <si>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</si>
  <si>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</si>
  <si>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</si>
  <si>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</si>
  <si>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</si>
  <si>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</si>
  <si>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</si>
  <si>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</si>
  <si>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</si>
  <si>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</si>
  <si>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</si>
  <si>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</si>
  <si>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</si>
  <si>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</si>
  <si>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</si>
  <si>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</si>
  <si>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</si>
  <si>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</si>
  <si>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</si>
  <si>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</si>
  <si>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</si>
  <si>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</si>
  <si>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</si>
  <si>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</si>
  <si>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</si>
  <si>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</si>
  <si>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</si>
  <si>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</si>
  <si>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</si>
  <si>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</si>
  <si>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</si>
  <si>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</si>
  <si>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</si>
  <si>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</si>
  <si>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</si>
  <si>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</si>
  <si>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</si>
  <si>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</si>
  <si>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</si>
  <si>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</si>
  <si>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</si>
  <si>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</si>
  <si>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</si>
  <si>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</si>
  <si>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</si>
  <si>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</si>
  <si>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</si>
  <si>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</si>
  <si>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</si>
  <si>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</si>
  <si>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</si>
  <si>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</si>
  <si>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</si>
  <si>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</si>
  <si>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</si>
  <si>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</si>
  <si>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</si>
  <si>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</si>
  <si>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</si>
  <si>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</si>
  <si>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</si>
  <si>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</si>
  <si>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</si>
  <si>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</si>
  <si>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</si>
  <si>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</si>
  <si>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</si>
  <si>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</si>
  <si>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</si>
  <si>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</si>
  <si>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</si>
  <si>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</si>
  <si>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</si>
  <si>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</si>
  <si>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</si>
  <si>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</si>
  <si>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</si>
  <si>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</si>
  <si>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</si>
  <si>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</si>
  <si>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</si>
  <si>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</si>
  <si>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</si>
  <si>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</si>
  <si>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</si>
  <si>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</si>
  <si>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</si>
  <si>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</si>
  <si>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</si>
  <si>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</si>
  <si>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</si>
  <si>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</si>
  <si>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</si>
  <si>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</si>
  <si>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</si>
  <si>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</si>
  <si>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</si>
  <si>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</si>
  <si>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</si>
  <si>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</si>
  <si>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</si>
  <si>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</si>
  <si>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</si>
  <si>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</si>
  <si>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</si>
  <si>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</si>
  <si>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</si>
  <si>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</si>
  <si>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</si>
  <si>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</si>
  <si>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</si>
  <si>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</si>
  <si>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</si>
  <si>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</si>
  <si>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</si>
  <si>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</si>
  <si>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</si>
  <si>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</si>
  <si>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</si>
  <si>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</si>
  <si>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</si>
  <si>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</si>
  <si>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</si>
  <si>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</si>
  <si>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</si>
  <si>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</si>
  <si>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</si>
  <si>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</si>
  <si>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</si>
  <si>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</si>
  <si>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</si>
  <si>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</si>
  <si>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</si>
  <si>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</si>
  <si>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</si>
  <si>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</si>
  <si>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</si>
  <si>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</si>
  <si>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</si>
  <si>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</si>
  <si>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</si>
  <si>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</si>
  <si>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</si>
  <si>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</si>
  <si>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</si>
  <si>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</si>
  <si>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</si>
  <si>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</si>
  <si>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</si>
  <si>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</si>
  <si>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</si>
  <si>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</si>
  <si>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</si>
  <si>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</si>
  <si>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</si>
  <si>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</si>
  <si>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</si>
  <si>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</si>
  <si>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</si>
  <si>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</si>
  <si>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</si>
  <si>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</si>
  <si>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</si>
  <si>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</si>
  <si>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</si>
  <si>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</si>
  <si>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</si>
  <si>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</si>
  <si>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</si>
  <si>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</si>
  <si>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</si>
  <si>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</si>
  <si>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</si>
  <si>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</si>
  <si>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</si>
  <si>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</si>
  <si>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</si>
  <si>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</si>
  <si>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</si>
  <si>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</si>
  <si>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</si>
  <si>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</si>
  <si>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</si>
  <si>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</si>
  <si>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</si>
  <si>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</si>
  <si>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</si>
  <si>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</si>
  <si>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</si>
  <si>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</si>
  <si>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</si>
  <si>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</si>
  <si>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</si>
  <si>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</si>
  <si>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</si>
  <si>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</si>
  <si>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</si>
  <si>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</si>
  <si>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</si>
  <si>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</si>
  <si>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</si>
  <si>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</si>
  <si>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</si>
  <si>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</si>
  <si>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</si>
  <si>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</si>
  <si>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</si>
  <si>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</si>
  <si>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</si>
  <si>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</si>
  <si>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</si>
  <si>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</si>
  <si>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</si>
  <si>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</si>
  <si>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</si>
  <si>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</si>
  <si>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</si>
  <si>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</si>
  <si>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</si>
  <si>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</si>
  <si>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</si>
  <si>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</si>
  <si>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</si>
  <si>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</si>
  <si>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</si>
  <si>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</si>
  <si>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</si>
  <si>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</si>
  <si>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</si>
  <si>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</si>
  <si>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</si>
  <si>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</si>
  <si>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</si>
  <si>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</si>
  <si>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</si>
  <si>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</si>
  <si>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</si>
  <si>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</si>
  <si>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</si>
  <si>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</si>
  <si>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</si>
  <si>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</si>
  <si>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</si>
  <si>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</si>
  <si>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</si>
  <si>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</si>
  <si>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</si>
  <si>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</si>
  <si>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</si>
  <si>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</si>
  <si>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</si>
  <si>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</si>
  <si>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</si>
  <si>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</si>
  <si>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</si>
  <si>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</si>
  <si>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</si>
  <si>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</si>
  <si>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</si>
  <si>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</si>
  <si>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</si>
  <si>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</si>
  <si>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</si>
  <si>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</si>
  <si>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</si>
  <si>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</si>
  <si>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</si>
  <si>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</si>
  <si>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EMFAC2017 (v1.0.2) Emission Rates</t>
  </si>
  <si>
    <t>Region Type:  County and Air Basin</t>
  </si>
  <si>
    <t>Region:  California</t>
  </si>
  <si>
    <t>Calendar Year:  2015, 2016, 2017, 2018, 2019, 2020, 2021, 2022, 2023, 2024, 2025, 2026, 2027, 2028, 2029, 2030, 2031, 2032, 2033, 2034, 2035, 2036, 2037, 2038, 2039, 2040, 2041, 2042, 2043, 2044, 2045, 2046, 2047, 2048, 2049, 2050</t>
  </si>
  <si>
    <t>Season:  Annual</t>
  </si>
  <si>
    <t>Vehicle Classification:  EMFAC2011 Categories</t>
  </si>
  <si>
    <t>Model Year:  Aggregated</t>
  </si>
  <si>
    <t>Speed:  Aggregated</t>
  </si>
  <si>
    <t>Fuel:  All</t>
  </si>
  <si>
    <t>Units:  miles/day for VMT, trips/day for Trips, g/mile for RUNEX, PMBW and PMTW, g/trip for STREX, HTSK and RUNLS, g/vehicle/day for IDLEX, RESTL and DIURN</t>
  </si>
  <si>
    <t>https://www.arb.ca.gov/emfac/2017/</t>
  </si>
  <si>
    <t>Colusa_2015</t>
  </si>
  <si>
    <t>Colusa_2016</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</si>
  <si>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</si>
  <si>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</si>
  <si>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</si>
  <si>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</si>
  <si>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</si>
  <si>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</si>
  <si>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</si>
  <si>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</si>
  <si>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</si>
  <si>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</si>
  <si>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</si>
  <si>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</si>
  <si>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</si>
  <si>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</si>
  <si>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</si>
  <si>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</si>
  <si>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</si>
  <si>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</si>
  <si>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</si>
  <si>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</si>
  <si>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</si>
  <si>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</si>
  <si>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</si>
  <si>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</si>
  <si>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</si>
  <si>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</si>
  <si>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</si>
  <si>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</si>
  <si>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</si>
  <si>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</si>
  <si>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</si>
  <si>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</si>
  <si>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</si>
  <si>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</si>
  <si>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</si>
  <si>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</si>
  <si>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EMFAC2017 (v1.0.2) Emissions</t>
  </si>
  <si>
    <t>Model Year:  All model years</t>
  </si>
  <si>
    <t>Units:  miles/day for VMT, trips/day for Trips, tons/day for Emissions, 1000 gallons/day for Fuel Consumption</t>
  </si>
  <si>
    <t>•  For the purposes of GGRF quantification methodologies, CARB developed a California grid electricity emission factor based on total in-state and imported electricity emissions divided by total consumption.  Emissions data were obtained from the CARB GHG inventory, last updated June 2018, available online at:  https://www.arb.ca.gov/cc/inventory/data/tables/ghg_inventory_sector_sum_2000-16.pdf
•  Consumption data were obtained from the CEC Energy Almanac, last updated May 2019, available online at:  http://www.energy.ca.gov/almanac/electricity_data/electricity_generation.html</t>
  </si>
  <si>
    <t>•  Criteria pollutant data is derived from CARB's criteria pollutant emissions inventory for statewide stationary sources of fuel combustion for electric utilities and cogeneration. The latest update is based on 2012 estimated annual average emissions data.  Criteria pollutant emissions data are available online at:  https://www.arb.ca.gov/app/emsinv/2017/emssumcat_query.php?F_YR=2012&amp;F_DIV=-4&amp;F_SEASON=A&amp;SP=SIP105ADJ&amp;F_AREA=CA#0.
•  Consumption data were obtained from the CEC Energy Almanac, last updated May 2019, available online at:  http://www.energy.ca.gov/almanac/electricity_data/electricity_generation.html.</t>
  </si>
  <si>
    <t>Bicycle or Pedestrian Path Length (L)
[miles]</t>
  </si>
  <si>
    <r>
      <rPr>
        <b/>
        <sz val="12"/>
        <color theme="1"/>
        <rFont val="Avenir LT Std 55 Roman"/>
        <family val="2"/>
      </rPr>
      <t>* Passenger auto GHGs are annually weighted to account for the four different vehicle class types (LDA, LDT1, LDT2, MDV). The weighting is calculated as follows:</t>
    </r>
    <r>
      <rPr>
        <sz val="12"/>
        <color theme="1"/>
        <rFont val="Avenir LT Std 55 Roman"/>
        <family val="2"/>
      </rPr>
      <t xml:space="preserve"> The annual fuel consumption (gallons/day) from each vehicle class type using both diesel and gasoline is calculated and multiplied by the relevant fuel specific Low Carbon Fuel Standard (LCFS) emission factor (g CO</t>
    </r>
    <r>
      <rPr>
        <vertAlign val="subscript"/>
        <sz val="12"/>
        <color theme="1"/>
        <rFont val="Avenir LT Std 55 Roman"/>
        <family val="2"/>
      </rPr>
      <t>2</t>
    </r>
    <r>
      <rPr>
        <sz val="12"/>
        <color theme="1"/>
        <rFont val="Avenir LT Std 55 Roman"/>
        <family val="2"/>
      </rPr>
      <t>e/gallon) to generate values in emissions per day (g CO</t>
    </r>
    <r>
      <rPr>
        <vertAlign val="subscript"/>
        <sz val="12"/>
        <color theme="1"/>
        <rFont val="Avenir LT Std 55 Roman"/>
        <family val="2"/>
      </rPr>
      <t>2</t>
    </r>
    <r>
      <rPr>
        <sz val="12"/>
        <color theme="1"/>
        <rFont val="Avenir LT Std 55 Roman"/>
        <family val="2"/>
      </rPr>
      <t>e/day). The summation of the emissions per day values is divided by the summation of the associated annual vehicle miles traveled (VMT) (miles/day) driven by each vehicle class using both diesel and gasoline. The final result is an annually weighted GHG emission factor in grams of carbon dioxide equivalent (CO</t>
    </r>
    <r>
      <rPr>
        <vertAlign val="subscript"/>
        <sz val="12"/>
        <color theme="1"/>
        <rFont val="Avenir LT Std 55 Roman"/>
        <family val="2"/>
      </rPr>
      <t>2</t>
    </r>
    <r>
      <rPr>
        <sz val="12"/>
        <color theme="1"/>
        <rFont val="Avenir LT Std 55 Roman"/>
        <family val="2"/>
      </rPr>
      <t>e) per mile (g CO</t>
    </r>
    <r>
      <rPr>
        <vertAlign val="subscript"/>
        <sz val="12"/>
        <color theme="1"/>
        <rFont val="Avenir LT Std 55 Roman"/>
        <family val="2"/>
      </rPr>
      <t>2</t>
    </r>
    <r>
      <rPr>
        <sz val="12"/>
        <color theme="1"/>
        <rFont val="Avenir LT Std 55 Roman"/>
        <family val="2"/>
      </rPr>
      <t>e/mile).</t>
    </r>
  </si>
  <si>
    <r>
      <t>gCO</t>
    </r>
    <r>
      <rPr>
        <b/>
        <vertAlign val="subscript"/>
        <sz val="12"/>
        <rFont val="Avenir LT Std 55 Roman"/>
        <family val="2"/>
      </rPr>
      <t>2</t>
    </r>
    <r>
      <rPr>
        <b/>
        <sz val="12"/>
        <rFont val="Avenir LT Std 55 Roman"/>
        <family val="2"/>
      </rPr>
      <t>e/mile</t>
    </r>
  </si>
  <si>
    <t>Quantification Methodology Emission Factor Database</t>
  </si>
  <si>
    <t>www.arb.ca.gov/cci-resources</t>
  </si>
  <si>
    <t>Fuel Economy (gal/mi)</t>
  </si>
  <si>
    <r>
      <t>Weighted NO</t>
    </r>
    <r>
      <rPr>
        <b/>
        <vertAlign val="subscript"/>
        <sz val="12"/>
        <rFont val="Avenir LT Std 55 Roman"/>
        <family val="2"/>
      </rPr>
      <t>x</t>
    </r>
    <r>
      <rPr>
        <b/>
        <sz val="12"/>
        <rFont val="Avenir LT Std 55 Roman"/>
        <family val="2"/>
      </rPr>
      <t xml:space="preserve"> (g/mile)</t>
    </r>
  </si>
  <si>
    <r>
      <t>Weighted PM</t>
    </r>
    <r>
      <rPr>
        <b/>
        <vertAlign val="subscript"/>
        <sz val="12"/>
        <rFont val="Avenir LT Std 55 Roman"/>
        <family val="2"/>
      </rPr>
      <t>2.5</t>
    </r>
    <r>
      <rPr>
        <b/>
        <sz val="12"/>
        <rFont val="Avenir LT Std 55 Roman"/>
        <family val="2"/>
      </rPr>
      <t xml:space="preserve"> (g/mile)</t>
    </r>
  </si>
  <si>
    <r>
      <t>Weighted PM</t>
    </r>
    <r>
      <rPr>
        <b/>
        <vertAlign val="subscript"/>
        <sz val="12"/>
        <rFont val="Avenir LT Std 55 Roman"/>
        <family val="2"/>
      </rPr>
      <t>10</t>
    </r>
    <r>
      <rPr>
        <b/>
        <sz val="12"/>
        <rFont val="Avenir LT Std 55 Roman"/>
        <family val="2"/>
      </rPr>
      <t xml:space="preserve"> (g/mile)</t>
    </r>
  </si>
  <si>
    <r>
      <t>Weighted DSL PM</t>
    </r>
    <r>
      <rPr>
        <b/>
        <vertAlign val="subscript"/>
        <sz val="12"/>
        <rFont val="Avenir LT Std 55 Roman"/>
        <family val="2"/>
      </rPr>
      <t>2.5</t>
    </r>
    <r>
      <rPr>
        <b/>
        <sz val="12"/>
        <rFont val="Avenir LT Std 55 Roman"/>
        <family val="2"/>
      </rPr>
      <t xml:space="preserve"> (g/mile)</t>
    </r>
  </si>
  <si>
    <r>
      <t>Weighted DSL PM</t>
    </r>
    <r>
      <rPr>
        <b/>
        <vertAlign val="subscript"/>
        <sz val="12"/>
        <rFont val="Avenir LT Std 55 Roman"/>
        <family val="2"/>
      </rPr>
      <t>10</t>
    </r>
    <r>
      <rPr>
        <b/>
        <sz val="12"/>
        <rFont val="Avenir LT Std 55 Roman"/>
        <family val="2"/>
      </rPr>
      <t xml:space="preserve"> (g/mile)</t>
    </r>
  </si>
  <si>
    <t xml:space="preserve">For more information on the passenger auto emission factor and fuel economy values, please see the California Climate Investments Emission Factor Database and supporting Documentation available at: </t>
  </si>
  <si>
    <t xml:space="preserve">For more information on the passenger auto emission factor and fuel economy values, please see the 
California Climate Investments Emission Factor Database and supporting Documentation available at: </t>
  </si>
  <si>
    <t>Fuel Avoided from Bike/Ped Use (gallons)</t>
  </si>
  <si>
    <t>YrF Fuel Avoided from Bike/Ped Use (gallons/yr)</t>
  </si>
  <si>
    <t>Yr1 Fuel Avoided from Bike/Ped Use (gallons/yr)</t>
  </si>
  <si>
    <t>Project VMT reductions (mi/yr)</t>
  </si>
  <si>
    <t>lb/g</t>
  </si>
  <si>
    <t>Total (Local) PM2.5 emission reductions (lbs)</t>
  </si>
  <si>
    <t>Total (Local) NOx Emission Reductions (lbs)</t>
  </si>
  <si>
    <t>Total (Local) ROG Emission Reductions (lbs)</t>
  </si>
  <si>
    <t>Total (Local) Diesel PM Emission Reductions (lbs)</t>
  </si>
  <si>
    <t>Criteria Constants</t>
  </si>
  <si>
    <r>
      <t>Weighted PM</t>
    </r>
    <r>
      <rPr>
        <b/>
        <vertAlign val="subscript"/>
        <sz val="12"/>
        <rFont val="Avenir LT Std 55 Roman"/>
        <family val="2"/>
      </rPr>
      <t>2.5</t>
    </r>
    <r>
      <rPr>
        <b/>
        <sz val="12"/>
        <rFont val="Avenir LT Std 55 Roman"/>
        <family val="2"/>
      </rPr>
      <t xml:space="preserve"> Tire Wear (g/mile)</t>
    </r>
  </si>
  <si>
    <r>
      <t>Weighted PM</t>
    </r>
    <r>
      <rPr>
        <b/>
        <vertAlign val="subscript"/>
        <sz val="12"/>
        <rFont val="Avenir LT Std 55 Roman"/>
        <family val="2"/>
      </rPr>
      <t>2.5</t>
    </r>
    <r>
      <rPr>
        <b/>
        <sz val="12"/>
        <rFont val="Avenir LT Std 55 Roman"/>
        <family val="2"/>
      </rPr>
      <t xml:space="preserve"> Brake Wear (g/mile)</t>
    </r>
  </si>
  <si>
    <t>Bicycle Paths Class I</t>
  </si>
  <si>
    <t>Bicycle Lanes Class II</t>
  </si>
  <si>
    <t>Bicycle Lanes Class IV</t>
  </si>
  <si>
    <t>Counties</t>
  </si>
  <si>
    <t>Year</t>
  </si>
  <si>
    <t xml:space="preserve">Enter the natural gas use reductions from energy savings provided by the group of trees over the 40 year quantification period (from i-Tree Planting).  If cells are not applicable, leave blank.  </t>
  </si>
  <si>
    <t>Enter the days of operation (days of use) per year. Use 200 days for bicycle and pedestrian facilities unless there is documented evidence to justify a higher number of annual days of operation.</t>
  </si>
  <si>
    <t xml:space="preserve">Enter the number of Activity Centers within a quarter mile of the newly constructed bicycle or pedestrian facilities.  Activity Centers include: bank or post office; grocery store; medical center; office park; pharmacy; place of worship; public library; school, university or college; or light rail station (park &amp; ride).  </t>
  </si>
  <si>
    <t xml:space="preserve">Enter the number of Activity Centers within a half mile of the newly constructed bicycle or pedestrian facilities.  Activity Centers include: bank or post office; grocery store; medical center; office park; pharmacy; place of worship; public library; school, university or college; or light rail station (park &amp; ride).  </t>
  </si>
  <si>
    <r>
      <t>GHG Emission Reductions 
(MTCO</t>
    </r>
    <r>
      <rPr>
        <b/>
        <vertAlign val="subscript"/>
        <sz val="12"/>
        <rFont val="Avenir LT Std 55 Roman"/>
        <family val="2"/>
      </rPr>
      <t>2</t>
    </r>
    <r>
      <rPr>
        <b/>
        <sz val="12"/>
        <rFont val="Avenir LT Std 55 Roman"/>
        <family val="2"/>
      </rPr>
      <t>e)</t>
    </r>
  </si>
  <si>
    <t>Benefits Calculator Tool for the</t>
  </si>
  <si>
    <t xml:space="preserve">This Benefits Calculator Tool requires data inputs obtained from several third-party tools.  </t>
  </si>
  <si>
    <t>The following third-party tools are required to use this Benefits Calculator Tool:</t>
  </si>
  <si>
    <t>For the California Natural Resources Agency (CNRA) Urban Greening Program, CARB staff developed this Draft Urban Greening Benefits Calculator Tool to estimate the net</t>
  </si>
  <si>
    <t>GHG benefit and selected co-benefits of each proposed project type.</t>
  </si>
  <si>
    <t xml:space="preserve">This Benefits Calculator Tool estimates net GHG benefit and air pollutant emission co-benefits using methods described in the supporting Urban Greening Quantification </t>
  </si>
  <si>
    <t xml:space="preserve">Methodology.  Other co-benefits estimated in this and other benefits calculator tools use methods described in CARB's Co-benefit Assessment Methodologies.  All CARB </t>
  </si>
  <si>
    <t>Co-benefit Assessment Methodologies are available at:</t>
  </si>
  <si>
    <t>http://www.arb.ca.gov/cc/capandtrade/auctionproceeds/cnra_ug_finaluserguide_050720_v2.pdf</t>
  </si>
  <si>
    <r>
      <t>A step-by-step</t>
    </r>
    <r>
      <rPr>
        <b/>
        <sz val="12"/>
        <rFont val="Avenir LT Std 55 Roman"/>
        <family val="2"/>
      </rPr>
      <t xml:space="preserve"> user guid</t>
    </r>
    <r>
      <rPr>
        <sz val="12"/>
        <rFont val="Avenir LT Std 55 Roman"/>
        <family val="2"/>
      </rPr>
      <t xml:space="preserve">e, including a </t>
    </r>
    <r>
      <rPr>
        <b/>
        <sz val="12"/>
        <rFont val="Avenir LT Std 55 Roman"/>
        <family val="2"/>
      </rPr>
      <t>project example</t>
    </r>
    <r>
      <rPr>
        <sz val="12"/>
        <rFont val="Avenir LT Std 55 Roman"/>
        <family val="2"/>
      </rPr>
      <t>, for this Benefits Calculator Tool is available at:</t>
    </r>
  </si>
  <si>
    <t>Version 3 - July 8, 2020</t>
  </si>
  <si>
    <t>https://ww2.arb.ca.gov/sites/default/files/auction-proceeds/cnra_ug_finaluserguide.pdf</t>
  </si>
  <si>
    <t>https://ww2.arb.ca.gov/resources/documents/cci-methodologies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</si>
</sst>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
    <numFmt numFmtId="168" formatCode="0.000000"/>
    <numFmt numFmtId="169" formatCode="0.0"/>
    <numFmt numFmtId="170" formatCode="#,##0.0_);\(#,##0.0\)"/>
    <numFmt numFmtId="171" formatCode="#,##0.0"/>
    <numFmt numFmtId="172" formatCode="_(&quot;$&quot;* #,##0_);_(&quot;$&quot;* \(#,##0\);_(&quot;$&quot;* &quot;-&quot;??_);_(@_)"/>
    <numFmt numFmtId="173" formatCode="&quot;$&quot;#,##0"/>
    <numFmt numFmtId="174" formatCode="0."/>
    <numFmt numFmtId="175" formatCode="0.00000"/>
    <numFmt numFmtId="176" formatCode="&quot;$&quot;#,##0.0000_);[Red]\(&quot;$&quot;#,##0.0000\)"/>
    <numFmt numFmtId="177" formatCode="#,##0.00000000"/>
  </numFmts>
  <fonts count="85" x14ac:knownFonts="1">
    <font>
      <sz val="10"/>
      <name val="Arial"/>
    </font>
    <font>
      <sz val="12"/>
      <color theme="1"/>
      <name val="Avenir LT Std 55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0"/>
      <name val="Arial"/>
      <family val="2"/>
    </font>
    <font>
      <b/>
      <sz val="9"/>
      <color indexed="8"/>
      <name val="Tahoma"/>
      <family val="2"/>
    </font>
    <font>
      <sz val="10"/>
      <name val="MS Sans Serif"/>
      <family val="2"/>
    </font>
    <font>
      <sz val="10"/>
      <name val="Arial"/>
      <family val="2"/>
    </font>
    <font>
      <sz val="12"/>
      <name val="Arial"/>
      <family val="2"/>
    </font>
    <font>
      <u/>
      <sz val="10"/>
      <color theme="10"/>
      <name val="Arial"/>
      <family val="2"/>
    </font>
    <font>
      <b/>
      <sz val="12"/>
      <name val="Arial"/>
      <family val="2"/>
    </font>
    <font>
      <u/>
      <sz val="12"/>
      <color theme="10"/>
      <name val="Arial"/>
      <family val="2"/>
    </font>
    <font>
      <sz val="12"/>
      <color theme="1"/>
      <name val="Arial"/>
      <family val="2"/>
    </font>
    <font>
      <u/>
      <sz val="11"/>
      <color theme="10"/>
      <name val="Calibri"/>
      <family val="2"/>
      <scheme val="minor"/>
    </font>
    <font>
      <b/>
      <sz val="12"/>
      <color theme="1"/>
      <name val="Arial"/>
      <family val="2"/>
    </font>
    <font>
      <sz val="11"/>
      <color theme="1"/>
      <name val="Arial"/>
      <family val="2"/>
    </font>
    <font>
      <b/>
      <sz val="16"/>
      <color theme="1"/>
      <name val="Arial"/>
      <family val="2"/>
    </font>
    <font>
      <sz val="10"/>
      <name val="Arial"/>
      <family val="2"/>
    </font>
    <font>
      <b/>
      <sz val="16"/>
      <color theme="1"/>
      <name val="Avenir LT Std 55 Roman"/>
      <family val="2"/>
    </font>
    <font>
      <sz val="11"/>
      <color theme="1"/>
      <name val="Avenir LT Std 55 Roman"/>
      <family val="2"/>
    </font>
    <font>
      <b/>
      <sz val="16"/>
      <name val="Avenir LT Std 55 Roman"/>
      <family val="2"/>
    </font>
    <font>
      <b/>
      <sz val="12"/>
      <color theme="1"/>
      <name val="Avenir LT Std 55 Roman"/>
      <family val="2"/>
    </font>
    <font>
      <sz val="12"/>
      <color rgb="FFFF0000"/>
      <name val="Avenir LT Std 55 Roman"/>
      <family val="2"/>
    </font>
    <font>
      <sz val="12"/>
      <name val="Avenir LT Std 55 Roman"/>
      <family val="2"/>
    </font>
    <font>
      <u/>
      <sz val="12"/>
      <color theme="10"/>
      <name val="Avenir LT Std 55 Roman"/>
      <family val="2"/>
    </font>
    <font>
      <sz val="12"/>
      <color theme="1"/>
      <name val="Avenir LT Std 55 Roman"/>
      <family val="2"/>
    </font>
    <font>
      <u/>
      <sz val="11"/>
      <color theme="10"/>
      <name val="Avenir LT Std 55 Roman"/>
      <family val="2"/>
    </font>
    <font>
      <b/>
      <sz val="14"/>
      <color rgb="FFFF0000"/>
      <name val="Avenir LT Std 55 Roman"/>
      <family val="2"/>
    </font>
    <font>
      <b/>
      <sz val="12"/>
      <name val="Avenir LT Std 55 Roman"/>
      <family val="2"/>
    </font>
    <font>
      <u/>
      <sz val="10"/>
      <color theme="10"/>
      <name val="Avenir LT Std 55 Roman"/>
      <family val="2"/>
    </font>
    <font>
      <u/>
      <sz val="12"/>
      <color indexed="12"/>
      <name val="Avenir LT Std 55 Roman"/>
      <family val="2"/>
    </font>
    <font>
      <sz val="10"/>
      <name val="Avenir LT Std 55 Roman"/>
      <family val="2"/>
    </font>
    <font>
      <b/>
      <sz val="14"/>
      <color theme="1"/>
      <name val="Avenir LT Std 55 Roman"/>
      <family val="2"/>
    </font>
    <font>
      <b/>
      <sz val="11"/>
      <color theme="1"/>
      <name val="Avenir LT Std 55 Roman"/>
      <family val="2"/>
    </font>
    <font>
      <b/>
      <vertAlign val="subscript"/>
      <sz val="12"/>
      <color theme="1"/>
      <name val="Avenir LT Std 55 Roman"/>
      <family val="2"/>
    </font>
    <font>
      <b/>
      <vertAlign val="subscript"/>
      <sz val="12"/>
      <name val="Avenir LT Std 55 Roman"/>
      <family val="2"/>
    </font>
    <font>
      <b/>
      <sz val="12"/>
      <color rgb="FFFF0000"/>
      <name val="Avenir LT Std 55 Roman"/>
      <family val="2"/>
    </font>
    <font>
      <sz val="11"/>
      <name val="Avenir LT Std 55 Roman"/>
      <family val="2"/>
    </font>
    <font>
      <vertAlign val="subscript"/>
      <sz val="12"/>
      <color theme="1"/>
      <name val="Avenir LT Std 55 Roman"/>
      <family val="2"/>
    </font>
    <font>
      <sz val="14"/>
      <color theme="1"/>
      <name val="Avenir LT Std 55 Roman"/>
      <family val="2"/>
    </font>
    <font>
      <b/>
      <sz val="14"/>
      <name val="Avenir LT Std 55 Roman"/>
      <family val="2"/>
    </font>
    <font>
      <b/>
      <sz val="12"/>
      <color rgb="FF000000"/>
      <name val="Avenir LT Std 55 Roman"/>
      <family val="2"/>
    </font>
    <font>
      <sz val="12"/>
      <color rgb="FF000000"/>
      <name val="Avenir LT Std 55 Roman"/>
      <family val="2"/>
    </font>
    <font>
      <vertAlign val="subscript"/>
      <sz val="12"/>
      <name val="Avenir LT Std 55 Roman"/>
      <family val="2"/>
    </font>
    <font>
      <b/>
      <vertAlign val="superscript"/>
      <sz val="12"/>
      <color theme="1"/>
      <name val="Avenir LT Std 55 Roman"/>
      <family val="2"/>
    </font>
    <font>
      <b/>
      <u/>
      <sz val="12"/>
      <color rgb="FF000000"/>
      <name val="Avenir LT Std 55 Roman"/>
      <family val="2"/>
    </font>
    <font>
      <u/>
      <sz val="12"/>
      <color rgb="FF000000"/>
      <name val="Avenir LT Std 55 Roman"/>
      <family val="2"/>
    </font>
    <font>
      <b/>
      <vertAlign val="superscript"/>
      <sz val="12"/>
      <name val="Avenir LT Std 55 Roman"/>
      <family val="2"/>
    </font>
    <font>
      <vertAlign val="superscript"/>
      <sz val="12"/>
      <color theme="1"/>
      <name val="Avenir LT Std 55 Roman"/>
      <family val="2"/>
    </font>
    <font>
      <b/>
      <sz val="11"/>
      <name val="Avenir LT Std 55 Roman"/>
      <family val="2"/>
    </font>
    <font>
      <b/>
      <sz val="10"/>
      <name val="Avenir LT Std 55 Roman"/>
      <family val="2"/>
    </font>
    <font>
      <u/>
      <sz val="11"/>
      <color theme="10"/>
      <name val="Calibri"/>
      <family val="2"/>
    </font>
    <font>
      <b/>
      <sz val="12"/>
      <color theme="0"/>
      <name val="Avenir LT Std 55 Roman"/>
      <family val="2"/>
    </font>
    <font>
      <b/>
      <u/>
      <sz val="12"/>
      <color theme="10"/>
      <name val="Avenir LT Std 55 Roman"/>
      <family val="2"/>
    </font>
    <font>
      <b/>
      <sz val="16"/>
      <color rgb="FFFF0000"/>
      <name val="Arial"/>
      <family val="2"/>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92D050"/>
        <bgColor indexed="64"/>
      </patternFill>
    </fill>
    <fill>
      <patternFill patternType="solid">
        <fgColor rgb="FF009F47"/>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66"/>
        <bgColor indexed="64"/>
      </patternFill>
    </fill>
    <fill>
      <patternFill patternType="solid">
        <fgColor theme="0" tint="-4.9989318521683403E-2"/>
        <bgColor indexed="64"/>
      </patternFill>
    </fill>
    <fill>
      <patternFill patternType="solid">
        <fgColor rgb="FFE2EFDA"/>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2EFDA"/>
        <bgColor rgb="FF000000"/>
      </patternFill>
    </fill>
    <fill>
      <patternFill patternType="solid">
        <fgColor theme="0" tint="-0.499984740745262"/>
        <bgColor indexed="64"/>
      </patternFill>
    </fill>
    <fill>
      <patternFill patternType="solid">
        <fgColor theme="6" tint="0.79998168889431442"/>
        <bgColor indexed="64"/>
      </patternFill>
    </fill>
  </fills>
  <borders count="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right style="medium">
        <color indexed="64"/>
      </right>
      <top style="thin">
        <color indexed="64"/>
      </top>
      <bottom style="double">
        <color indexed="64"/>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style="thin">
        <color theme="0" tint="-0.14993743705557422"/>
      </right>
      <top/>
      <bottom style="thin">
        <color theme="0" tint="-0.14993743705557422"/>
      </bottom>
      <diagonal/>
    </border>
    <border>
      <left/>
      <right style="thin">
        <color theme="0" tint="-0.14993743705557422"/>
      </right>
      <top style="thin">
        <color theme="0" tint="-0.14996795556505021"/>
      </top>
      <bottom/>
      <diagonal/>
    </border>
    <border>
      <left/>
      <right style="thin">
        <color theme="0" tint="-0.14993743705557422"/>
      </right>
      <top/>
      <bottom/>
      <diagonal/>
    </border>
    <border>
      <left style="thin">
        <color theme="0" tint="-0.14996795556505021"/>
      </left>
      <right/>
      <top/>
      <bottom style="thin">
        <color indexed="64"/>
      </bottom>
      <diagonal/>
    </border>
    <border>
      <left/>
      <right style="thin">
        <color theme="0" tint="-0.14993743705557422"/>
      </right>
      <top/>
      <bottom style="thin">
        <color indexed="64"/>
      </bottom>
      <diagonal/>
    </border>
    <border>
      <left style="thin">
        <color indexed="64"/>
      </left>
      <right style="thin">
        <color indexed="64"/>
      </right>
      <top style="medium">
        <color indexed="64"/>
      </top>
      <bottom/>
      <diagonal/>
    </border>
    <border>
      <left/>
      <right/>
      <top style="thin">
        <color indexed="64"/>
      </top>
      <bottom style="double">
        <color indexed="64"/>
      </bottom>
      <diagonal/>
    </border>
  </borders>
  <cellStyleXfs count="145">
    <xf numFmtId="0" fontId="0" fillId="0" borderId="0"/>
    <xf numFmtId="0" fontId="17" fillId="0" borderId="0" applyNumberFormat="0" applyFill="0" applyBorder="0" applyAlignment="0" applyProtection="0"/>
    <xf numFmtId="0" fontId="18" fillId="0" borderId="1"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1" fillId="2" borderId="0" applyNumberFormat="0" applyBorder="0" applyAlignment="0" applyProtection="0"/>
    <xf numFmtId="0" fontId="22" fillId="3" borderId="0" applyNumberFormat="0" applyBorder="0" applyAlignment="0" applyProtection="0"/>
    <xf numFmtId="0" fontId="23" fillId="4" borderId="0" applyNumberFormat="0" applyBorder="0" applyAlignment="0" applyProtection="0"/>
    <xf numFmtId="0" fontId="24" fillId="5" borderId="4" applyNumberFormat="0" applyAlignment="0" applyProtection="0"/>
    <xf numFmtId="0" fontId="25" fillId="6" borderId="5" applyNumberFormat="0" applyAlignment="0" applyProtection="0"/>
    <xf numFmtId="0" fontId="26" fillId="6" borderId="4" applyNumberFormat="0" applyAlignment="0" applyProtection="0"/>
    <xf numFmtId="0" fontId="27" fillId="0" borderId="6" applyNumberFormat="0" applyFill="0" applyAlignment="0" applyProtection="0"/>
    <xf numFmtId="0" fontId="28" fillId="7" borderId="7" applyNumberFormat="0" applyAlignment="0" applyProtection="0"/>
    <xf numFmtId="0" fontId="29" fillId="0" borderId="0" applyNumberFormat="0" applyFill="0" applyBorder="0" applyAlignment="0" applyProtection="0"/>
    <xf numFmtId="0" fontId="16" fillId="8" borderId="8" applyNumberFormat="0" applyFon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2" fillId="32" borderId="0" applyNumberFormat="0" applyBorder="0" applyAlignment="0" applyProtection="0"/>
    <xf numFmtId="0" fontId="35" fillId="33" borderId="10">
      <alignment vertical="center"/>
    </xf>
    <xf numFmtId="0" fontId="15"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4" fillId="0" borderId="0"/>
    <xf numFmtId="0" fontId="36" fillId="0" borderId="0"/>
    <xf numFmtId="0" fontId="33" fillId="0" borderId="11" applyNumberFormat="0" applyFill="0" applyProtection="0">
      <alignment horizontal="left"/>
    </xf>
    <xf numFmtId="0" fontId="15" fillId="0" borderId="0"/>
    <xf numFmtId="0" fontId="15" fillId="8" borderId="8"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43" fontId="37" fillId="0" borderId="0" applyFont="0" applyFill="0" applyBorder="0" applyAlignment="0" applyProtection="0"/>
    <xf numFmtId="0" fontId="14" fillId="0" borderId="0"/>
    <xf numFmtId="0" fontId="13" fillId="0" borderId="0"/>
    <xf numFmtId="0" fontId="12" fillId="0" borderId="0"/>
    <xf numFmtId="43" fontId="12" fillId="0" borderId="0" applyFont="0" applyFill="0" applyBorder="0" applyAlignment="0" applyProtection="0"/>
    <xf numFmtId="0" fontId="11" fillId="0" borderId="0"/>
    <xf numFmtId="0" fontId="10" fillId="0" borderId="0"/>
    <xf numFmtId="0" fontId="39" fillId="0" borderId="0" applyNumberFormat="0" applyFill="0" applyBorder="0" applyAlignment="0" applyProtection="0"/>
    <xf numFmtId="0" fontId="34"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43" fontId="34"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43" fontId="3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8" fillId="0" borderId="0"/>
    <xf numFmtId="0" fontId="43" fillId="0" borderId="0" applyNumberFormat="0" applyFill="0" applyBorder="0" applyAlignment="0" applyProtection="0"/>
    <xf numFmtId="0" fontId="7" fillId="0" borderId="0"/>
    <xf numFmtId="0" fontId="7" fillId="0" borderId="0"/>
    <xf numFmtId="0" fontId="7" fillId="0" borderId="0"/>
    <xf numFmtId="0" fontId="6" fillId="0" borderId="0"/>
    <xf numFmtId="0" fontId="34" fillId="0" borderId="0"/>
    <xf numFmtId="44" fontId="6" fillId="0" borderId="0" applyFont="0" applyFill="0" applyBorder="0" applyAlignment="0" applyProtection="0"/>
    <xf numFmtId="44" fontId="47" fillId="0" borderId="0" applyFont="0" applyFill="0" applyBorder="0" applyAlignment="0" applyProtection="0"/>
    <xf numFmtId="0" fontId="5" fillId="0" borderId="0"/>
    <xf numFmtId="0" fontId="4" fillId="0" borderId="0"/>
    <xf numFmtId="0" fontId="3" fillId="0" borderId="0"/>
    <xf numFmtId="0" fontId="3" fillId="0" borderId="0"/>
    <xf numFmtId="0" fontId="41" fillId="0" borderId="0" applyNumberForma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8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965">
    <xf numFmtId="0" fontId="0" fillId="0" borderId="0" xfId="0"/>
    <xf numFmtId="0" fontId="34" fillId="0" borderId="0" xfId="0" applyFont="1" applyFill="1" applyBorder="1" applyAlignment="1" applyProtection="1">
      <alignment horizontal="center"/>
    </xf>
    <xf numFmtId="0" fontId="42" fillId="0" borderId="0" xfId="115" applyFont="1" applyProtection="1"/>
    <xf numFmtId="0" fontId="38" fillId="0" borderId="0" xfId="0" applyFont="1" applyFill="1" applyBorder="1" applyProtection="1"/>
    <xf numFmtId="0" fontId="34" fillId="0" borderId="0" xfId="0" applyFont="1" applyFill="1" applyBorder="1" applyProtection="1"/>
    <xf numFmtId="0" fontId="38" fillId="0" borderId="0" xfId="0" applyFont="1" applyFill="1" applyBorder="1" applyAlignment="1" applyProtection="1">
      <alignment horizontal="center"/>
    </xf>
    <xf numFmtId="0" fontId="45" fillId="0" borderId="0" xfId="115" applyFont="1" applyProtection="1"/>
    <xf numFmtId="43" fontId="40" fillId="0" borderId="0" xfId="0" applyNumberFormat="1" applyFont="1" applyFill="1" applyBorder="1" applyProtection="1"/>
    <xf numFmtId="41" fontId="40" fillId="0" borderId="0" xfId="0" applyNumberFormat="1" applyFont="1" applyFill="1" applyBorder="1" applyProtection="1"/>
    <xf numFmtId="0" fontId="44" fillId="0" borderId="0" xfId="115" applyFont="1" applyAlignment="1" applyProtection="1"/>
    <xf numFmtId="0" fontId="44" fillId="0" borderId="0" xfId="115" applyFont="1" applyFill="1" applyBorder="1" applyAlignment="1" applyProtection="1"/>
    <xf numFmtId="0" fontId="44" fillId="0" borderId="0" xfId="115" applyFont="1" applyBorder="1" applyAlignment="1" applyProtection="1">
      <alignment horizontal="left"/>
    </xf>
    <xf numFmtId="0" fontId="42" fillId="0" borderId="0" xfId="115" applyFont="1" applyFill="1" applyBorder="1" applyAlignment="1" applyProtection="1">
      <alignment horizontal="left"/>
    </xf>
    <xf numFmtId="164" fontId="40" fillId="0" borderId="0" xfId="64" applyNumberFormat="1" applyFont="1" applyFill="1" applyBorder="1" applyProtection="1"/>
    <xf numFmtId="41" fontId="40" fillId="0" borderId="0" xfId="64" applyNumberFormat="1" applyFont="1" applyFill="1" applyBorder="1" applyProtection="1"/>
    <xf numFmtId="2" fontId="42" fillId="0" borderId="0" xfId="0" applyNumberFormat="1" applyFont="1" applyFill="1" applyBorder="1" applyAlignment="1" applyProtection="1">
      <alignment horizontal="right" vertical="center" indent="1"/>
    </xf>
    <xf numFmtId="0" fontId="38" fillId="0" borderId="0" xfId="115" applyFont="1" applyAlignment="1" applyProtection="1">
      <alignment wrapText="1"/>
    </xf>
    <xf numFmtId="0" fontId="40" fillId="0" borderId="0" xfId="0" applyFont="1" applyFill="1" applyBorder="1" applyAlignment="1" applyProtection="1">
      <alignment horizontal="right" vertical="top" wrapText="1"/>
    </xf>
    <xf numFmtId="0" fontId="6" fillId="0" borderId="0" xfId="120" applyFill="1" applyBorder="1" applyAlignment="1" applyProtection="1">
      <alignment horizontal="left" vertical="center"/>
    </xf>
    <xf numFmtId="0" fontId="44" fillId="0" borderId="0" xfId="0" applyFont="1" applyFill="1" applyBorder="1" applyProtection="1"/>
    <xf numFmtId="0" fontId="46" fillId="0" borderId="0" xfId="0" applyFont="1" applyFill="1" applyBorder="1" applyAlignment="1" applyProtection="1">
      <alignment horizontal="center" vertical="center"/>
    </xf>
    <xf numFmtId="0" fontId="49" fillId="0" borderId="0" xfId="0" applyFont="1" applyFill="1" applyBorder="1"/>
    <xf numFmtId="0" fontId="51" fillId="0" borderId="0" xfId="0" applyFont="1" applyFill="1" applyBorder="1"/>
    <xf numFmtId="0" fontId="52" fillId="0" borderId="0" xfId="0" applyFont="1" applyFill="1" applyBorder="1" applyAlignment="1">
      <alignment vertical="top" wrapText="1"/>
    </xf>
    <xf numFmtId="0" fontId="53" fillId="0" borderId="64" xfId="116" applyFont="1" applyFill="1" applyBorder="1" applyAlignment="1">
      <alignment horizontal="left" vertical="top" wrapText="1"/>
    </xf>
    <xf numFmtId="0" fontId="53" fillId="0" borderId="65" xfId="116" applyFont="1" applyFill="1" applyBorder="1" applyAlignment="1">
      <alignment horizontal="left" vertical="top" wrapText="1"/>
    </xf>
    <xf numFmtId="0" fontId="54" fillId="0" borderId="66" xfId="116" applyFont="1" applyFill="1" applyBorder="1" applyAlignment="1">
      <alignment horizontal="left" vertical="top" wrapText="1"/>
    </xf>
    <xf numFmtId="0" fontId="54" fillId="0" borderId="0" xfId="116" applyFont="1" applyFill="1" applyBorder="1" applyAlignment="1">
      <alignment horizontal="left" vertical="top" wrapText="1"/>
    </xf>
    <xf numFmtId="0" fontId="54" fillId="0" borderId="0" xfId="116" applyFont="1" applyFill="1" applyBorder="1" applyAlignment="1">
      <alignment vertical="top" wrapText="1"/>
    </xf>
    <xf numFmtId="0" fontId="53" fillId="0" borderId="0" xfId="0" applyFont="1" applyFill="1" applyBorder="1"/>
    <xf numFmtId="1" fontId="53" fillId="0" borderId="0" xfId="0" applyNumberFormat="1" applyFont="1" applyFill="1" applyBorder="1"/>
    <xf numFmtId="0" fontId="55" fillId="0" borderId="0" xfId="0" applyFont="1"/>
    <xf numFmtId="0" fontId="56" fillId="0" borderId="0" xfId="116" applyFont="1" applyFill="1" applyBorder="1"/>
    <xf numFmtId="0" fontId="48" fillId="0" borderId="0" xfId="0" applyFont="1" applyFill="1" applyBorder="1" applyAlignment="1">
      <alignment horizontal="center" vertical="center"/>
    </xf>
    <xf numFmtId="0" fontId="49" fillId="0" borderId="0" xfId="124" applyFont="1" applyFill="1" applyBorder="1" applyProtection="1"/>
    <xf numFmtId="0" fontId="49" fillId="0" borderId="81" xfId="120" applyFont="1" applyFill="1" applyBorder="1" applyProtection="1"/>
    <xf numFmtId="0" fontId="49" fillId="0" borderId="0" xfId="120" applyFont="1" applyFill="1" applyBorder="1" applyProtection="1"/>
    <xf numFmtId="0" fontId="49" fillId="0" borderId="0" xfId="120" applyFont="1" applyFill="1" applyBorder="1" applyAlignment="1" applyProtection="1">
      <alignment horizontal="left" vertical="center"/>
    </xf>
    <xf numFmtId="0" fontId="58" fillId="0" borderId="81" xfId="116" applyFont="1" applyFill="1" applyBorder="1" applyAlignment="1" applyProtection="1">
      <alignment vertical="top" wrapText="1"/>
    </xf>
    <xf numFmtId="0" fontId="58" fillId="0" borderId="0" xfId="116" applyFont="1" applyFill="1" applyBorder="1" applyAlignment="1" applyProtection="1">
      <alignment vertical="top" wrapText="1"/>
    </xf>
    <xf numFmtId="0" fontId="58" fillId="0" borderId="0" xfId="120" applyFont="1" applyFill="1" applyBorder="1" applyAlignment="1" applyProtection="1">
      <alignment vertical="top" wrapText="1"/>
    </xf>
    <xf numFmtId="0" fontId="58" fillId="0" borderId="81" xfId="116" applyFont="1" applyFill="1" applyBorder="1" applyAlignment="1" applyProtection="1">
      <alignment vertical="top"/>
    </xf>
    <xf numFmtId="0" fontId="58" fillId="0" borderId="0" xfId="116" applyFont="1" applyFill="1" applyBorder="1" applyAlignment="1" applyProtection="1">
      <alignment vertical="top"/>
    </xf>
    <xf numFmtId="0" fontId="53" fillId="0" borderId="81" xfId="116" applyFont="1" applyFill="1" applyBorder="1" applyAlignment="1" applyProtection="1">
      <alignment horizontal="left" vertical="top" indent="3"/>
    </xf>
    <xf numFmtId="0" fontId="53" fillId="0" borderId="0" xfId="116" applyFont="1" applyFill="1" applyBorder="1" applyAlignment="1" applyProtection="1">
      <alignment horizontal="left" vertical="top" indent="3"/>
    </xf>
    <xf numFmtId="0" fontId="54" fillId="0" borderId="82" xfId="71" applyFont="1" applyBorder="1" applyProtection="1">
      <protection locked="0"/>
    </xf>
    <xf numFmtId="0" fontId="54" fillId="0" borderId="0" xfId="71" applyFont="1" applyBorder="1" applyProtection="1"/>
    <xf numFmtId="0" fontId="53" fillId="0" borderId="81" xfId="116" applyFont="1" applyFill="1" applyBorder="1" applyAlignment="1" applyProtection="1">
      <alignment horizontal="left" vertical="top" wrapText="1" indent="3"/>
    </xf>
    <xf numFmtId="0" fontId="53" fillId="0" borderId="0" xfId="116" applyFont="1" applyFill="1" applyBorder="1" applyAlignment="1" applyProtection="1">
      <alignment horizontal="left" vertical="top" wrapText="1" indent="3"/>
    </xf>
    <xf numFmtId="0" fontId="54" fillId="0" borderId="0" xfId="116" applyFont="1" applyFill="1" applyBorder="1" applyAlignment="1" applyProtection="1">
      <alignment vertical="top" wrapText="1"/>
    </xf>
    <xf numFmtId="0" fontId="53" fillId="0" borderId="81" xfId="116" applyFont="1" applyFill="1" applyBorder="1" applyAlignment="1" applyProtection="1">
      <alignment vertical="top"/>
    </xf>
    <xf numFmtId="0" fontId="58" fillId="0" borderId="81" xfId="120" applyFont="1" applyFill="1" applyBorder="1" applyAlignment="1" applyProtection="1">
      <alignment vertical="top" wrapText="1"/>
    </xf>
    <xf numFmtId="0" fontId="53" fillId="0" borderId="0" xfId="120" applyFont="1" applyFill="1" applyBorder="1" applyProtection="1"/>
    <xf numFmtId="1" fontId="53" fillId="0" borderId="0" xfId="120" applyNumberFormat="1" applyFont="1" applyFill="1" applyBorder="1" applyProtection="1"/>
    <xf numFmtId="0" fontId="53" fillId="54" borderId="62" xfId="120" applyFont="1" applyFill="1" applyBorder="1" applyAlignment="1" applyProtection="1">
      <alignment vertical="top" wrapText="1"/>
    </xf>
    <xf numFmtId="0" fontId="53" fillId="0" borderId="63" xfId="120" applyFont="1" applyFill="1" applyBorder="1" applyAlignment="1" applyProtection="1">
      <alignment vertical="top" wrapText="1"/>
    </xf>
    <xf numFmtId="0" fontId="53" fillId="53" borderId="62" xfId="120" applyFont="1" applyFill="1" applyBorder="1" applyAlignment="1" applyProtection="1">
      <alignment vertical="top" wrapText="1"/>
    </xf>
    <xf numFmtId="0" fontId="52" fillId="0" borderId="0" xfId="120" applyFont="1" applyFill="1" applyBorder="1" applyAlignment="1" applyProtection="1">
      <alignment vertical="top" wrapText="1"/>
    </xf>
    <xf numFmtId="0" fontId="53" fillId="52" borderId="64" xfId="120" applyFont="1" applyFill="1" applyBorder="1" applyAlignment="1" applyProtection="1">
      <alignment vertical="top" wrapText="1"/>
    </xf>
    <xf numFmtId="0" fontId="53" fillId="0" borderId="66" xfId="120" applyFont="1" applyFill="1" applyBorder="1" applyAlignment="1" applyProtection="1">
      <alignment vertical="top" wrapText="1"/>
    </xf>
    <xf numFmtId="0" fontId="61" fillId="0" borderId="81" xfId="120" applyFont="1" applyFill="1" applyBorder="1" applyAlignment="1" applyProtection="1">
      <alignment vertical="top"/>
    </xf>
    <xf numFmtId="0" fontId="52" fillId="0" borderId="83" xfId="120" applyFont="1" applyFill="1" applyBorder="1" applyAlignment="1" applyProtection="1">
      <alignment vertical="top" wrapText="1"/>
    </xf>
    <xf numFmtId="0" fontId="52" fillId="0" borderId="84" xfId="120" applyFont="1" applyFill="1" applyBorder="1" applyAlignment="1" applyProtection="1">
      <alignment vertical="top" wrapText="1"/>
    </xf>
    <xf numFmtId="0" fontId="55" fillId="0" borderId="0" xfId="120" applyFont="1" applyProtection="1"/>
    <xf numFmtId="0" fontId="56" fillId="0" borderId="0" xfId="116" applyFont="1" applyFill="1" applyBorder="1" applyProtection="1"/>
    <xf numFmtId="0" fontId="49" fillId="0" borderId="0" xfId="115" applyFont="1" applyProtection="1"/>
    <xf numFmtId="0" fontId="49" fillId="0" borderId="81" xfId="115" applyFont="1" applyBorder="1" applyProtection="1"/>
    <xf numFmtId="0" fontId="49" fillId="0" borderId="0" xfId="115" applyFont="1" applyBorder="1" applyProtection="1"/>
    <xf numFmtId="0" fontId="57" fillId="0" borderId="0" xfId="115" applyFont="1" applyBorder="1" applyAlignment="1" applyProtection="1">
      <alignment horizontal="center"/>
    </xf>
    <xf numFmtId="0" fontId="57" fillId="0" borderId="82" xfId="115" applyFont="1" applyBorder="1" applyAlignment="1" applyProtection="1">
      <alignment horizontal="center"/>
    </xf>
    <xf numFmtId="0" fontId="62" fillId="0" borderId="0" xfId="115" applyFont="1" applyAlignment="1" applyProtection="1">
      <alignment horizontal="center"/>
    </xf>
    <xf numFmtId="0" fontId="53" fillId="0" borderId="0" xfId="0" applyFont="1" applyFill="1" applyBorder="1" applyAlignment="1" applyProtection="1">
      <alignment vertical="top" wrapText="1"/>
    </xf>
    <xf numFmtId="0" fontId="51" fillId="0" borderId="81" xfId="0" applyFont="1" applyFill="1" applyBorder="1" applyProtection="1"/>
    <xf numFmtId="0" fontId="51" fillId="0" borderId="0" xfId="0" applyFont="1" applyFill="1" applyBorder="1" applyProtection="1"/>
    <xf numFmtId="0" fontId="61" fillId="0" borderId="0" xfId="0" applyFont="1" applyFill="1" applyBorder="1" applyProtection="1"/>
    <xf numFmtId="0" fontId="61" fillId="0" borderId="82" xfId="0" applyFont="1" applyFill="1" applyBorder="1" applyProtection="1"/>
    <xf numFmtId="0" fontId="63" fillId="0" borderId="0" xfId="115" applyFont="1" applyBorder="1" applyAlignment="1" applyProtection="1"/>
    <xf numFmtId="0" fontId="49" fillId="0" borderId="0" xfId="115" applyFont="1" applyFill="1" applyBorder="1" applyAlignment="1" applyProtection="1">
      <alignment horizontal="left"/>
    </xf>
    <xf numFmtId="0" fontId="55" fillId="0" borderId="0" xfId="115" applyFont="1" applyProtection="1"/>
    <xf numFmtId="0" fontId="51" fillId="0" borderId="81" xfId="115" applyFont="1" applyBorder="1" applyProtection="1"/>
    <xf numFmtId="0" fontId="51" fillId="0" borderId="0" xfId="115" applyFont="1" applyBorder="1" applyProtection="1"/>
    <xf numFmtId="0" fontId="55" fillId="0" borderId="0" xfId="115" applyFont="1" applyBorder="1" applyProtection="1"/>
    <xf numFmtId="0" fontId="55" fillId="0" borderId="0" xfId="115" applyFont="1" applyFill="1" applyBorder="1" applyProtection="1"/>
    <xf numFmtId="0" fontId="55" fillId="0" borderId="82" xfId="115" applyFont="1" applyFill="1" applyBorder="1" applyProtection="1"/>
    <xf numFmtId="0" fontId="55" fillId="0" borderId="81" xfId="115" applyFont="1" applyBorder="1" applyProtection="1"/>
    <xf numFmtId="0" fontId="51" fillId="0" borderId="82" xfId="115" applyFont="1" applyBorder="1" applyAlignment="1" applyProtection="1">
      <alignment horizontal="center" vertical="center" wrapText="1"/>
    </xf>
    <xf numFmtId="3" fontId="49" fillId="0" borderId="82" xfId="115" applyNumberFormat="1" applyFont="1" applyFill="1" applyBorder="1" applyAlignment="1" applyProtection="1">
      <alignment horizontal="right"/>
    </xf>
    <xf numFmtId="0" fontId="55" fillId="0" borderId="82" xfId="115" applyFont="1" applyBorder="1" applyProtection="1"/>
    <xf numFmtId="0" fontId="51" fillId="0" borderId="17" xfId="115" applyFont="1" applyBorder="1" applyAlignment="1" applyProtection="1">
      <alignment horizontal="center" vertical="center" wrapText="1"/>
    </xf>
    <xf numFmtId="0" fontId="51" fillId="0" borderId="18" xfId="115" applyFont="1" applyBorder="1" applyAlignment="1" applyProtection="1">
      <alignment horizontal="center" vertical="center" wrapText="1"/>
    </xf>
    <xf numFmtId="0" fontId="51" fillId="0" borderId="19" xfId="115" applyFont="1" applyBorder="1" applyAlignment="1" applyProtection="1">
      <alignment horizontal="center" vertical="center" wrapText="1"/>
    </xf>
    <xf numFmtId="0" fontId="55" fillId="54" borderId="20" xfId="115" applyFont="1" applyFill="1" applyBorder="1" applyAlignment="1" applyProtection="1">
      <alignment horizontal="center"/>
      <protection locked="0"/>
    </xf>
    <xf numFmtId="0" fontId="55" fillId="54" borderId="11" xfId="115" applyFont="1" applyFill="1" applyBorder="1" applyAlignment="1" applyProtection="1">
      <alignment horizontal="left"/>
      <protection locked="0"/>
    </xf>
    <xf numFmtId="1" fontId="55" fillId="54" borderId="11" xfId="115" applyNumberFormat="1" applyFont="1" applyFill="1" applyBorder="1" applyAlignment="1" applyProtection="1">
      <alignment horizontal="right"/>
      <protection locked="0"/>
    </xf>
    <xf numFmtId="171" fontId="55" fillId="54" borderId="11" xfId="115" applyNumberFormat="1" applyFont="1" applyFill="1" applyBorder="1" applyAlignment="1" applyProtection="1">
      <alignment horizontal="right"/>
      <protection locked="0"/>
    </xf>
    <xf numFmtId="171" fontId="55" fillId="54" borderId="21" xfId="115" applyNumberFormat="1" applyFont="1" applyFill="1" applyBorder="1" applyAlignment="1" applyProtection="1">
      <alignment horizontal="right"/>
      <protection locked="0"/>
    </xf>
    <xf numFmtId="0" fontId="55" fillId="54" borderId="11" xfId="115" applyFont="1" applyFill="1" applyBorder="1" applyAlignment="1" applyProtection="1">
      <alignment horizontal="right"/>
      <protection locked="0"/>
    </xf>
    <xf numFmtId="1" fontId="55" fillId="35" borderId="27" xfId="115" applyNumberFormat="1" applyFont="1" applyFill="1" applyBorder="1" applyAlignment="1" applyProtection="1">
      <alignment horizontal="right"/>
    </xf>
    <xf numFmtId="171" fontId="55" fillId="35" borderId="27" xfId="115" applyNumberFormat="1" applyFont="1" applyFill="1" applyBorder="1" applyAlignment="1" applyProtection="1">
      <alignment horizontal="right"/>
    </xf>
    <xf numFmtId="171" fontId="55" fillId="35" borderId="25" xfId="115" applyNumberFormat="1" applyFont="1" applyFill="1" applyBorder="1" applyAlignment="1" applyProtection="1">
      <alignment horizontal="right"/>
    </xf>
    <xf numFmtId="3" fontId="55" fillId="0" borderId="0" xfId="115" applyNumberFormat="1" applyFont="1" applyFill="1" applyBorder="1" applyAlignment="1" applyProtection="1">
      <alignment horizontal="right"/>
    </xf>
    <xf numFmtId="0" fontId="49" fillId="0" borderId="0" xfId="115" applyFont="1" applyFill="1" applyProtection="1"/>
    <xf numFmtId="0" fontId="49" fillId="0" borderId="81" xfId="115" applyFont="1" applyFill="1" applyBorder="1" applyAlignment="1" applyProtection="1">
      <alignment horizontal="center"/>
    </xf>
    <xf numFmtId="0" fontId="49" fillId="0" borderId="0" xfId="115" applyFont="1" applyFill="1" applyBorder="1" applyAlignment="1" applyProtection="1">
      <alignment horizontal="center"/>
    </xf>
    <xf numFmtId="3" fontId="49" fillId="0" borderId="0" xfId="115" applyNumberFormat="1" applyFont="1" applyFill="1" applyBorder="1" applyProtection="1"/>
    <xf numFmtId="3" fontId="49" fillId="0" borderId="82" xfId="115" applyNumberFormat="1" applyFont="1" applyFill="1" applyBorder="1" applyProtection="1"/>
    <xf numFmtId="3" fontId="49" fillId="0" borderId="0" xfId="115" applyNumberFormat="1" applyFont="1" applyFill="1" applyProtection="1"/>
    <xf numFmtId="1" fontId="55" fillId="35" borderId="23" xfId="115" applyNumberFormat="1" applyFont="1" applyFill="1" applyBorder="1" applyAlignment="1" applyProtection="1">
      <alignment horizontal="right" vertical="center" indent="1"/>
    </xf>
    <xf numFmtId="1" fontId="53" fillId="35" borderId="53" xfId="115" applyNumberFormat="1" applyFont="1" applyFill="1" applyBorder="1" applyAlignment="1" applyProtection="1">
      <alignment horizontal="right" vertical="center" indent="1"/>
    </xf>
    <xf numFmtId="0" fontId="49" fillId="0" borderId="83" xfId="115" applyFont="1" applyBorder="1" applyProtection="1"/>
    <xf numFmtId="0" fontId="49" fillId="0" borderId="84" xfId="115" applyFont="1" applyBorder="1" applyProtection="1"/>
    <xf numFmtId="0" fontId="66" fillId="0" borderId="0" xfId="115" applyFont="1" applyAlignment="1" applyProtection="1">
      <alignment horizontal="center"/>
    </xf>
    <xf numFmtId="0" fontId="51" fillId="0" borderId="0" xfId="115" applyFont="1" applyAlignment="1" applyProtection="1">
      <alignment horizontal="center"/>
    </xf>
    <xf numFmtId="0" fontId="53" fillId="0" borderId="0" xfId="0" applyFont="1" applyFill="1" applyBorder="1" applyProtection="1"/>
    <xf numFmtId="0" fontId="53" fillId="0" borderId="82" xfId="0" applyFont="1" applyFill="1" applyBorder="1" applyProtection="1"/>
    <xf numFmtId="0" fontId="51" fillId="0" borderId="0" xfId="115" applyFont="1" applyBorder="1" applyAlignment="1" applyProtection="1"/>
    <xf numFmtId="0" fontId="51" fillId="0" borderId="82" xfId="115" applyFont="1" applyBorder="1" applyAlignment="1" applyProtection="1"/>
    <xf numFmtId="0" fontId="51" fillId="0" borderId="0" xfId="115" applyFont="1" applyBorder="1" applyAlignment="1" applyProtection="1">
      <alignment horizontal="left"/>
    </xf>
    <xf numFmtId="0" fontId="55" fillId="0" borderId="0" xfId="115" applyFont="1" applyFill="1" applyBorder="1" applyAlignment="1" applyProtection="1">
      <alignment horizontal="left"/>
    </xf>
    <xf numFmtId="0" fontId="53" fillId="0" borderId="0" xfId="115" applyFont="1" applyAlignment="1" applyProtection="1">
      <alignment wrapText="1"/>
    </xf>
    <xf numFmtId="0" fontId="51" fillId="0" borderId="0" xfId="115" applyFont="1" applyBorder="1" applyAlignment="1" applyProtection="1">
      <alignment horizontal="center" vertical="center" wrapText="1"/>
    </xf>
    <xf numFmtId="0" fontId="51" fillId="0" borderId="0" xfId="115" applyFont="1" applyFill="1" applyBorder="1" applyAlignment="1" applyProtection="1">
      <alignment horizontal="center" vertical="center" wrapText="1"/>
    </xf>
    <xf numFmtId="3" fontId="49" fillId="0" borderId="0" xfId="115" applyNumberFormat="1" applyFont="1" applyFill="1" applyBorder="1" applyAlignment="1" applyProtection="1">
      <alignment horizontal="right"/>
    </xf>
    <xf numFmtId="0" fontId="63" fillId="0" borderId="0" xfId="115" applyFont="1" applyFill="1" applyBorder="1" applyAlignment="1" applyProtection="1"/>
    <xf numFmtId="0" fontId="63" fillId="0" borderId="0" xfId="115" applyFont="1" applyBorder="1" applyAlignment="1" applyProtection="1">
      <alignment horizontal="left"/>
    </xf>
    <xf numFmtId="0" fontId="53" fillId="0" borderId="82" xfId="115" applyFont="1" applyBorder="1" applyAlignment="1" applyProtection="1">
      <alignment wrapText="1"/>
    </xf>
    <xf numFmtId="0" fontId="51" fillId="0" borderId="18" xfId="115" applyFont="1" applyFill="1" applyBorder="1" applyAlignment="1" applyProtection="1">
      <alignment horizontal="center" vertical="center" wrapText="1"/>
    </xf>
    <xf numFmtId="0" fontId="51" fillId="0" borderId="19" xfId="115" applyFont="1" applyFill="1" applyBorder="1" applyAlignment="1" applyProtection="1">
      <alignment horizontal="center" vertical="center" wrapText="1"/>
    </xf>
    <xf numFmtId="3" fontId="55" fillId="54" borderId="24" xfId="115" applyNumberFormat="1" applyFont="1" applyFill="1" applyBorder="1" applyAlignment="1" applyProtection="1">
      <alignment horizontal="center"/>
      <protection locked="0"/>
    </xf>
    <xf numFmtId="171" fontId="55" fillId="54" borderId="27" xfId="115" applyNumberFormat="1" applyFont="1" applyFill="1" applyBorder="1" applyAlignment="1" applyProtection="1">
      <alignment horizontal="right"/>
      <protection locked="0"/>
    </xf>
    <xf numFmtId="3" fontId="55" fillId="54" borderId="27" xfId="115" applyNumberFormat="1" applyFont="1" applyFill="1" applyBorder="1" applyAlignment="1" applyProtection="1">
      <alignment horizontal="right"/>
      <protection locked="0"/>
    </xf>
    <xf numFmtId="9" fontId="55" fillId="54" borderId="27" xfId="115" applyNumberFormat="1" applyFont="1" applyFill="1" applyBorder="1" applyProtection="1">
      <protection locked="0"/>
    </xf>
    <xf numFmtId="171" fontId="55" fillId="54" borderId="27" xfId="115" applyNumberFormat="1" applyFont="1" applyFill="1" applyBorder="1" applyProtection="1">
      <protection locked="0"/>
    </xf>
    <xf numFmtId="3" fontId="55" fillId="54" borderId="25" xfId="115" applyNumberFormat="1" applyFont="1" applyFill="1" applyBorder="1" applyProtection="1">
      <protection locked="0"/>
    </xf>
    <xf numFmtId="0" fontId="55" fillId="0" borderId="81" xfId="115" applyFont="1" applyFill="1" applyBorder="1" applyAlignment="1" applyProtection="1">
      <alignment horizontal="center"/>
    </xf>
    <xf numFmtId="0" fontId="55" fillId="0" borderId="0" xfId="115" applyFont="1" applyFill="1" applyBorder="1" applyAlignment="1" applyProtection="1">
      <alignment horizontal="right"/>
    </xf>
    <xf numFmtId="3" fontId="55" fillId="0" borderId="82" xfId="115" applyNumberFormat="1" applyFont="1" applyFill="1" applyBorder="1" applyAlignment="1" applyProtection="1">
      <alignment horizontal="right"/>
    </xf>
    <xf numFmtId="0" fontId="49" fillId="0" borderId="0" xfId="115" applyFont="1" applyFill="1" applyBorder="1" applyAlignment="1" applyProtection="1">
      <alignment horizontal="right"/>
    </xf>
    <xf numFmtId="3" fontId="53" fillId="0" borderId="0" xfId="115" applyNumberFormat="1" applyFont="1" applyFill="1" applyBorder="1" applyAlignment="1" applyProtection="1">
      <alignment horizontal="right"/>
    </xf>
    <xf numFmtId="3" fontId="67" fillId="0" borderId="0" xfId="115" applyNumberFormat="1" applyFont="1" applyFill="1" applyBorder="1" applyAlignment="1" applyProtection="1">
      <alignment horizontal="right"/>
    </xf>
    <xf numFmtId="0" fontId="49" fillId="0" borderId="85" xfId="115" applyFont="1" applyBorder="1" applyProtection="1"/>
    <xf numFmtId="0" fontId="48" fillId="0" borderId="0" xfId="0" applyFont="1" applyFill="1" applyBorder="1" applyAlignment="1">
      <alignment vertical="center"/>
    </xf>
    <xf numFmtId="0" fontId="62" fillId="0" borderId="0" xfId="115" applyFont="1" applyFill="1" applyBorder="1" applyAlignment="1" applyProtection="1">
      <alignment horizontal="center"/>
    </xf>
    <xf numFmtId="0" fontId="63" fillId="0" borderId="0" xfId="115" applyFont="1" applyProtection="1"/>
    <xf numFmtId="0" fontId="49" fillId="0" borderId="0" xfId="115" applyFont="1" applyAlignment="1" applyProtection="1"/>
    <xf numFmtId="0" fontId="61" fillId="0" borderId="0" xfId="0" applyFont="1" applyFill="1" applyBorder="1" applyAlignment="1"/>
    <xf numFmtId="0" fontId="50" fillId="0" borderId="0" xfId="0" applyFont="1" applyFill="1" applyBorder="1" applyAlignment="1">
      <alignment vertical="center"/>
    </xf>
    <xf numFmtId="0" fontId="48" fillId="0" borderId="81" xfId="0" applyFont="1" applyFill="1" applyBorder="1" applyAlignment="1">
      <alignment horizontal="center" vertical="center"/>
    </xf>
    <xf numFmtId="0" fontId="48" fillId="0" borderId="82" xfId="0" applyFont="1" applyFill="1" applyBorder="1" applyAlignment="1">
      <alignment horizontal="center" vertical="center"/>
    </xf>
    <xf numFmtId="0" fontId="61" fillId="0" borderId="0" xfId="0" applyFont="1" applyFill="1" applyBorder="1"/>
    <xf numFmtId="0" fontId="55" fillId="0" borderId="81" xfId="0" applyFont="1" applyFill="1" applyBorder="1" applyAlignment="1">
      <alignment horizontal="right" vertical="center" indent="1"/>
    </xf>
    <xf numFmtId="0" fontId="55" fillId="0" borderId="0" xfId="0" applyFont="1" applyFill="1" applyBorder="1" applyAlignment="1">
      <alignment horizontal="center" vertical="center"/>
    </xf>
    <xf numFmtId="0" fontId="55" fillId="0" borderId="82" xfId="0" applyFont="1" applyFill="1" applyBorder="1" applyAlignment="1">
      <alignment horizontal="center" vertical="center"/>
    </xf>
    <xf numFmtId="0" fontId="51" fillId="0" borderId="81" xfId="0" applyFont="1" applyFill="1" applyBorder="1" applyAlignment="1">
      <alignment horizontal="right" vertical="center"/>
    </xf>
    <xf numFmtId="0" fontId="51" fillId="0" borderId="0" xfId="0" applyFont="1" applyFill="1" applyBorder="1" applyAlignment="1">
      <alignment horizontal="right" vertical="center"/>
    </xf>
    <xf numFmtId="0" fontId="51" fillId="0" borderId="82" xfId="0" applyFont="1" applyFill="1" applyBorder="1" applyAlignment="1">
      <alignment horizontal="right" vertical="center"/>
    </xf>
    <xf numFmtId="0" fontId="53" fillId="0" borderId="0" xfId="0" applyFont="1" applyFill="1" applyBorder="1" applyAlignment="1">
      <alignment vertical="center"/>
    </xf>
    <xf numFmtId="0" fontId="61" fillId="0" borderId="0" xfId="0" applyFont="1" applyFill="1" applyBorder="1" applyAlignment="1">
      <alignment vertical="center"/>
    </xf>
    <xf numFmtId="0" fontId="55" fillId="0" borderId="83" xfId="115" applyFont="1" applyBorder="1" applyProtection="1"/>
    <xf numFmtId="0" fontId="55" fillId="0" borderId="84" xfId="115" applyFont="1" applyBorder="1" applyProtection="1"/>
    <xf numFmtId="0" fontId="55" fillId="0" borderId="85" xfId="115" applyFont="1" applyBorder="1" applyProtection="1"/>
    <xf numFmtId="0" fontId="61" fillId="0" borderId="81" xfId="0" applyFont="1" applyBorder="1" applyProtection="1"/>
    <xf numFmtId="0" fontId="61" fillId="0" borderId="0" xfId="0" applyFont="1" applyBorder="1" applyProtection="1"/>
    <xf numFmtId="0" fontId="61" fillId="0" borderId="82" xfId="0" applyFont="1" applyBorder="1" applyProtection="1"/>
    <xf numFmtId="3" fontId="49" fillId="0" borderId="0" xfId="117" applyNumberFormat="1" applyFont="1" applyFill="1" applyBorder="1" applyAlignment="1" applyProtection="1"/>
    <xf numFmtId="0" fontId="49" fillId="0" borderId="0" xfId="117" applyFont="1" applyProtection="1"/>
    <xf numFmtId="0" fontId="49" fillId="0" borderId="83" xfId="117" applyFont="1" applyBorder="1" applyProtection="1"/>
    <xf numFmtId="0" fontId="49" fillId="0" borderId="84" xfId="117" applyFont="1" applyBorder="1" applyProtection="1"/>
    <xf numFmtId="0" fontId="49" fillId="0" borderId="85" xfId="117" applyFont="1" applyBorder="1" applyProtection="1"/>
    <xf numFmtId="0" fontId="49" fillId="0" borderId="82" xfId="115" applyFont="1" applyBorder="1" applyProtection="1"/>
    <xf numFmtId="0" fontId="62" fillId="0" borderId="81" xfId="115" applyFont="1" applyBorder="1" applyProtection="1"/>
    <xf numFmtId="0" fontId="58" fillId="0" borderId="18" xfId="0" applyFont="1" applyFill="1" applyBorder="1" applyAlignment="1" applyProtection="1">
      <alignment horizontal="center" vertical="center"/>
    </xf>
    <xf numFmtId="0" fontId="53" fillId="0" borderId="19" xfId="0" applyFont="1" applyFill="1" applyBorder="1" applyAlignment="1" applyProtection="1">
      <alignment vertical="center" wrapText="1"/>
    </xf>
    <xf numFmtId="0" fontId="58" fillId="0" borderId="11" xfId="0" applyFont="1" applyFill="1" applyBorder="1" applyAlignment="1" applyProtection="1">
      <alignment horizontal="center" vertical="center"/>
    </xf>
    <xf numFmtId="0" fontId="53" fillId="0" borderId="21" xfId="0" applyFont="1" applyFill="1" applyBorder="1" applyAlignment="1" applyProtection="1">
      <alignment vertical="center" wrapText="1"/>
    </xf>
    <xf numFmtId="0" fontId="58" fillId="0" borderId="27" xfId="0" applyFont="1" applyFill="1" applyBorder="1" applyAlignment="1" applyProtection="1">
      <alignment horizontal="center" vertical="center"/>
    </xf>
    <xf numFmtId="0" fontId="53" fillId="0" borderId="25" xfId="0" applyFont="1" applyFill="1" applyBorder="1" applyAlignment="1" applyProtection="1">
      <alignment vertical="center" wrapText="1"/>
    </xf>
    <xf numFmtId="0" fontId="58" fillId="0" borderId="18"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xf>
    <xf numFmtId="0" fontId="51" fillId="0" borderId="11" xfId="115" applyFont="1" applyFill="1" applyBorder="1" applyAlignment="1" applyProtection="1">
      <alignment horizontal="center" vertical="center" wrapText="1"/>
    </xf>
    <xf numFmtId="0" fontId="55" fillId="0" borderId="21" xfId="115" applyFont="1" applyFill="1" applyBorder="1" applyAlignment="1" applyProtection="1">
      <alignment vertical="center" wrapText="1"/>
    </xf>
    <xf numFmtId="0" fontId="58" fillId="0" borderId="27" xfId="0" applyFont="1" applyFill="1" applyBorder="1" applyAlignment="1" applyProtection="1">
      <alignment horizontal="center" vertical="center" wrapText="1"/>
    </xf>
    <xf numFmtId="0" fontId="51" fillId="0" borderId="27" xfId="115" applyFont="1" applyFill="1" applyBorder="1" applyAlignment="1" applyProtection="1">
      <alignment horizontal="center" vertical="center" wrapText="1"/>
    </xf>
    <xf numFmtId="0" fontId="51" fillId="0" borderId="18" xfId="115" applyFont="1" applyFill="1" applyBorder="1" applyAlignment="1" applyProtection="1">
      <alignment horizontal="center" vertical="center"/>
    </xf>
    <xf numFmtId="0" fontId="55" fillId="0" borderId="19" xfId="115" applyFont="1" applyFill="1" applyBorder="1" applyAlignment="1" applyProtection="1">
      <alignment vertical="center" wrapText="1"/>
    </xf>
    <xf numFmtId="1" fontId="58" fillId="0" borderId="11" xfId="64" applyNumberFormat="1" applyFont="1" applyFill="1" applyBorder="1" applyAlignment="1" applyProtection="1">
      <alignment horizontal="center" vertical="center" wrapText="1"/>
    </xf>
    <xf numFmtId="1" fontId="53" fillId="0" borderId="21" xfId="64" applyNumberFormat="1" applyFont="1" applyFill="1" applyBorder="1" applyAlignment="1" applyProtection="1">
      <alignment vertical="center" wrapText="1"/>
    </xf>
    <xf numFmtId="0" fontId="61" fillId="0" borderId="83" xfId="0" applyFont="1" applyBorder="1" applyProtection="1"/>
    <xf numFmtId="0" fontId="61" fillId="0" borderId="84" xfId="0" applyFont="1" applyBorder="1" applyProtection="1"/>
    <xf numFmtId="0" fontId="58" fillId="0" borderId="0" xfId="0" applyFont="1" applyBorder="1" applyAlignment="1" applyProtection="1">
      <alignment horizontal="center" vertical="top"/>
    </xf>
    <xf numFmtId="0" fontId="49" fillId="0" borderId="0" xfId="125" applyFont="1" applyFill="1" applyBorder="1" applyProtection="1"/>
    <xf numFmtId="0" fontId="55" fillId="0" borderId="81" xfId="125" applyFont="1" applyBorder="1" applyAlignment="1" applyProtection="1">
      <alignment vertical="top" wrapText="1"/>
    </xf>
    <xf numFmtId="0" fontId="55" fillId="0" borderId="0" xfId="125" applyFont="1" applyBorder="1" applyAlignment="1" applyProtection="1">
      <alignment vertical="top" wrapText="1"/>
    </xf>
    <xf numFmtId="0" fontId="55" fillId="0" borderId="82" xfId="125" applyFont="1" applyBorder="1" applyAlignment="1" applyProtection="1">
      <alignment vertical="top" wrapText="1"/>
    </xf>
    <xf numFmtId="0" fontId="55" fillId="0" borderId="81" xfId="125" applyFont="1" applyBorder="1" applyAlignment="1" applyProtection="1">
      <alignment horizontal="left" vertical="top" wrapText="1"/>
    </xf>
    <xf numFmtId="0" fontId="55" fillId="0" borderId="0" xfId="125" applyFont="1" applyBorder="1" applyAlignment="1" applyProtection="1">
      <alignment horizontal="left" vertical="top" wrapText="1"/>
    </xf>
    <xf numFmtId="0" fontId="55" fillId="0" borderId="82" xfId="125" applyFont="1" applyBorder="1" applyAlignment="1" applyProtection="1">
      <alignment horizontal="left" vertical="top" wrapText="1"/>
    </xf>
    <xf numFmtId="0" fontId="71" fillId="38" borderId="19" xfId="125" applyFont="1" applyFill="1" applyBorder="1" applyAlignment="1" applyProtection="1">
      <alignment horizontal="center" vertical="center" wrapText="1"/>
    </xf>
    <xf numFmtId="0" fontId="53" fillId="0" borderId="0" xfId="125" applyFont="1" applyFill="1" applyBorder="1" applyProtection="1"/>
    <xf numFmtId="174" fontId="72" fillId="0" borderId="20" xfId="125" applyNumberFormat="1" applyFont="1" applyBorder="1" applyAlignment="1" applyProtection="1">
      <alignment horizontal="center" vertical="center" wrapText="1"/>
    </xf>
    <xf numFmtId="174" fontId="72" fillId="0" borderId="48" xfId="125" applyNumberFormat="1" applyFont="1" applyBorder="1" applyAlignment="1" applyProtection="1">
      <alignment horizontal="center" vertical="center" wrapText="1"/>
    </xf>
    <xf numFmtId="0" fontId="55" fillId="0" borderId="81" xfId="125" applyFont="1" applyFill="1" applyBorder="1" applyAlignment="1" applyProtection="1">
      <alignment vertical="top" wrapText="1"/>
    </xf>
    <xf numFmtId="0" fontId="55" fillId="0" borderId="0" xfId="125" applyFont="1" applyFill="1" applyBorder="1" applyAlignment="1" applyProtection="1">
      <alignment vertical="top" wrapText="1"/>
    </xf>
    <xf numFmtId="0" fontId="55" fillId="0" borderId="82" xfId="125" applyFont="1" applyFill="1" applyBorder="1" applyAlignment="1" applyProtection="1">
      <alignment vertical="top" wrapText="1"/>
    </xf>
    <xf numFmtId="0" fontId="55" fillId="0" borderId="83" xfId="125" applyFont="1" applyBorder="1" applyAlignment="1" applyProtection="1">
      <alignment vertical="top" wrapText="1"/>
    </xf>
    <xf numFmtId="0" fontId="55" fillId="0" borderId="84" xfId="125" applyFont="1" applyBorder="1" applyAlignment="1" applyProtection="1">
      <alignment vertical="top" wrapText="1"/>
    </xf>
    <xf numFmtId="0" fontId="55" fillId="0" borderId="85" xfId="125" applyFont="1" applyBorder="1" applyAlignment="1" applyProtection="1">
      <alignment vertical="top" wrapText="1"/>
    </xf>
    <xf numFmtId="0" fontId="55" fillId="0" borderId="0" xfId="125" applyFont="1" applyAlignment="1" applyProtection="1">
      <alignment vertical="top" wrapText="1"/>
    </xf>
    <xf numFmtId="0" fontId="62" fillId="0" borderId="0" xfId="115" applyFont="1"/>
    <xf numFmtId="0" fontId="49" fillId="0" borderId="0" xfId="115" applyFont="1"/>
    <xf numFmtId="0" fontId="55" fillId="0" borderId="0" xfId="115" applyFont="1"/>
    <xf numFmtId="0" fontId="53" fillId="0" borderId="20" xfId="115" applyFont="1" applyBorder="1" applyAlignment="1">
      <alignment vertical="center" wrapText="1"/>
    </xf>
    <xf numFmtId="9" fontId="53" fillId="0" borderId="11" xfId="115" applyNumberFormat="1" applyFont="1" applyBorder="1" applyAlignment="1">
      <alignment horizontal="center" vertical="center"/>
    </xf>
    <xf numFmtId="1" fontId="53" fillId="0" borderId="11" xfId="115" applyNumberFormat="1" applyFont="1" applyBorder="1" applyAlignment="1">
      <alignment horizontal="center" vertical="center"/>
    </xf>
    <xf numFmtId="175" fontId="53" fillId="0" borderId="11" xfId="115" applyNumberFormat="1" applyFont="1" applyBorder="1" applyAlignment="1">
      <alignment horizontal="center" vertical="center"/>
    </xf>
    <xf numFmtId="0" fontId="53" fillId="0" borderId="57" xfId="115" applyFont="1" applyBorder="1" applyAlignment="1">
      <alignment vertical="center" wrapText="1"/>
    </xf>
    <xf numFmtId="0" fontId="55" fillId="0" borderId="24" xfId="115" applyFont="1" applyBorder="1" applyAlignment="1">
      <alignment vertical="center" wrapText="1"/>
    </xf>
    <xf numFmtId="9" fontId="53" fillId="0" borderId="27" xfId="115" applyNumberFormat="1" applyFont="1" applyFill="1" applyBorder="1" applyAlignment="1">
      <alignment horizontal="center" vertical="center"/>
    </xf>
    <xf numFmtId="0" fontId="55" fillId="0" borderId="0" xfId="115" applyFont="1" applyAlignment="1">
      <alignment vertical="center"/>
    </xf>
    <xf numFmtId="0" fontId="71" fillId="0" borderId="18" xfId="0" applyFont="1" applyFill="1" applyBorder="1" applyAlignment="1">
      <alignment horizontal="center" vertical="center" wrapText="1"/>
    </xf>
    <xf numFmtId="0" fontId="71" fillId="0" borderId="19" xfId="0" applyFont="1" applyFill="1" applyBorder="1" applyAlignment="1">
      <alignment horizontal="center" vertical="center" wrapText="1"/>
    </xf>
    <xf numFmtId="0" fontId="71" fillId="0" borderId="27" xfId="0" applyFont="1" applyFill="1" applyBorder="1" applyAlignment="1">
      <alignment horizontal="center" vertical="center" wrapText="1"/>
    </xf>
    <xf numFmtId="0" fontId="71" fillId="0" borderId="25" xfId="0" applyFont="1" applyFill="1" applyBorder="1" applyAlignment="1">
      <alignment horizontal="center" vertical="center" wrapText="1"/>
    </xf>
    <xf numFmtId="0" fontId="76" fillId="0" borderId="18" xfId="0" applyFont="1" applyBorder="1" applyAlignment="1">
      <alignment horizontal="center" vertical="center" wrapText="1"/>
    </xf>
    <xf numFmtId="0" fontId="72" fillId="0" borderId="18" xfId="0" applyFont="1" applyBorder="1" applyAlignment="1">
      <alignment horizontal="center" vertical="center" wrapText="1"/>
    </xf>
    <xf numFmtId="0" fontId="72" fillId="0" borderId="19" xfId="0" applyFont="1" applyBorder="1" applyAlignment="1">
      <alignment horizontal="center" vertical="center" wrapText="1"/>
    </xf>
    <xf numFmtId="0" fontId="72" fillId="0" borderId="11" xfId="0" applyFont="1" applyBorder="1" applyAlignment="1">
      <alignment horizontal="center" vertical="center" wrapText="1"/>
    </xf>
    <xf numFmtId="0" fontId="72" fillId="0" borderId="21" xfId="0" applyFont="1" applyBorder="1" applyAlignment="1">
      <alignment horizontal="center" vertical="center" wrapText="1"/>
    </xf>
    <xf numFmtId="0" fontId="72" fillId="0" borderId="27" xfId="0" applyFont="1" applyBorder="1" applyAlignment="1">
      <alignment horizontal="center" vertical="center" wrapText="1"/>
    </xf>
    <xf numFmtId="0" fontId="72" fillId="0" borderId="25" xfId="0" applyFont="1" applyBorder="1" applyAlignment="1">
      <alignment horizontal="center" vertical="center" wrapText="1"/>
    </xf>
    <xf numFmtId="8" fontId="55" fillId="0" borderId="27" xfId="115" applyNumberFormat="1" applyFont="1" applyBorder="1" applyAlignment="1">
      <alignment horizontal="right"/>
    </xf>
    <xf numFmtId="0" fontId="55" fillId="0" borderId="14" xfId="115" applyFont="1" applyBorder="1"/>
    <xf numFmtId="0" fontId="55" fillId="0" borderId="53" xfId="115" applyFont="1" applyBorder="1"/>
    <xf numFmtId="0" fontId="55" fillId="0" borderId="65" xfId="115" applyFont="1" applyBorder="1"/>
    <xf numFmtId="0" fontId="55" fillId="0" borderId="66" xfId="115" applyFont="1" applyBorder="1"/>
    <xf numFmtId="0" fontId="72" fillId="0" borderId="52" xfId="0" applyFont="1" applyBorder="1" applyAlignment="1">
      <alignment horizontal="left" vertical="center" wrapText="1"/>
    </xf>
    <xf numFmtId="0" fontId="72" fillId="0" borderId="51" xfId="0" applyFont="1" applyBorder="1" applyAlignment="1">
      <alignment horizontal="center" vertical="center" wrapText="1"/>
    </xf>
    <xf numFmtId="0" fontId="72" fillId="0" borderId="37" xfId="0" applyFont="1" applyBorder="1" applyAlignment="1">
      <alignment horizontal="left" vertical="center" wrapText="1"/>
    </xf>
    <xf numFmtId="0" fontId="72" fillId="0" borderId="13" xfId="0" applyFont="1" applyBorder="1" applyAlignment="1">
      <alignment horizontal="center" vertical="center" wrapText="1"/>
    </xf>
    <xf numFmtId="0" fontId="72" fillId="0" borderId="38" xfId="0" applyFont="1" applyBorder="1" applyAlignment="1">
      <alignment horizontal="left" vertical="center" wrapText="1"/>
    </xf>
    <xf numFmtId="0" fontId="72" fillId="0" borderId="41" xfId="0" applyFont="1" applyBorder="1" applyAlignment="1">
      <alignment horizontal="center" vertical="center" wrapText="1"/>
    </xf>
    <xf numFmtId="4" fontId="55" fillId="0" borderId="28" xfId="115" applyNumberFormat="1" applyFont="1" applyBorder="1" applyAlignment="1">
      <alignment vertical="center"/>
    </xf>
    <xf numFmtId="169" fontId="53" fillId="0" borderId="29" xfId="115" applyNumberFormat="1" applyFont="1" applyBorder="1" applyAlignment="1">
      <alignment horizontal="center" vertical="center"/>
    </xf>
    <xf numFmtId="3" fontId="55" fillId="0" borderId="20" xfId="115" applyNumberFormat="1" applyFont="1" applyBorder="1" applyAlignment="1">
      <alignment vertical="center"/>
    </xf>
    <xf numFmtId="169" fontId="53" fillId="0" borderId="21" xfId="115" applyNumberFormat="1" applyFont="1" applyBorder="1" applyAlignment="1">
      <alignment horizontal="center" vertical="center"/>
    </xf>
    <xf numFmtId="0" fontId="55" fillId="0" borderId="20" xfId="0" applyFont="1" applyFill="1" applyBorder="1" applyAlignment="1">
      <alignment vertical="center"/>
    </xf>
    <xf numFmtId="169" fontId="53" fillId="0" borderId="21" xfId="0" applyNumberFormat="1" applyFont="1" applyBorder="1" applyAlignment="1">
      <alignment horizontal="center" vertical="center"/>
    </xf>
    <xf numFmtId="0" fontId="55" fillId="0" borderId="57" xfId="0" applyFont="1" applyFill="1" applyBorder="1" applyAlignment="1">
      <alignment vertical="center"/>
    </xf>
    <xf numFmtId="169" fontId="53" fillId="0" borderId="58" xfId="0" applyNumberFormat="1" applyFont="1" applyBorder="1" applyAlignment="1">
      <alignment horizontal="center" vertical="center"/>
    </xf>
    <xf numFmtId="3" fontId="55" fillId="0" borderId="57" xfId="0" applyNumberFormat="1" applyFont="1" applyFill="1" applyBorder="1" applyAlignment="1">
      <alignment vertical="center"/>
    </xf>
    <xf numFmtId="0" fontId="55" fillId="0" borderId="24" xfId="0" applyFont="1" applyFill="1" applyBorder="1" applyAlignment="1">
      <alignment vertical="center"/>
    </xf>
    <xf numFmtId="169" fontId="53" fillId="0" borderId="25" xfId="0" applyNumberFormat="1" applyFont="1" applyBorder="1" applyAlignment="1">
      <alignment horizontal="center" vertical="center"/>
    </xf>
    <xf numFmtId="0" fontId="54" fillId="0" borderId="0" xfId="71" applyFont="1"/>
    <xf numFmtId="0" fontId="61" fillId="34" borderId="0" xfId="0" applyFont="1" applyFill="1" applyBorder="1"/>
    <xf numFmtId="0" fontId="53" fillId="34" borderId="0" xfId="0" applyFont="1" applyFill="1" applyBorder="1"/>
    <xf numFmtId="0" fontId="58" fillId="34" borderId="0" xfId="0" applyFont="1" applyFill="1" applyBorder="1" applyAlignment="1">
      <alignment horizontal="center" wrapText="1"/>
    </xf>
    <xf numFmtId="0" fontId="61" fillId="34" borderId="0" xfId="0" applyFont="1" applyFill="1" applyBorder="1" applyAlignment="1">
      <alignment horizontal="center"/>
    </xf>
    <xf numFmtId="0" fontId="61" fillId="0" borderId="0" xfId="0" applyFont="1" applyBorder="1" applyAlignment="1">
      <alignment horizontal="center"/>
    </xf>
    <xf numFmtId="0" fontId="58" fillId="36" borderId="13" xfId="0" applyFont="1" applyFill="1" applyBorder="1" applyAlignment="1">
      <alignment horizontal="center" wrapText="1"/>
    </xf>
    <xf numFmtId="0" fontId="58" fillId="36" borderId="11" xfId="0" applyFont="1" applyFill="1" applyBorder="1" applyAlignment="1">
      <alignment horizontal="center" wrapText="1"/>
    </xf>
    <xf numFmtId="1" fontId="58" fillId="36" borderId="11" xfId="64" applyNumberFormat="1" applyFont="1" applyFill="1" applyBorder="1" applyAlignment="1">
      <alignment horizontal="center" wrapText="1"/>
    </xf>
    <xf numFmtId="0" fontId="58" fillId="40" borderId="11" xfId="0" applyFont="1" applyFill="1" applyBorder="1" applyAlignment="1">
      <alignment horizontal="center" wrapText="1"/>
    </xf>
    <xf numFmtId="1" fontId="58" fillId="39" borderId="13" xfId="0" applyNumberFormat="1" applyFont="1" applyFill="1" applyBorder="1" applyAlignment="1">
      <alignment horizontal="center" wrapText="1"/>
    </xf>
    <xf numFmtId="1" fontId="58" fillId="39" borderId="11" xfId="0" applyNumberFormat="1" applyFont="1" applyFill="1" applyBorder="1" applyAlignment="1">
      <alignment horizontal="center" wrapText="1"/>
    </xf>
    <xf numFmtId="0" fontId="61" fillId="0" borderId="0" xfId="0" applyFont="1" applyBorder="1"/>
    <xf numFmtId="0" fontId="53" fillId="38" borderId="11" xfId="0" applyFont="1" applyFill="1" applyBorder="1"/>
    <xf numFmtId="0" fontId="53" fillId="38" borderId="11" xfId="0" applyFont="1" applyFill="1" applyBorder="1" applyProtection="1"/>
    <xf numFmtId="1" fontId="53" fillId="38" borderId="12" xfId="0" applyNumberFormat="1" applyFont="1" applyFill="1" applyBorder="1" applyProtection="1"/>
    <xf numFmtId="164" fontId="53" fillId="38" borderId="11" xfId="0" applyNumberFormat="1" applyFont="1" applyFill="1" applyBorder="1"/>
    <xf numFmtId="0" fontId="53" fillId="38" borderId="11" xfId="0" applyNumberFormat="1" applyFont="1" applyFill="1" applyBorder="1"/>
    <xf numFmtId="0" fontId="61" fillId="0" borderId="0" xfId="0" applyFont="1"/>
    <xf numFmtId="10" fontId="61" fillId="0" borderId="0" xfId="0" applyNumberFormat="1" applyFont="1"/>
    <xf numFmtId="1" fontId="61" fillId="0" borderId="0" xfId="0" applyNumberFormat="1" applyFont="1" applyBorder="1"/>
    <xf numFmtId="0" fontId="61" fillId="0" borderId="0" xfId="0" quotePrefix="1" applyFont="1"/>
    <xf numFmtId="0" fontId="57" fillId="0" borderId="0" xfId="115" applyFont="1" applyAlignment="1">
      <alignment horizontal="center"/>
    </xf>
    <xf numFmtId="0" fontId="57" fillId="0" borderId="0" xfId="115" applyFont="1" applyAlignment="1"/>
    <xf numFmtId="0" fontId="53" fillId="0" borderId="0" xfId="72" applyFont="1"/>
    <xf numFmtId="0" fontId="53" fillId="37" borderId="11" xfId="72" applyFont="1" applyFill="1" applyBorder="1" applyAlignment="1">
      <alignment horizontal="center" wrapText="1"/>
    </xf>
    <xf numFmtId="0" fontId="53" fillId="37" borderId="11" xfId="72" applyFont="1" applyFill="1" applyBorder="1" applyAlignment="1">
      <alignment wrapText="1"/>
    </xf>
    <xf numFmtId="0" fontId="53" fillId="47" borderId="11" xfId="72" applyFont="1" applyFill="1" applyBorder="1"/>
    <xf numFmtId="0" fontId="49" fillId="0" borderId="0" xfId="117" applyFont="1"/>
    <xf numFmtId="0" fontId="55" fillId="0" borderId="0" xfId="117" applyFont="1"/>
    <xf numFmtId="0" fontId="55" fillId="0" borderId="0" xfId="117" applyFont="1" applyFill="1" applyBorder="1" applyAlignment="1">
      <alignment horizontal="center"/>
    </xf>
    <xf numFmtId="0" fontId="55" fillId="0" borderId="0" xfId="117" applyFont="1" applyFill="1" applyBorder="1"/>
    <xf numFmtId="0" fontId="54" fillId="0" borderId="0" xfId="116" applyFont="1" applyFill="1" applyBorder="1"/>
    <xf numFmtId="0" fontId="49" fillId="0" borderId="0" xfId="117" applyFont="1" applyAlignment="1">
      <alignment horizontal="center"/>
    </xf>
    <xf numFmtId="0" fontId="49" fillId="0" borderId="0" xfId="117" applyFont="1" applyFill="1"/>
    <xf numFmtId="0" fontId="49" fillId="0" borderId="0" xfId="117" applyFont="1" applyAlignment="1"/>
    <xf numFmtId="0" fontId="63" fillId="0" borderId="0" xfId="117" applyFont="1"/>
    <xf numFmtId="0" fontId="80" fillId="0" borderId="31" xfId="0" applyFont="1" applyBorder="1" applyAlignment="1">
      <alignment horizontal="center" vertical="center" wrapText="1"/>
    </xf>
    <xf numFmtId="0" fontId="80" fillId="0" borderId="32" xfId="0" applyFont="1" applyBorder="1" applyAlignment="1">
      <alignment horizontal="center" vertical="center" wrapText="1"/>
    </xf>
    <xf numFmtId="0" fontId="80" fillId="0" borderId="30" xfId="0" applyFont="1" applyBorder="1" applyAlignment="1">
      <alignment horizontal="center" vertical="center" wrapText="1"/>
    </xf>
    <xf numFmtId="0" fontId="80" fillId="0" borderId="33" xfId="0" applyFont="1" applyBorder="1" applyAlignment="1">
      <alignment horizontal="center" vertical="center" wrapText="1"/>
    </xf>
    <xf numFmtId="0" fontId="80" fillId="0" borderId="26" xfId="0" applyFont="1" applyBorder="1" applyAlignment="1">
      <alignment horizontal="center" vertical="center" wrapText="1"/>
    </xf>
    <xf numFmtId="0" fontId="80" fillId="0" borderId="39" xfId="0" applyFont="1" applyBorder="1" applyAlignment="1">
      <alignment horizontal="center" vertical="center" wrapText="1"/>
    </xf>
    <xf numFmtId="0" fontId="80" fillId="0" borderId="0" xfId="0" applyFont="1" applyAlignment="1">
      <alignment vertical="center"/>
    </xf>
    <xf numFmtId="0" fontId="61" fillId="0" borderId="28" xfId="0" applyFont="1" applyBorder="1"/>
    <xf numFmtId="3" fontId="61" fillId="44" borderId="12" xfId="0" applyNumberFormat="1" applyFont="1" applyFill="1" applyBorder="1"/>
    <xf numFmtId="0" fontId="61" fillId="44" borderId="12" xfId="0" applyFont="1" applyFill="1" applyBorder="1"/>
    <xf numFmtId="3" fontId="61" fillId="44" borderId="29" xfId="0" applyNumberFormat="1" applyFont="1" applyFill="1" applyBorder="1"/>
    <xf numFmtId="0" fontId="61" fillId="35" borderId="28" xfId="0" applyFont="1" applyFill="1" applyBorder="1"/>
    <xf numFmtId="0" fontId="61" fillId="35" borderId="12" xfId="0" applyFont="1" applyFill="1" applyBorder="1"/>
    <xf numFmtId="0" fontId="61" fillId="35" borderId="34" xfId="0" applyFont="1" applyFill="1" applyBorder="1"/>
    <xf numFmtId="165" fontId="61" fillId="35" borderId="36" xfId="0" applyNumberFormat="1" applyFont="1" applyFill="1" applyBorder="1"/>
    <xf numFmtId="0" fontId="61" fillId="44" borderId="28" xfId="0" applyFont="1" applyFill="1" applyBorder="1"/>
    <xf numFmtId="0" fontId="61" fillId="44" borderId="29" xfId="0" applyFont="1" applyFill="1" applyBorder="1"/>
    <xf numFmtId="0" fontId="61" fillId="35" borderId="40" xfId="0" applyFont="1" applyFill="1" applyBorder="1"/>
    <xf numFmtId="0" fontId="61" fillId="35" borderId="36" xfId="0" applyFont="1" applyFill="1" applyBorder="1"/>
    <xf numFmtId="1" fontId="61" fillId="0" borderId="20" xfId="0" applyNumberFormat="1" applyFont="1" applyBorder="1"/>
    <xf numFmtId="0" fontId="61" fillId="0" borderId="21" xfId="0" applyFont="1" applyBorder="1"/>
    <xf numFmtId="0" fontId="61" fillId="0" borderId="20" xfId="0" applyFont="1" applyBorder="1"/>
    <xf numFmtId="3" fontId="61" fillId="44" borderId="11" xfId="0" applyNumberFormat="1" applyFont="1" applyFill="1" applyBorder="1"/>
    <xf numFmtId="0" fontId="61" fillId="44" borderId="11" xfId="0" applyFont="1" applyFill="1" applyBorder="1"/>
    <xf numFmtId="3" fontId="61" fillId="44" borderId="21" xfId="0" applyNumberFormat="1" applyFont="1" applyFill="1" applyBorder="1"/>
    <xf numFmtId="0" fontId="61" fillId="35" borderId="20" xfId="0" applyFont="1" applyFill="1" applyBorder="1"/>
    <xf numFmtId="0" fontId="61" fillId="35" borderId="11" xfId="0" applyFont="1" applyFill="1" applyBorder="1"/>
    <xf numFmtId="0" fontId="61" fillId="35" borderId="14" xfId="0" applyFont="1" applyFill="1" applyBorder="1"/>
    <xf numFmtId="165" fontId="61" fillId="35" borderId="37" xfId="0" applyNumberFormat="1" applyFont="1" applyFill="1" applyBorder="1"/>
    <xf numFmtId="0" fontId="61" fillId="44" borderId="20" xfId="0" applyFont="1" applyFill="1" applyBorder="1"/>
    <xf numFmtId="0" fontId="61" fillId="44" borderId="21" xfId="0" applyFont="1" applyFill="1" applyBorder="1"/>
    <xf numFmtId="0" fontId="61" fillId="35" borderId="13" xfId="0" applyFont="1" applyFill="1" applyBorder="1"/>
    <xf numFmtId="0" fontId="61" fillId="35" borderId="37" xfId="0" applyFont="1" applyFill="1" applyBorder="1"/>
    <xf numFmtId="0" fontId="61" fillId="0" borderId="24" xfId="0" applyFont="1" applyBorder="1"/>
    <xf numFmtId="3" fontId="61" fillId="44" borderId="27" xfId="0" applyNumberFormat="1" applyFont="1" applyFill="1" applyBorder="1"/>
    <xf numFmtId="0" fontId="61" fillId="44" borderId="27" xfId="0" applyFont="1" applyFill="1" applyBorder="1"/>
    <xf numFmtId="3" fontId="61" fillId="44" borderId="25" xfId="0" applyNumberFormat="1" applyFont="1" applyFill="1" applyBorder="1"/>
    <xf numFmtId="0" fontId="61" fillId="35" borderId="24" xfId="0" applyFont="1" applyFill="1" applyBorder="1"/>
    <xf numFmtId="0" fontId="61" fillId="35" borderId="27" xfId="0" applyFont="1" applyFill="1" applyBorder="1"/>
    <xf numFmtId="0" fontId="61" fillId="35" borderId="35" xfId="0" applyFont="1" applyFill="1" applyBorder="1"/>
    <xf numFmtId="165" fontId="61" fillId="35" borderId="38" xfId="0" applyNumberFormat="1" applyFont="1" applyFill="1" applyBorder="1"/>
    <xf numFmtId="0" fontId="61" fillId="44" borderId="24" xfId="0" applyFont="1" applyFill="1" applyBorder="1"/>
    <xf numFmtId="0" fontId="61" fillId="44" borderId="25" xfId="0" applyFont="1" applyFill="1" applyBorder="1"/>
    <xf numFmtId="0" fontId="61" fillId="35" borderId="41" xfId="0" applyFont="1" applyFill="1" applyBorder="1"/>
    <xf numFmtId="0" fontId="61" fillId="35" borderId="38" xfId="0" applyFont="1" applyFill="1" applyBorder="1"/>
    <xf numFmtId="0" fontId="61" fillId="0" borderId="25" xfId="0" applyFont="1" applyBorder="1"/>
    <xf numFmtId="1" fontId="61" fillId="0" borderId="24" xfId="0" applyNumberFormat="1" applyFont="1" applyBorder="1"/>
    <xf numFmtId="0" fontId="61" fillId="0" borderId="0" xfId="0" applyNumberFormat="1" applyFont="1"/>
    <xf numFmtId="0" fontId="53" fillId="0" borderId="0" xfId="0" applyFont="1"/>
    <xf numFmtId="0" fontId="58" fillId="36" borderId="11" xfId="0" applyFont="1" applyFill="1" applyBorder="1"/>
    <xf numFmtId="0" fontId="53" fillId="0" borderId="11" xfId="0" applyFont="1" applyBorder="1"/>
    <xf numFmtId="0" fontId="53" fillId="0" borderId="0" xfId="0" applyFont="1" applyBorder="1"/>
    <xf numFmtId="0" fontId="58" fillId="42" borderId="11" xfId="0" applyFont="1" applyFill="1" applyBorder="1"/>
    <xf numFmtId="0" fontId="53" fillId="36" borderId="13" xfId="0" applyFont="1" applyFill="1" applyBorder="1"/>
    <xf numFmtId="0" fontId="53" fillId="36" borderId="11" xfId="0" applyFont="1" applyFill="1" applyBorder="1"/>
    <xf numFmtId="0" fontId="53" fillId="0" borderId="11" xfId="0" applyFont="1" applyBorder="1" applyAlignment="1">
      <alignment wrapText="1"/>
    </xf>
    <xf numFmtId="0" fontId="53" fillId="0" borderId="0" xfId="0" applyFont="1" applyBorder="1" applyAlignment="1">
      <alignment wrapText="1"/>
    </xf>
    <xf numFmtId="0" fontId="55" fillId="0" borderId="0" xfId="115" applyFont="1" applyAlignment="1"/>
    <xf numFmtId="0" fontId="80" fillId="0" borderId="0" xfId="0" applyFont="1" applyFill="1" applyBorder="1"/>
    <xf numFmtId="0" fontId="61" fillId="0" borderId="0" xfId="0" applyFont="1" applyFill="1" applyBorder="1" applyAlignment="1">
      <alignment horizontal="left"/>
    </xf>
    <xf numFmtId="0" fontId="49" fillId="0" borderId="0" xfId="117" applyFont="1" applyBorder="1"/>
    <xf numFmtId="0" fontId="55" fillId="0" borderId="0" xfId="0" applyFont="1" applyBorder="1"/>
    <xf numFmtId="0" fontId="55" fillId="0" borderId="0" xfId="0" applyFont="1" applyFill="1" applyBorder="1"/>
    <xf numFmtId="0" fontId="55" fillId="0" borderId="63" xfId="0" applyFont="1" applyFill="1" applyBorder="1"/>
    <xf numFmtId="0" fontId="55" fillId="0" borderId="0" xfId="0" applyFont="1" applyBorder="1" applyAlignment="1"/>
    <xf numFmtId="0" fontId="55" fillId="0" borderId="0" xfId="0" applyFont="1" applyFill="1" applyBorder="1" applyAlignment="1"/>
    <xf numFmtId="0" fontId="55" fillId="0" borderId="63" xfId="0" applyFont="1" applyFill="1" applyBorder="1" applyAlignment="1"/>
    <xf numFmtId="0" fontId="55" fillId="0" borderId="0" xfId="0" applyFont="1" applyBorder="1" applyAlignment="1">
      <alignment vertical="top" wrapText="1"/>
    </xf>
    <xf numFmtId="165" fontId="55" fillId="34" borderId="11" xfId="129" applyNumberFormat="1" applyFont="1" applyFill="1" applyBorder="1" applyAlignment="1">
      <alignment horizontal="center" vertical="center"/>
    </xf>
    <xf numFmtId="0" fontId="41" fillId="0" borderId="0" xfId="71" applyFont="1" applyFill="1" applyBorder="1" applyAlignment="1" applyProtection="1">
      <alignment vertical="center" wrapText="1"/>
      <protection locked="0"/>
    </xf>
    <xf numFmtId="0" fontId="48" fillId="0" borderId="0" xfId="0" applyFont="1" applyFill="1" applyBorder="1" applyAlignment="1">
      <alignment horizontal="center" vertical="center"/>
    </xf>
    <xf numFmtId="0" fontId="50" fillId="0" borderId="0" xfId="0" applyFont="1" applyFill="1" applyBorder="1" applyAlignment="1">
      <alignment horizontal="center" vertical="center"/>
    </xf>
    <xf numFmtId="0" fontId="49" fillId="0" borderId="0" xfId="115" applyFont="1" applyAlignment="1" applyProtection="1">
      <alignment horizontal="center"/>
    </xf>
    <xf numFmtId="0" fontId="55" fillId="0" borderId="63" xfId="0" applyFont="1" applyBorder="1" applyAlignment="1">
      <alignment horizontal="left" vertical="top" wrapText="1"/>
    </xf>
    <xf numFmtId="0" fontId="55" fillId="0" borderId="0" xfId="0" applyFont="1" applyFill="1" applyBorder="1" applyAlignment="1">
      <alignment horizontal="left" vertical="top"/>
    </xf>
    <xf numFmtId="0" fontId="2" fillId="0" borderId="0" xfId="136"/>
    <xf numFmtId="0" fontId="55" fillId="0" borderId="0" xfId="136" applyFont="1"/>
    <xf numFmtId="0" fontId="55" fillId="0" borderId="62" xfId="136" applyFont="1" applyBorder="1"/>
    <xf numFmtId="0" fontId="55" fillId="0" borderId="0" xfId="136" applyFont="1" applyFill="1" applyBorder="1" applyAlignment="1">
      <alignment horizontal="center"/>
    </xf>
    <xf numFmtId="0" fontId="55" fillId="0" borderId="0" xfId="136" applyFont="1" applyFill="1" applyBorder="1"/>
    <xf numFmtId="0" fontId="55" fillId="0" borderId="63" xfId="136" applyFont="1" applyBorder="1"/>
    <xf numFmtId="0" fontId="55" fillId="0" borderId="0" xfId="136" applyFont="1" applyBorder="1"/>
    <xf numFmtId="0" fontId="54" fillId="0" borderId="0" xfId="128" applyFont="1" applyFill="1" applyBorder="1"/>
    <xf numFmtId="0" fontId="49" fillId="0" borderId="63" xfId="136" applyFont="1" applyBorder="1"/>
    <xf numFmtId="0" fontId="55" fillId="0" borderId="65" xfId="136" applyFont="1" applyFill="1" applyBorder="1" applyAlignment="1">
      <alignment horizontal="center"/>
    </xf>
    <xf numFmtId="0" fontId="55" fillId="0" borderId="65" xfId="136" applyFont="1" applyFill="1" applyBorder="1"/>
    <xf numFmtId="0" fontId="49" fillId="0" borderId="66" xfId="136" applyFont="1" applyBorder="1"/>
    <xf numFmtId="0" fontId="55" fillId="0" borderId="0" xfId="136" applyFont="1" applyFill="1" applyBorder="1" applyAlignment="1">
      <alignment horizontal="left" vertical="top" wrapText="1"/>
    </xf>
    <xf numFmtId="0" fontId="51" fillId="45" borderId="30" xfId="137" applyFont="1" applyFill="1" applyBorder="1" applyAlignment="1">
      <alignment horizontal="center" vertical="center"/>
    </xf>
    <xf numFmtId="0" fontId="51" fillId="45" borderId="31" xfId="137" applyFont="1" applyFill="1" applyBorder="1" applyAlignment="1">
      <alignment horizontal="center" vertical="center"/>
    </xf>
    <xf numFmtId="0" fontId="58" fillId="45" borderId="31" xfId="136" applyFont="1" applyFill="1" applyBorder="1" applyAlignment="1">
      <alignment horizontal="center" vertical="center"/>
    </xf>
    <xf numFmtId="0" fontId="58" fillId="45" borderId="32" xfId="137" applyFont="1" applyFill="1" applyBorder="1" applyAlignment="1">
      <alignment horizontal="center" vertical="center"/>
    </xf>
    <xf numFmtId="0" fontId="55" fillId="0" borderId="17" xfId="137" applyFont="1" applyBorder="1" applyAlignment="1">
      <alignment horizontal="center"/>
    </xf>
    <xf numFmtId="0" fontId="55" fillId="0" borderId="18" xfId="137" applyFont="1" applyBorder="1" applyAlignment="1">
      <alignment horizontal="center"/>
    </xf>
    <xf numFmtId="0" fontId="53" fillId="0" borderId="18" xfId="72" applyFont="1" applyBorder="1" applyAlignment="1">
      <alignment horizontal="center"/>
    </xf>
    <xf numFmtId="2" fontId="53" fillId="54" borderId="19" xfId="136" applyNumberFormat="1" applyFont="1" applyFill="1" applyBorder="1" applyAlignment="1">
      <alignment horizontal="center"/>
    </xf>
    <xf numFmtId="0" fontId="55" fillId="0" borderId="20" xfId="137" applyFont="1" applyBorder="1" applyAlignment="1">
      <alignment horizontal="center"/>
    </xf>
    <xf numFmtId="0" fontId="55" fillId="0" borderId="11" xfId="137" applyFont="1" applyBorder="1" applyAlignment="1">
      <alignment horizontal="center"/>
    </xf>
    <xf numFmtId="0" fontId="53" fillId="0" borderId="11" xfId="72" applyFont="1" applyBorder="1" applyAlignment="1">
      <alignment horizontal="center"/>
    </xf>
    <xf numFmtId="2" fontId="53" fillId="54" borderId="21" xfId="136" applyNumberFormat="1" applyFont="1" applyFill="1" applyBorder="1" applyAlignment="1">
      <alignment horizontal="center"/>
    </xf>
    <xf numFmtId="0" fontId="72" fillId="0" borderId="20" xfId="72" applyFont="1" applyFill="1" applyBorder="1" applyAlignment="1">
      <alignment horizontal="center" vertical="center"/>
    </xf>
    <xf numFmtId="0" fontId="72" fillId="0" borderId="11" xfId="72" applyFont="1" applyFill="1" applyBorder="1" applyAlignment="1">
      <alignment horizontal="center" vertical="center"/>
    </xf>
    <xf numFmtId="2" fontId="72" fillId="58" borderId="21" xfId="140" applyNumberFormat="1" applyFont="1" applyFill="1" applyBorder="1" applyAlignment="1">
      <alignment horizontal="center" vertical="center"/>
    </xf>
    <xf numFmtId="0" fontId="53" fillId="0" borderId="20" xfId="136" applyFont="1" applyBorder="1" applyAlignment="1">
      <alignment horizontal="center"/>
    </xf>
    <xf numFmtId="0" fontId="53" fillId="0" borderId="11" xfId="136" applyFont="1" applyBorder="1" applyAlignment="1">
      <alignment horizontal="center"/>
    </xf>
    <xf numFmtId="0" fontId="72" fillId="0" borderId="20" xfId="140" applyFont="1" applyFill="1" applyBorder="1" applyAlignment="1">
      <alignment horizontal="center" vertical="center"/>
    </xf>
    <xf numFmtId="0" fontId="72" fillId="0" borderId="11" xfId="140" applyFont="1" applyFill="1" applyBorder="1" applyAlignment="1">
      <alignment horizontal="center" vertical="center"/>
    </xf>
    <xf numFmtId="0" fontId="53" fillId="0" borderId="20" xfId="72" applyFont="1" applyBorder="1" applyAlignment="1">
      <alignment horizontal="center"/>
    </xf>
    <xf numFmtId="0" fontId="72" fillId="0" borderId="24" xfId="72" applyFont="1" applyFill="1" applyBorder="1" applyAlignment="1">
      <alignment horizontal="center" vertical="center"/>
    </xf>
    <xf numFmtId="0" fontId="72" fillId="0" borderId="27" xfId="72" applyFont="1" applyFill="1" applyBorder="1" applyAlignment="1">
      <alignment horizontal="center" vertical="center"/>
    </xf>
    <xf numFmtId="2" fontId="72" fillId="58" borderId="25" xfId="140" applyNumberFormat="1" applyFont="1" applyFill="1" applyBorder="1" applyAlignment="1">
      <alignment horizontal="center" vertical="center"/>
    </xf>
    <xf numFmtId="0" fontId="55" fillId="0" borderId="0" xfId="136" applyFont="1" applyFill="1" applyBorder="1" applyAlignment="1">
      <alignment horizontal="left" vertical="top"/>
    </xf>
    <xf numFmtId="0" fontId="54" fillId="0" borderId="0" xfId="128" applyFont="1" applyFill="1" applyBorder="1"/>
    <xf numFmtId="0" fontId="54" fillId="0" borderId="65" xfId="128" applyFont="1" applyFill="1" applyBorder="1"/>
    <xf numFmtId="0" fontId="51" fillId="0" borderId="26" xfId="144" applyFont="1" applyBorder="1" applyAlignment="1">
      <alignment horizontal="center" vertical="center"/>
    </xf>
    <xf numFmtId="0" fontId="58" fillId="50" borderId="30" xfId="144" applyFont="1" applyFill="1" applyBorder="1" applyAlignment="1">
      <alignment horizontal="center" vertical="center" wrapText="1"/>
    </xf>
    <xf numFmtId="0" fontId="58" fillId="50" borderId="31" xfId="144" applyFont="1" applyFill="1" applyBorder="1" applyAlignment="1">
      <alignment horizontal="center" vertical="center" wrapText="1"/>
    </xf>
    <xf numFmtId="0" fontId="58" fillId="50" borderId="32" xfId="144" applyFont="1" applyFill="1" applyBorder="1" applyAlignment="1">
      <alignment horizontal="center" vertical="center" wrapText="1"/>
    </xf>
    <xf numFmtId="165" fontId="55" fillId="51" borderId="11" xfId="144" applyNumberFormat="1" applyFont="1" applyFill="1" applyBorder="1"/>
    <xf numFmtId="165" fontId="55" fillId="51" borderId="27" xfId="144" applyNumberFormat="1" applyFont="1" applyFill="1" applyBorder="1"/>
    <xf numFmtId="0" fontId="54" fillId="0" borderId="62" xfId="128" applyFont="1" applyFill="1" applyBorder="1"/>
    <xf numFmtId="165" fontId="55" fillId="51" borderId="12" xfId="144" applyNumberFormat="1" applyFont="1" applyFill="1" applyBorder="1"/>
    <xf numFmtId="0" fontId="53" fillId="51" borderId="0" xfId="116" applyFont="1" applyFill="1" applyBorder="1" applyAlignment="1">
      <alignment horizontal="left" vertical="top" wrapText="1"/>
    </xf>
    <xf numFmtId="168" fontId="55" fillId="49" borderId="21" xfId="144" applyNumberFormat="1" applyFont="1" applyFill="1" applyBorder="1"/>
    <xf numFmtId="168" fontId="55" fillId="49" borderId="25" xfId="144" applyNumberFormat="1" applyFont="1" applyFill="1" applyBorder="1"/>
    <xf numFmtId="0" fontId="58" fillId="48" borderId="30" xfId="144" applyFont="1" applyFill="1" applyBorder="1" applyAlignment="1">
      <alignment horizontal="center" vertical="center" wrapText="1"/>
    </xf>
    <xf numFmtId="0" fontId="58" fillId="48" borderId="32" xfId="144" applyFont="1" applyFill="1" applyBorder="1" applyAlignment="1">
      <alignment horizontal="center" vertical="center" wrapText="1"/>
    </xf>
    <xf numFmtId="0" fontId="53" fillId="0" borderId="62" xfId="128" applyFont="1" applyFill="1" applyBorder="1" applyAlignment="1">
      <alignment horizontal="left"/>
    </xf>
    <xf numFmtId="0" fontId="54" fillId="0" borderId="64" xfId="71" applyFont="1" applyFill="1" applyBorder="1" applyAlignment="1"/>
    <xf numFmtId="0" fontId="54" fillId="0" borderId="66" xfId="71" applyFont="1" applyFill="1" applyBorder="1" applyAlignment="1"/>
    <xf numFmtId="0" fontId="55" fillId="0" borderId="62" xfId="144" applyFont="1" applyBorder="1" applyAlignment="1"/>
    <xf numFmtId="0" fontId="55" fillId="0" borderId="17" xfId="144" applyFont="1" applyBorder="1" applyAlignment="1">
      <alignment horizontal="center" vertical="center"/>
    </xf>
    <xf numFmtId="0" fontId="55" fillId="0" borderId="18" xfId="144" applyFont="1" applyBorder="1" applyAlignment="1">
      <alignment horizontal="center" vertical="center"/>
    </xf>
    <xf numFmtId="0" fontId="55" fillId="0" borderId="20" xfId="144" applyFont="1" applyBorder="1" applyAlignment="1">
      <alignment horizontal="center" vertical="center"/>
    </xf>
    <xf numFmtId="0" fontId="55" fillId="0" borderId="11" xfId="144" applyFont="1" applyBorder="1" applyAlignment="1">
      <alignment horizontal="center" vertical="center"/>
    </xf>
    <xf numFmtId="0" fontId="55" fillId="0" borderId="24" xfId="144" applyFont="1" applyBorder="1" applyAlignment="1">
      <alignment horizontal="center" vertical="center"/>
    </xf>
    <xf numFmtId="0" fontId="55" fillId="0" borderId="27" xfId="144" applyFont="1" applyBorder="1" applyAlignment="1">
      <alignment horizontal="center" vertical="center"/>
    </xf>
    <xf numFmtId="0" fontId="51" fillId="57" borderId="26" xfId="141" applyFont="1" applyFill="1" applyBorder="1" applyAlignment="1">
      <alignment horizontal="center" vertical="center" wrapText="1"/>
    </xf>
    <xf numFmtId="165" fontId="55" fillId="43" borderId="52" xfId="144" applyNumberFormat="1" applyFont="1" applyFill="1" applyBorder="1" applyAlignment="1">
      <alignment horizontal="right" vertical="center"/>
    </xf>
    <xf numFmtId="165" fontId="55" fillId="43" borderId="37" xfId="144" applyNumberFormat="1" applyFont="1" applyFill="1" applyBorder="1" applyAlignment="1">
      <alignment horizontal="right" vertical="center"/>
    </xf>
    <xf numFmtId="165" fontId="55" fillId="51" borderId="14" xfId="144" applyNumberFormat="1" applyFont="1" applyFill="1" applyBorder="1"/>
    <xf numFmtId="165" fontId="55" fillId="43" borderId="38" xfId="144" applyNumberFormat="1" applyFont="1" applyFill="1" applyBorder="1" applyAlignment="1">
      <alignment horizontal="right" vertical="center"/>
    </xf>
    <xf numFmtId="165" fontId="55" fillId="51" borderId="35" xfId="144" applyNumberFormat="1" applyFont="1" applyFill="1" applyBorder="1"/>
    <xf numFmtId="0" fontId="55" fillId="0" borderId="25" xfId="144" applyFont="1" applyBorder="1" applyAlignment="1">
      <alignment horizontal="center" vertical="center"/>
    </xf>
    <xf numFmtId="165" fontId="55" fillId="51" borderId="13" xfId="144" applyNumberFormat="1" applyFont="1" applyFill="1" applyBorder="1"/>
    <xf numFmtId="165" fontId="55" fillId="51" borderId="41" xfId="144" applyNumberFormat="1" applyFont="1" applyFill="1" applyBorder="1"/>
    <xf numFmtId="165" fontId="55" fillId="51" borderId="34" xfId="144" applyNumberFormat="1" applyFont="1" applyFill="1" applyBorder="1"/>
    <xf numFmtId="0" fontId="55" fillId="0" borderId="21" xfId="144" applyFont="1" applyBorder="1" applyAlignment="1">
      <alignment horizontal="center" vertical="center"/>
    </xf>
    <xf numFmtId="0" fontId="55" fillId="0" borderId="0" xfId="144" applyFont="1" applyBorder="1" applyAlignment="1"/>
    <xf numFmtId="0" fontId="55" fillId="0" borderId="62" xfId="144" applyFont="1" applyBorder="1"/>
    <xf numFmtId="0" fontId="54" fillId="0" borderId="0" xfId="128" applyFont="1" applyFill="1" applyBorder="1" applyAlignment="1">
      <alignment horizontal="left"/>
    </xf>
    <xf numFmtId="0" fontId="51" fillId="0" borderId="0" xfId="117" applyFont="1" applyFill="1" applyBorder="1" applyAlignment="1">
      <alignment horizontal="center"/>
    </xf>
    <xf numFmtId="0" fontId="0" fillId="0" borderId="65" xfId="0" applyBorder="1"/>
    <xf numFmtId="168" fontId="55" fillId="49" borderId="17" xfId="144" applyNumberFormat="1" applyFont="1" applyFill="1" applyBorder="1"/>
    <xf numFmtId="168" fontId="55" fillId="49" borderId="19" xfId="144" applyNumberFormat="1" applyFont="1" applyFill="1" applyBorder="1"/>
    <xf numFmtId="168" fontId="55" fillId="49" borderId="20" xfId="144" applyNumberFormat="1" applyFont="1" applyFill="1" applyBorder="1"/>
    <xf numFmtId="168" fontId="55" fillId="49" borderId="24" xfId="144" applyNumberFormat="1" applyFont="1" applyFill="1" applyBorder="1"/>
    <xf numFmtId="165" fontId="55" fillId="51" borderId="40" xfId="144" applyNumberFormat="1" applyFont="1" applyFill="1" applyBorder="1"/>
    <xf numFmtId="0" fontId="55" fillId="0" borderId="19" xfId="144" applyFont="1" applyBorder="1" applyAlignment="1">
      <alignment horizontal="center" vertical="center"/>
    </xf>
    <xf numFmtId="0" fontId="53" fillId="56" borderId="11" xfId="0" applyNumberFormat="1" applyFont="1" applyFill="1" applyBorder="1"/>
    <xf numFmtId="164" fontId="53" fillId="56" borderId="11" xfId="0" applyNumberFormat="1" applyFont="1" applyFill="1" applyBorder="1"/>
    <xf numFmtId="0" fontId="53" fillId="46" borderId="60" xfId="72" applyFont="1" applyFill="1" applyBorder="1"/>
    <xf numFmtId="0" fontId="53" fillId="46" borderId="61" xfId="72" applyFont="1" applyFill="1" applyBorder="1"/>
    <xf numFmtId="0" fontId="53" fillId="37" borderId="20" xfId="72" applyFont="1" applyFill="1" applyBorder="1" applyAlignment="1">
      <alignment horizontal="center" wrapText="1"/>
    </xf>
    <xf numFmtId="0" fontId="53" fillId="37" borderId="21" xfId="72" applyFont="1" applyFill="1" applyBorder="1" applyAlignment="1">
      <alignment wrapText="1"/>
    </xf>
    <xf numFmtId="0" fontId="53" fillId="47" borderId="20" xfId="72" applyFont="1" applyFill="1" applyBorder="1"/>
    <xf numFmtId="0" fontId="82" fillId="59" borderId="64" xfId="72" applyFont="1" applyFill="1" applyBorder="1"/>
    <xf numFmtId="0" fontId="82" fillId="59" borderId="65" xfId="72" applyFont="1" applyFill="1" applyBorder="1"/>
    <xf numFmtId="0" fontId="82" fillId="59" borderId="66" xfId="72" applyFont="1" applyFill="1" applyBorder="1"/>
    <xf numFmtId="0" fontId="53" fillId="0" borderId="11" xfId="0" applyFont="1" applyFill="1" applyBorder="1"/>
    <xf numFmtId="0" fontId="49" fillId="0" borderId="0" xfId="115" applyFont="1" applyBorder="1" applyAlignment="1" applyProtection="1"/>
    <xf numFmtId="0" fontId="51" fillId="42" borderId="49" xfId="0" applyFont="1" applyFill="1" applyBorder="1" applyAlignment="1">
      <alignment horizontal="centerContinuous"/>
    </xf>
    <xf numFmtId="0" fontId="51" fillId="42" borderId="44" xfId="0" applyFont="1" applyFill="1" applyBorder="1" applyAlignment="1">
      <alignment horizontal="centerContinuous"/>
    </xf>
    <xf numFmtId="0" fontId="58" fillId="50" borderId="30" xfId="0" applyFont="1" applyFill="1" applyBorder="1" applyAlignment="1">
      <alignment horizontal="center" vertical="center" wrapText="1"/>
    </xf>
    <xf numFmtId="0" fontId="58" fillId="50" borderId="32" xfId="0" applyFont="1" applyFill="1" applyBorder="1" applyAlignment="1">
      <alignment horizontal="center" vertical="center" wrapText="1"/>
    </xf>
    <xf numFmtId="165" fontId="1" fillId="51" borderId="49" xfId="0" applyNumberFormat="1" applyFont="1" applyFill="1" applyBorder="1"/>
    <xf numFmtId="165" fontId="1" fillId="51" borderId="32" xfId="0" applyNumberFormat="1" applyFont="1" applyFill="1" applyBorder="1"/>
    <xf numFmtId="0" fontId="1" fillId="0" borderId="21" xfId="115" applyFont="1" applyFill="1" applyBorder="1" applyAlignment="1" applyProtection="1">
      <alignment vertical="center" wrapText="1"/>
    </xf>
    <xf numFmtId="0" fontId="72" fillId="43" borderId="21" xfId="125" applyFont="1" applyFill="1" applyBorder="1" applyAlignment="1" applyProtection="1">
      <alignment vertical="center" wrapText="1"/>
      <protection locked="0"/>
    </xf>
    <xf numFmtId="0" fontId="72" fillId="43" borderId="86" xfId="125" applyFont="1" applyFill="1" applyBorder="1" applyAlignment="1" applyProtection="1">
      <alignment vertical="center" wrapText="1"/>
      <protection locked="0"/>
    </xf>
    <xf numFmtId="0" fontId="72" fillId="43" borderId="25" xfId="125" applyFont="1" applyFill="1" applyBorder="1" applyAlignment="1" applyProtection="1">
      <alignment vertical="center" wrapText="1"/>
      <protection locked="0"/>
    </xf>
    <xf numFmtId="0" fontId="58" fillId="0" borderId="20" xfId="0" applyFont="1" applyFill="1" applyBorder="1" applyAlignment="1" applyProtection="1">
      <alignment horizontal="center" vertical="center" wrapText="1"/>
    </xf>
    <xf numFmtId="0" fontId="53" fillId="0" borderId="62" xfId="116" applyFont="1" applyFill="1" applyBorder="1" applyAlignment="1">
      <alignment horizontal="center" vertical="top" wrapText="1"/>
    </xf>
    <xf numFmtId="0" fontId="53" fillId="0" borderId="0" xfId="116" applyFont="1" applyFill="1" applyBorder="1" applyAlignment="1">
      <alignment horizontal="center" vertical="top" wrapText="1"/>
    </xf>
    <xf numFmtId="0" fontId="53" fillId="0" borderId="63" xfId="116" applyFont="1" applyFill="1" applyBorder="1" applyAlignment="1">
      <alignment horizontal="center" vertical="top" wrapText="1"/>
    </xf>
    <xf numFmtId="0" fontId="53" fillId="53" borderId="69" xfId="121" applyFont="1" applyFill="1" applyBorder="1" applyAlignment="1" applyProtection="1">
      <alignment horizontal="left" vertical="center"/>
    </xf>
    <xf numFmtId="0" fontId="53" fillId="53" borderId="13" xfId="121" applyFont="1" applyFill="1" applyBorder="1" applyAlignment="1" applyProtection="1">
      <alignment horizontal="left" vertical="center"/>
    </xf>
    <xf numFmtId="0" fontId="54" fillId="0" borderId="0" xfId="71" applyFont="1" applyFill="1" applyBorder="1" applyAlignment="1" applyProtection="1">
      <alignment vertical="center" wrapText="1"/>
      <protection locked="0"/>
    </xf>
    <xf numFmtId="3" fontId="53" fillId="35" borderId="53" xfId="115" applyNumberFormat="1" applyFont="1" applyFill="1" applyBorder="1" applyAlignment="1" applyProtection="1">
      <alignment horizontal="right" vertical="center" indent="1"/>
    </xf>
    <xf numFmtId="1" fontId="58" fillId="0" borderId="11" xfId="0" applyNumberFormat="1" applyFont="1" applyFill="1" applyBorder="1" applyAlignment="1" applyProtection="1">
      <alignment horizontal="center" vertical="center" wrapText="1"/>
    </xf>
    <xf numFmtId="1" fontId="58" fillId="0" borderId="21" xfId="0" applyNumberFormat="1" applyFont="1" applyFill="1" applyBorder="1" applyAlignment="1" applyProtection="1">
      <alignment horizontal="center" vertical="center" wrapText="1"/>
    </xf>
    <xf numFmtId="0" fontId="53" fillId="54" borderId="20" xfId="0" applyFont="1" applyFill="1" applyBorder="1" applyProtection="1">
      <protection locked="0"/>
    </xf>
    <xf numFmtId="0" fontId="53" fillId="54" borderId="11" xfId="0" applyFont="1" applyFill="1" applyBorder="1" applyProtection="1">
      <protection locked="0"/>
    </xf>
    <xf numFmtId="0" fontId="1" fillId="54" borderId="11" xfId="43" applyFont="1" applyFill="1" applyBorder="1" applyAlignment="1" applyProtection="1">
      <alignment horizontal="right"/>
      <protection locked="0"/>
    </xf>
    <xf numFmtId="0" fontId="1" fillId="35" borderId="11" xfId="43" applyFont="1" applyFill="1" applyBorder="1" applyAlignment="1" applyProtection="1">
      <alignment horizontal="right"/>
    </xf>
    <xf numFmtId="164" fontId="1" fillId="54" borderId="11" xfId="64" applyNumberFormat="1" applyFont="1" applyFill="1" applyBorder="1" applyAlignment="1" applyProtection="1">
      <alignment horizontal="left"/>
      <protection locked="0"/>
    </xf>
    <xf numFmtId="170" fontId="1" fillId="54" borderId="11" xfId="64" applyNumberFormat="1" applyFont="1" applyFill="1" applyBorder="1" applyAlignment="1" applyProtection="1">
      <alignment horizontal="right"/>
      <protection locked="0"/>
    </xf>
    <xf numFmtId="164" fontId="1" fillId="54" borderId="11" xfId="64" applyNumberFormat="1" applyFont="1" applyFill="1" applyBorder="1" applyAlignment="1" applyProtection="1">
      <alignment horizontal="right"/>
      <protection locked="0"/>
    </xf>
    <xf numFmtId="37" fontId="1" fillId="54" borderId="11" xfId="64" applyNumberFormat="1" applyFont="1" applyFill="1" applyBorder="1" applyAlignment="1" applyProtection="1">
      <alignment horizontal="left"/>
      <protection locked="0"/>
    </xf>
    <xf numFmtId="166" fontId="1" fillId="35" borderId="11" xfId="64" applyNumberFormat="1" applyFont="1" applyFill="1" applyBorder="1" applyAlignment="1" applyProtection="1">
      <alignment horizontal="left"/>
    </xf>
    <xf numFmtId="164" fontId="53" fillId="35" borderId="11" xfId="64" applyNumberFormat="1" applyFont="1" applyFill="1" applyBorder="1" applyProtection="1"/>
    <xf numFmtId="41" fontId="53" fillId="35" borderId="11" xfId="64" applyNumberFormat="1" applyFont="1" applyFill="1" applyBorder="1" applyProtection="1"/>
    <xf numFmtId="164" fontId="58" fillId="35" borderId="27" xfId="64" applyNumberFormat="1" applyFont="1" applyFill="1" applyBorder="1" applyProtection="1"/>
    <xf numFmtId="41" fontId="58" fillId="35" borderId="27" xfId="64" applyNumberFormat="1" applyFont="1" applyFill="1" applyBorder="1" applyProtection="1"/>
    <xf numFmtId="41" fontId="58" fillId="35" borderId="25" xfId="64" applyNumberFormat="1" applyFont="1" applyFill="1" applyBorder="1" applyProtection="1"/>
    <xf numFmtId="0" fontId="51" fillId="0" borderId="0" xfId="115" applyFont="1" applyProtection="1"/>
    <xf numFmtId="0" fontId="1" fillId="0" borderId="0" xfId="115" applyFont="1" applyProtection="1"/>
    <xf numFmtId="0" fontId="1" fillId="0" borderId="0" xfId="115" applyFont="1" applyFill="1" applyBorder="1" applyProtection="1"/>
    <xf numFmtId="41" fontId="53" fillId="35" borderId="21" xfId="64" applyNumberFormat="1" applyFont="1" applyFill="1" applyBorder="1" applyProtection="1"/>
    <xf numFmtId="169" fontId="53" fillId="34" borderId="11" xfId="0" applyNumberFormat="1" applyFont="1" applyFill="1" applyBorder="1"/>
    <xf numFmtId="0" fontId="1" fillId="38" borderId="11" xfId="43" applyFont="1" applyFill="1" applyBorder="1" applyAlignment="1">
      <alignment horizontal="left"/>
    </xf>
    <xf numFmtId="164" fontId="1" fillId="38" borderId="11" xfId="64" applyNumberFormat="1" applyFont="1" applyFill="1" applyBorder="1" applyAlignment="1">
      <alignment horizontal="left"/>
    </xf>
    <xf numFmtId="43" fontId="1" fillId="38" borderId="11" xfId="64" applyNumberFormat="1" applyFont="1" applyFill="1" applyBorder="1" applyAlignment="1">
      <alignment horizontal="left"/>
    </xf>
    <xf numFmtId="0" fontId="53" fillId="53" borderId="11" xfId="72" applyFont="1" applyFill="1" applyBorder="1"/>
    <xf numFmtId="0" fontId="53" fillId="53" borderId="21" xfId="72" applyFont="1" applyFill="1" applyBorder="1"/>
    <xf numFmtId="167" fontId="53" fillId="0" borderId="11" xfId="115" applyNumberFormat="1" applyFont="1" applyFill="1" applyBorder="1" applyAlignment="1">
      <alignment horizontal="center" vertical="center"/>
    </xf>
    <xf numFmtId="175" fontId="53" fillId="0" borderId="11" xfId="115" applyNumberFormat="1" applyFont="1" applyFill="1" applyBorder="1" applyAlignment="1">
      <alignment horizontal="center" vertical="center"/>
    </xf>
    <xf numFmtId="168" fontId="53" fillId="0" borderId="16" xfId="115" applyNumberFormat="1" applyFont="1" applyFill="1" applyBorder="1" applyAlignment="1">
      <alignment horizontal="center" vertical="center"/>
    </xf>
    <xf numFmtId="2" fontId="53" fillId="0" borderId="16" xfId="115" applyNumberFormat="1" applyFont="1" applyFill="1" applyBorder="1" applyAlignment="1">
      <alignment horizontal="center" vertical="center"/>
    </xf>
    <xf numFmtId="8" fontId="55" fillId="0" borderId="12" xfId="115" applyNumberFormat="1" applyFont="1" applyFill="1" applyBorder="1" applyAlignment="1">
      <alignment horizontal="right"/>
    </xf>
    <xf numFmtId="8" fontId="55" fillId="0" borderId="11" xfId="115" applyNumberFormat="1" applyFont="1" applyFill="1" applyBorder="1" applyAlignment="1">
      <alignment horizontal="right"/>
    </xf>
    <xf numFmtId="176" fontId="55" fillId="0" borderId="11" xfId="115" applyNumberFormat="1" applyFont="1" applyFill="1" applyBorder="1" applyAlignment="1">
      <alignment horizontal="right"/>
    </xf>
    <xf numFmtId="8" fontId="55" fillId="0" borderId="27" xfId="115" applyNumberFormat="1" applyFont="1" applyFill="1" applyBorder="1" applyAlignment="1">
      <alignment horizontal="right"/>
    </xf>
    <xf numFmtId="8" fontId="55" fillId="0" borderId="14" xfId="115" applyNumberFormat="1" applyFont="1" applyFill="1" applyBorder="1" applyAlignment="1">
      <alignment horizontal="right"/>
    </xf>
    <xf numFmtId="177" fontId="55" fillId="0" borderId="28" xfId="115" applyNumberFormat="1" applyFont="1" applyFill="1" applyBorder="1" applyAlignment="1">
      <alignment vertical="center"/>
    </xf>
    <xf numFmtId="169" fontId="53" fillId="0" borderId="29" xfId="115" applyNumberFormat="1" applyFont="1" applyFill="1" applyBorder="1" applyAlignment="1">
      <alignment horizontal="center" vertical="center"/>
    </xf>
    <xf numFmtId="0" fontId="55" fillId="0" borderId="0" xfId="115" applyFont="1" applyFill="1"/>
    <xf numFmtId="0" fontId="49" fillId="0" borderId="0" xfId="115" applyFont="1" applyFill="1"/>
    <xf numFmtId="0" fontId="54" fillId="0" borderId="0" xfId="71" applyFont="1" applyFill="1"/>
    <xf numFmtId="0" fontId="39" fillId="0" borderId="0" xfId="71" applyFill="1"/>
    <xf numFmtId="0" fontId="53" fillId="0" borderId="0" xfId="116" applyFont="1" applyFill="1" applyBorder="1" applyAlignment="1" applyProtection="1">
      <alignment vertical="top"/>
    </xf>
    <xf numFmtId="0" fontId="54" fillId="0" borderId="81" xfId="71" applyFont="1" applyFill="1" applyBorder="1" applyAlignment="1" applyProtection="1">
      <alignment vertical="top"/>
      <protection locked="0"/>
    </xf>
    <xf numFmtId="0" fontId="59" fillId="0" borderId="0" xfId="71" applyFont="1" applyFill="1" applyBorder="1" applyAlignment="1" applyProtection="1">
      <alignment vertical="top"/>
      <protection locked="0"/>
    </xf>
    <xf numFmtId="0" fontId="53" fillId="53" borderId="70" xfId="121" applyFont="1" applyFill="1" applyBorder="1" applyAlignment="1" applyProtection="1">
      <alignment horizontal="left" vertical="center"/>
    </xf>
    <xf numFmtId="0" fontId="53" fillId="53" borderId="14" xfId="121" applyFont="1" applyFill="1" applyBorder="1" applyAlignment="1" applyProtection="1">
      <alignment horizontal="left" vertical="center"/>
    </xf>
    <xf numFmtId="0" fontId="53" fillId="53" borderId="22" xfId="121" applyFont="1" applyFill="1" applyBorder="1" applyAlignment="1" applyProtection="1">
      <alignment horizontal="left" vertical="center"/>
    </xf>
    <xf numFmtId="0" fontId="53" fillId="53" borderId="56" xfId="121" applyFont="1" applyFill="1" applyBorder="1" applyAlignment="1" applyProtection="1">
      <alignment horizontal="left" vertical="center"/>
    </xf>
    <xf numFmtId="0" fontId="53" fillId="53" borderId="51" xfId="121" applyFont="1" applyFill="1" applyBorder="1" applyAlignment="1" applyProtection="1">
      <alignment horizontal="left" vertical="center"/>
    </xf>
    <xf numFmtId="14" fontId="60" fillId="54" borderId="53" xfId="116" applyNumberFormat="1" applyFont="1" applyFill="1" applyBorder="1" applyAlignment="1" applyProtection="1">
      <alignment horizontal="centerContinuous" vertical="center"/>
      <protection locked="0"/>
    </xf>
    <xf numFmtId="172" fontId="55" fillId="54" borderId="53" xfId="122" applyNumberFormat="1" applyFont="1" applyFill="1" applyBorder="1" applyAlignment="1" applyProtection="1">
      <alignment horizontal="centerContinuous" vertical="center"/>
      <protection locked="0"/>
    </xf>
    <xf numFmtId="172" fontId="55" fillId="53" borderId="53" xfId="123" applyNumberFormat="1" applyFont="1" applyFill="1" applyBorder="1" applyAlignment="1" applyProtection="1">
      <alignment horizontal="centerContinuous" vertical="center"/>
    </xf>
    <xf numFmtId="0" fontId="53" fillId="53" borderId="35" xfId="121" applyFont="1" applyFill="1" applyBorder="1" applyAlignment="1" applyProtection="1">
      <alignment horizontal="left" vertical="center"/>
    </xf>
    <xf numFmtId="0" fontId="53" fillId="53" borderId="41" xfId="121" applyFont="1" applyFill="1" applyBorder="1" applyAlignment="1" applyProtection="1">
      <alignment horizontal="left" vertical="center"/>
    </xf>
    <xf numFmtId="172" fontId="55" fillId="53" borderId="55" xfId="122" applyNumberFormat="1" applyFont="1" applyFill="1" applyBorder="1" applyAlignment="1" applyProtection="1">
      <alignment horizontal="centerContinuous" vertical="center"/>
    </xf>
    <xf numFmtId="0" fontId="1" fillId="54" borderId="23" xfId="121" applyFont="1" applyFill="1" applyBorder="1" applyAlignment="1" applyProtection="1">
      <alignment horizontal="centerContinuous" vertical="center"/>
      <protection locked="0"/>
    </xf>
    <xf numFmtId="0" fontId="1" fillId="54" borderId="53" xfId="121" applyFont="1" applyFill="1" applyBorder="1" applyAlignment="1" applyProtection="1">
      <alignment horizontal="centerContinuous" vertical="center"/>
      <protection locked="0"/>
    </xf>
    <xf numFmtId="14" fontId="55" fillId="54" borderId="53" xfId="121" applyNumberFormat="1" applyFont="1" applyFill="1" applyBorder="1" applyAlignment="1" applyProtection="1">
      <alignment horizontal="centerContinuous" vertical="center"/>
      <protection locked="0"/>
    </xf>
    <xf numFmtId="0" fontId="1" fillId="0" borderId="0" xfId="120" applyFont="1" applyFill="1" applyBorder="1" applyAlignment="1" applyProtection="1">
      <alignment horizontal="left" vertical="center"/>
    </xf>
    <xf numFmtId="3" fontId="55" fillId="54" borderId="23" xfId="64" applyNumberFormat="1" applyFont="1" applyFill="1" applyBorder="1" applyAlignment="1" applyProtection="1">
      <alignment horizontal="right" vertical="center" indent="1"/>
      <protection locked="0"/>
    </xf>
    <xf numFmtId="3" fontId="55" fillId="54" borderId="53" xfId="64" applyNumberFormat="1" applyFont="1" applyFill="1" applyBorder="1" applyAlignment="1" applyProtection="1">
      <alignment horizontal="right" vertical="center" indent="1"/>
      <protection locked="0"/>
    </xf>
    <xf numFmtId="3" fontId="55" fillId="35" borderId="55" xfId="115" applyNumberFormat="1" applyFont="1" applyFill="1" applyBorder="1" applyAlignment="1" applyProtection="1">
      <alignment horizontal="right" vertical="center" indent="1"/>
    </xf>
    <xf numFmtId="0" fontId="51" fillId="0" borderId="15" xfId="115" applyFont="1" applyBorder="1" applyAlignment="1" applyProtection="1">
      <alignment horizontal="left" vertical="center"/>
    </xf>
    <xf numFmtId="0" fontId="51" fillId="0" borderId="13" xfId="115" applyFont="1" applyBorder="1" applyAlignment="1" applyProtection="1">
      <alignment horizontal="left" vertical="center"/>
    </xf>
    <xf numFmtId="0" fontId="53" fillId="0" borderId="81" xfId="115" applyFont="1" applyBorder="1" applyAlignment="1" applyProtection="1"/>
    <xf numFmtId="0" fontId="53" fillId="0" borderId="0" xfId="115" applyFont="1" applyBorder="1" applyAlignment="1" applyProtection="1"/>
    <xf numFmtId="0" fontId="53" fillId="0" borderId="82" xfId="115" applyFont="1" applyBorder="1" applyAlignment="1" applyProtection="1"/>
    <xf numFmtId="0" fontId="55" fillId="0" borderId="81" xfId="115" applyFont="1" applyBorder="1" applyAlignment="1" applyProtection="1"/>
    <xf numFmtId="0" fontId="55" fillId="0" borderId="0" xfId="115" applyFont="1" applyBorder="1" applyAlignment="1" applyProtection="1"/>
    <xf numFmtId="0" fontId="55" fillId="0" borderId="82" xfId="115" applyFont="1" applyBorder="1" applyAlignment="1" applyProtection="1"/>
    <xf numFmtId="0" fontId="51" fillId="0" borderId="64" xfId="115" applyFont="1" applyBorder="1" applyAlignment="1" applyProtection="1"/>
    <xf numFmtId="0" fontId="51" fillId="0" borderId="65" xfId="115" applyFont="1" applyBorder="1" applyAlignment="1" applyProtection="1"/>
    <xf numFmtId="3" fontId="53" fillId="35" borderId="53" xfId="0" applyNumberFormat="1" applyFont="1" applyFill="1" applyBorder="1" applyAlignment="1" applyProtection="1">
      <alignment horizontal="right" vertical="center" indent="1"/>
    </xf>
    <xf numFmtId="173" fontId="53" fillId="35" borderId="55" xfId="0" applyNumberFormat="1" applyFont="1" applyFill="1" applyBorder="1" applyAlignment="1" applyProtection="1">
      <alignment horizontal="right" vertical="center" indent="1"/>
    </xf>
    <xf numFmtId="0" fontId="58" fillId="34" borderId="15" xfId="0" applyFont="1" applyFill="1" applyBorder="1" applyAlignment="1" applyProtection="1">
      <alignment horizontal="left" vertical="center"/>
    </xf>
    <xf numFmtId="0" fontId="58" fillId="34" borderId="13" xfId="0" applyFont="1" applyFill="1" applyBorder="1" applyAlignment="1" applyProtection="1">
      <alignment horizontal="left" vertical="center"/>
    </xf>
    <xf numFmtId="0" fontId="51" fillId="0" borderId="15" xfId="115" applyFont="1" applyFill="1" applyBorder="1" applyAlignment="1" applyProtection="1">
      <alignment horizontal="left" vertical="center"/>
    </xf>
    <xf numFmtId="0" fontId="51" fillId="0" borderId="13" xfId="115" applyFont="1" applyFill="1" applyBorder="1" applyAlignment="1" applyProtection="1">
      <alignment horizontal="left" vertical="center"/>
    </xf>
    <xf numFmtId="0" fontId="58" fillId="0" borderId="15" xfId="0" applyFont="1" applyFill="1" applyBorder="1" applyAlignment="1" applyProtection="1">
      <alignment horizontal="left" vertical="center"/>
    </xf>
    <xf numFmtId="0" fontId="58" fillId="0" borderId="13" xfId="0" applyFont="1" applyFill="1" applyBorder="1" applyAlignment="1" applyProtection="1">
      <alignment horizontal="left" vertical="center"/>
    </xf>
    <xf numFmtId="0" fontId="51" fillId="0" borderId="22" xfId="115" applyFont="1" applyBorder="1" applyAlignment="1" applyProtection="1">
      <alignment horizontal="left" vertical="center"/>
    </xf>
    <xf numFmtId="0" fontId="51" fillId="0" borderId="45" xfId="115" applyFont="1" applyBorder="1" applyAlignment="1" applyProtection="1">
      <alignment horizontal="left" vertical="center"/>
    </xf>
    <xf numFmtId="0" fontId="51" fillId="0" borderId="51" xfId="115" applyFont="1" applyBorder="1" applyAlignment="1" applyProtection="1">
      <alignment horizontal="left" vertical="center"/>
    </xf>
    <xf numFmtId="0" fontId="51" fillId="0" borderId="69" xfId="115" applyFont="1" applyBorder="1" applyAlignment="1" applyProtection="1">
      <alignment horizontal="left" vertical="center"/>
    </xf>
    <xf numFmtId="0" fontId="58" fillId="34" borderId="69" xfId="0" applyFont="1" applyFill="1" applyBorder="1" applyAlignment="1" applyProtection="1">
      <alignment horizontal="left" vertical="center"/>
    </xf>
    <xf numFmtId="0" fontId="51" fillId="0" borderId="69" xfId="115" applyFont="1" applyFill="1" applyBorder="1" applyAlignment="1" applyProtection="1">
      <alignment horizontal="left" vertical="center"/>
    </xf>
    <xf numFmtId="0" fontId="58" fillId="0" borderId="69" xfId="0" applyFont="1" applyFill="1" applyBorder="1" applyAlignment="1" applyProtection="1">
      <alignment horizontal="left" vertical="center"/>
    </xf>
    <xf numFmtId="0" fontId="58" fillId="0" borderId="70" xfId="0" applyFont="1" applyFill="1" applyBorder="1" applyAlignment="1" applyProtection="1">
      <alignment horizontal="left" vertical="center"/>
    </xf>
    <xf numFmtId="0" fontId="58" fillId="0" borderId="54" xfId="0" applyFont="1" applyFill="1" applyBorder="1" applyAlignment="1" applyProtection="1">
      <alignment horizontal="left" vertical="center"/>
    </xf>
    <xf numFmtId="0" fontId="58" fillId="0" borderId="41" xfId="0" applyFont="1" applyFill="1" applyBorder="1" applyAlignment="1" applyProtection="1">
      <alignment horizontal="left" vertical="center"/>
    </xf>
    <xf numFmtId="0" fontId="53" fillId="0" borderId="62" xfId="121" applyFont="1" applyFill="1" applyBorder="1" applyAlignment="1"/>
    <xf numFmtId="0" fontId="53" fillId="0" borderId="0" xfId="121" applyFont="1" applyFill="1" applyBorder="1" applyAlignment="1"/>
    <xf numFmtId="0" fontId="53" fillId="0" borderId="62" xfId="116" applyFont="1" applyFill="1" applyBorder="1" applyAlignment="1">
      <alignment vertical="top" wrapText="1"/>
    </xf>
    <xf numFmtId="0" fontId="53" fillId="0" borderId="0" xfId="116" applyFont="1" applyFill="1" applyBorder="1" applyAlignment="1">
      <alignment vertical="top" wrapText="1"/>
    </xf>
    <xf numFmtId="0" fontId="53" fillId="0" borderId="63" xfId="116" applyFont="1" applyFill="1" applyBorder="1" applyAlignment="1">
      <alignment vertical="top" wrapText="1"/>
    </xf>
    <xf numFmtId="0" fontId="54" fillId="0" borderId="63" xfId="116" applyFont="1" applyFill="1" applyBorder="1" applyAlignment="1">
      <alignment vertical="top" wrapText="1"/>
    </xf>
    <xf numFmtId="0" fontId="53" fillId="0" borderId="59" xfId="0" applyFont="1" applyFill="1" applyBorder="1" applyAlignment="1">
      <alignment vertical="top"/>
    </xf>
    <xf numFmtId="0" fontId="53" fillId="0" borderId="60" xfId="0" applyFont="1" applyFill="1" applyBorder="1" applyAlignment="1">
      <alignment vertical="top"/>
    </xf>
    <xf numFmtId="0" fontId="53" fillId="0" borderId="61" xfId="0" applyFont="1" applyFill="1" applyBorder="1" applyAlignment="1">
      <alignment vertical="top"/>
    </xf>
    <xf numFmtId="0" fontId="53" fillId="0" borderId="62" xfId="0" applyFont="1" applyFill="1" applyBorder="1" applyAlignment="1">
      <alignment vertical="top"/>
    </xf>
    <xf numFmtId="0" fontId="53" fillId="0" borderId="0" xfId="0" applyFont="1" applyFill="1" applyBorder="1" applyAlignment="1">
      <alignment vertical="top"/>
    </xf>
    <xf numFmtId="0" fontId="53" fillId="0" borderId="63" xfId="0" applyFont="1" applyFill="1" applyBorder="1" applyAlignment="1">
      <alignment vertical="top"/>
    </xf>
    <xf numFmtId="3" fontId="53" fillId="35" borderId="23" xfId="0" applyNumberFormat="1" applyFont="1" applyFill="1" applyBorder="1" applyAlignment="1" applyProtection="1">
      <alignment vertical="center"/>
    </xf>
    <xf numFmtId="3" fontId="53" fillId="35" borderId="53" xfId="0" applyNumberFormat="1" applyFont="1" applyFill="1" applyBorder="1" applyAlignment="1" applyProtection="1">
      <alignment horizontal="right" vertical="center"/>
    </xf>
    <xf numFmtId="4" fontId="53" fillId="35" borderId="53" xfId="0" applyNumberFormat="1" applyFont="1" applyFill="1" applyBorder="1" applyAlignment="1" applyProtection="1">
      <alignment horizontal="right" vertical="center" wrapText="1"/>
    </xf>
    <xf numFmtId="173" fontId="53" fillId="35" borderId="55" xfId="0" applyNumberFormat="1" applyFont="1" applyFill="1" applyBorder="1" applyAlignment="1" applyProtection="1">
      <alignment horizontal="right" vertical="center"/>
    </xf>
    <xf numFmtId="0" fontId="58" fillId="0" borderId="15" xfId="0" applyFont="1" applyBorder="1" applyAlignment="1" applyProtection="1">
      <alignment vertical="center"/>
    </xf>
    <xf numFmtId="0" fontId="58" fillId="0" borderId="13" xfId="0" applyFont="1" applyBorder="1" applyAlignment="1" applyProtection="1">
      <alignment vertical="center"/>
    </xf>
    <xf numFmtId="0" fontId="58" fillId="0" borderId="15" xfId="0" applyFont="1" applyFill="1" applyBorder="1" applyAlignment="1" applyProtection="1">
      <alignment vertical="center"/>
    </xf>
    <xf numFmtId="0" fontId="58" fillId="0" borderId="13" xfId="0" applyFont="1" applyFill="1" applyBorder="1" applyAlignment="1" applyProtection="1">
      <alignment vertical="center"/>
    </xf>
    <xf numFmtId="0" fontId="58" fillId="0" borderId="22" xfId="0" applyFont="1" applyBorder="1" applyAlignment="1" applyProtection="1">
      <alignment vertical="center"/>
    </xf>
    <xf numFmtId="0" fontId="58" fillId="0" borderId="45" xfId="0" applyFont="1" applyBorder="1" applyAlignment="1" applyProtection="1">
      <alignment vertical="center"/>
    </xf>
    <xf numFmtId="0" fontId="58" fillId="0" borderId="51" xfId="0" applyFont="1" applyBorder="1" applyAlignment="1" applyProtection="1">
      <alignment vertical="center"/>
    </xf>
    <xf numFmtId="0" fontId="58" fillId="0" borderId="69" xfId="0" applyFont="1" applyBorder="1" applyAlignment="1" applyProtection="1">
      <alignment vertical="center"/>
    </xf>
    <xf numFmtId="0" fontId="58" fillId="0" borderId="69" xfId="0" applyFont="1" applyFill="1" applyBorder="1" applyAlignment="1" applyProtection="1">
      <alignment vertical="center"/>
    </xf>
    <xf numFmtId="0" fontId="58" fillId="0" borderId="70" xfId="0" applyFont="1" applyFill="1" applyBorder="1" applyAlignment="1" applyProtection="1">
      <alignment vertical="center"/>
    </xf>
    <xf numFmtId="0" fontId="58" fillId="0" borderId="54" xfId="0" applyFont="1" applyFill="1" applyBorder="1" applyAlignment="1" applyProtection="1">
      <alignment vertical="center"/>
    </xf>
    <xf numFmtId="0" fontId="58" fillId="0" borderId="41" xfId="0" applyFont="1" applyFill="1" applyBorder="1" applyAlignment="1" applyProtection="1">
      <alignment vertical="center"/>
    </xf>
    <xf numFmtId="0" fontId="53" fillId="0" borderId="0" xfId="115" applyFont="1" applyAlignment="1" applyProtection="1"/>
    <xf numFmtId="0" fontId="58" fillId="0" borderId="64" xfId="0" applyFont="1" applyFill="1" applyBorder="1" applyAlignment="1" applyProtection="1">
      <alignment vertical="center" wrapText="1"/>
    </xf>
    <xf numFmtId="0" fontId="58" fillId="0" borderId="65" xfId="0" applyFont="1" applyFill="1" applyBorder="1" applyAlignment="1" applyProtection="1">
      <alignment vertical="center" wrapText="1"/>
    </xf>
    <xf numFmtId="2" fontId="42" fillId="35" borderId="23" xfId="0" applyNumberFormat="1" applyFont="1" applyFill="1" applyBorder="1" applyAlignment="1" applyProtection="1">
      <alignment horizontal="right" vertical="center" indent="1"/>
    </xf>
    <xf numFmtId="2" fontId="42" fillId="35" borderId="53" xfId="0" applyNumberFormat="1" applyFont="1" applyFill="1" applyBorder="1" applyAlignment="1" applyProtection="1">
      <alignment horizontal="right" vertical="center" indent="1"/>
    </xf>
    <xf numFmtId="2" fontId="42" fillId="35" borderId="55" xfId="0" applyNumberFormat="1" applyFont="1" applyFill="1" applyBorder="1" applyAlignment="1" applyProtection="1">
      <alignment horizontal="right" vertical="center" indent="1"/>
    </xf>
    <xf numFmtId="0" fontId="40" fillId="0" borderId="15" xfId="0" applyFont="1" applyFill="1" applyBorder="1" applyAlignment="1" applyProtection="1">
      <alignment vertical="center"/>
    </xf>
    <xf numFmtId="0" fontId="40" fillId="0" borderId="13" xfId="0" applyFont="1" applyFill="1" applyBorder="1" applyAlignment="1" applyProtection="1">
      <alignment vertical="center"/>
    </xf>
    <xf numFmtId="0" fontId="40" fillId="0" borderId="22" xfId="0" applyFont="1" applyFill="1" applyBorder="1" applyAlignment="1" applyProtection="1">
      <alignment vertical="center"/>
    </xf>
    <xf numFmtId="0" fontId="40" fillId="0" borderId="45" xfId="0" applyFont="1" applyFill="1" applyBorder="1" applyAlignment="1" applyProtection="1">
      <alignment vertical="center"/>
    </xf>
    <xf numFmtId="0" fontId="40" fillId="0" borderId="51" xfId="0" applyFont="1" applyFill="1" applyBorder="1" applyAlignment="1" applyProtection="1">
      <alignment vertical="center"/>
    </xf>
    <xf numFmtId="0" fontId="40" fillId="0" borderId="69" xfId="0" applyFont="1" applyFill="1" applyBorder="1" applyAlignment="1" applyProtection="1">
      <alignment vertical="center"/>
    </xf>
    <xf numFmtId="0" fontId="40" fillId="0" borderId="70" xfId="0" applyFont="1" applyFill="1" applyBorder="1" applyAlignment="1" applyProtection="1">
      <alignment vertical="center"/>
    </xf>
    <xf numFmtId="0" fontId="40" fillId="0" borderId="54" xfId="0" applyFont="1" applyFill="1" applyBorder="1" applyAlignment="1" applyProtection="1">
      <alignment vertical="center"/>
    </xf>
    <xf numFmtId="0" fontId="40" fillId="0" borderId="41" xfId="0" applyFont="1" applyFill="1" applyBorder="1" applyAlignment="1" applyProtection="1">
      <alignment vertical="center"/>
    </xf>
    <xf numFmtId="0" fontId="54" fillId="56" borderId="73" xfId="71" applyFont="1" applyFill="1" applyBorder="1" applyAlignment="1">
      <alignment horizontal="left" vertical="top"/>
    </xf>
    <xf numFmtId="0" fontId="54" fillId="56" borderId="74" xfId="71" applyFont="1" applyFill="1" applyBorder="1" applyAlignment="1">
      <alignment horizontal="left" vertical="top"/>
    </xf>
    <xf numFmtId="0" fontId="54" fillId="56" borderId="71" xfId="71" applyFont="1" applyFill="1" applyBorder="1" applyAlignment="1">
      <alignment horizontal="left" vertical="top"/>
    </xf>
    <xf numFmtId="0" fontId="54" fillId="56" borderId="75" xfId="71" applyFont="1" applyFill="1" applyBorder="1" applyAlignment="1">
      <alignment horizontal="left" vertical="top"/>
    </xf>
    <xf numFmtId="0" fontId="39" fillId="56" borderId="73" xfId="71" applyFill="1" applyBorder="1" applyAlignment="1">
      <alignment horizontal="left" vertical="top"/>
    </xf>
    <xf numFmtId="0" fontId="39" fillId="56" borderId="71" xfId="71" applyFill="1" applyBorder="1" applyAlignment="1">
      <alignment horizontal="left" vertical="top"/>
    </xf>
    <xf numFmtId="0" fontId="54" fillId="56" borderId="89" xfId="71" applyFont="1" applyFill="1" applyBorder="1" applyAlignment="1">
      <alignment horizontal="left" vertical="top"/>
    </xf>
    <xf numFmtId="0" fontId="54" fillId="56" borderId="40" xfId="71" applyFont="1" applyFill="1" applyBorder="1" applyAlignment="1">
      <alignment horizontal="left" vertical="top"/>
    </xf>
    <xf numFmtId="0" fontId="52" fillId="0" borderId="90" xfId="120" applyFont="1" applyFill="1" applyBorder="1" applyAlignment="1" applyProtection="1">
      <alignment vertical="top" wrapText="1"/>
    </xf>
    <xf numFmtId="0" fontId="49" fillId="0" borderId="92" xfId="120" applyFont="1" applyFill="1" applyBorder="1" applyProtection="1"/>
    <xf numFmtId="0" fontId="51" fillId="0" borderId="93" xfId="120" applyFont="1" applyFill="1" applyBorder="1" applyProtection="1"/>
    <xf numFmtId="0" fontId="51" fillId="0" borderId="71" xfId="120" applyFont="1" applyFill="1" applyBorder="1" applyProtection="1"/>
    <xf numFmtId="0" fontId="49" fillId="0" borderId="71" xfId="120" applyFont="1" applyFill="1" applyBorder="1" applyProtection="1"/>
    <xf numFmtId="0" fontId="49" fillId="0" borderId="94" xfId="120" applyFont="1" applyFill="1" applyBorder="1" applyProtection="1"/>
    <xf numFmtId="0" fontId="39" fillId="56" borderId="89" xfId="71" applyFill="1" applyBorder="1" applyAlignment="1">
      <alignment horizontal="left" vertical="top"/>
    </xf>
    <xf numFmtId="0" fontId="39" fillId="56" borderId="40" xfId="71" applyFill="1" applyBorder="1" applyAlignment="1">
      <alignment horizontal="left" vertical="top"/>
    </xf>
    <xf numFmtId="0" fontId="58" fillId="0" borderId="22" xfId="115" applyFont="1" applyBorder="1" applyAlignment="1" applyProtection="1">
      <alignment horizontal="left" vertical="center"/>
    </xf>
    <xf numFmtId="0" fontId="58" fillId="0" borderId="45" xfId="115" applyFont="1" applyBorder="1" applyAlignment="1" applyProtection="1">
      <alignment horizontal="left" vertical="center"/>
    </xf>
    <xf numFmtId="0" fontId="58" fillId="0" borderId="51" xfId="115" applyFont="1" applyBorder="1" applyAlignment="1" applyProtection="1">
      <alignment horizontal="left" vertical="center"/>
    </xf>
    <xf numFmtId="0" fontId="58" fillId="0" borderId="70" xfId="115" applyFont="1" applyBorder="1" applyAlignment="1" applyProtection="1">
      <alignment horizontal="left" vertical="center"/>
    </xf>
    <xf numFmtId="0" fontId="58" fillId="0" borderId="54" xfId="115" applyFont="1" applyBorder="1" applyAlignment="1" applyProtection="1">
      <alignment horizontal="left" vertical="center"/>
    </xf>
    <xf numFmtId="0" fontId="58" fillId="0" borderId="41" xfId="115" applyFont="1" applyBorder="1" applyAlignment="1" applyProtection="1">
      <alignment horizontal="left" vertical="center"/>
    </xf>
    <xf numFmtId="0" fontId="59" fillId="0" borderId="76" xfId="71" applyFont="1" applyFill="1" applyBorder="1" applyAlignment="1" applyProtection="1">
      <alignment vertical="center" wrapText="1"/>
      <protection locked="0"/>
    </xf>
    <xf numFmtId="0" fontId="62" fillId="0" borderId="81" xfId="125" applyFont="1" applyFill="1" applyBorder="1" applyAlignment="1" applyProtection="1">
      <alignment vertical="top"/>
    </xf>
    <xf numFmtId="0" fontId="62" fillId="0" borderId="0" xfId="125" applyFont="1" applyFill="1" applyBorder="1" applyAlignment="1" applyProtection="1">
      <alignment vertical="top"/>
    </xf>
    <xf numFmtId="0" fontId="62" fillId="0" borderId="82" xfId="125" applyFont="1" applyFill="1" applyBorder="1" applyAlignment="1" applyProtection="1">
      <alignment vertical="top"/>
    </xf>
    <xf numFmtId="0" fontId="53" fillId="0" borderId="0" xfId="0" applyFont="1" applyFill="1" applyBorder="1" applyAlignment="1">
      <alignment vertical="top" wrapText="1"/>
    </xf>
    <xf numFmtId="0" fontId="53" fillId="0" borderId="63" xfId="0" applyFont="1" applyFill="1" applyBorder="1" applyAlignment="1">
      <alignment vertical="top" wrapText="1"/>
    </xf>
    <xf numFmtId="0" fontId="48" fillId="0" borderId="0" xfId="0" applyFont="1" applyFill="1" applyBorder="1" applyAlignment="1">
      <alignment horizontal="centerContinuous" vertical="center"/>
    </xf>
    <xf numFmtId="0" fontId="49" fillId="0" borderId="0" xfId="0" applyFont="1" applyFill="1" applyBorder="1" applyAlignment="1">
      <alignment horizontal="centerContinuous"/>
    </xf>
    <xf numFmtId="0" fontId="50" fillId="0" borderId="0" xfId="0" applyFont="1" applyFill="1" applyBorder="1" applyAlignment="1">
      <alignment horizontal="centerContinuous" vertical="center"/>
    </xf>
    <xf numFmtId="0" fontId="48" fillId="0" borderId="78" xfId="124" applyFont="1" applyFill="1" applyBorder="1" applyAlignment="1" applyProtection="1">
      <alignment horizontal="centerContinuous" vertical="center"/>
    </xf>
    <xf numFmtId="0" fontId="48" fillId="0" borderId="79" xfId="124" applyFont="1" applyFill="1" applyBorder="1" applyAlignment="1" applyProtection="1">
      <alignment horizontal="centerContinuous" vertical="center"/>
    </xf>
    <xf numFmtId="0" fontId="48" fillId="0" borderId="91" xfId="124" applyFont="1" applyFill="1" applyBorder="1" applyAlignment="1" applyProtection="1">
      <alignment horizontal="centerContinuous" vertical="center"/>
    </xf>
    <xf numFmtId="0" fontId="49" fillId="0" borderId="81" xfId="124" applyFont="1" applyFill="1" applyBorder="1" applyAlignment="1" applyProtection="1">
      <alignment horizontal="centerContinuous"/>
    </xf>
    <xf numFmtId="0" fontId="49" fillId="0" borderId="0" xfId="124" applyFont="1" applyFill="1" applyBorder="1" applyAlignment="1" applyProtection="1">
      <alignment horizontal="centerContinuous"/>
    </xf>
    <xf numFmtId="0" fontId="49" fillId="0" borderId="92" xfId="124" applyFont="1" applyFill="1" applyBorder="1" applyAlignment="1" applyProtection="1">
      <alignment horizontal="centerContinuous"/>
    </xf>
    <xf numFmtId="0" fontId="48" fillId="0" borderId="81" xfId="124" applyFont="1" applyFill="1" applyBorder="1" applyAlignment="1" applyProtection="1">
      <alignment horizontal="centerContinuous" vertical="center"/>
    </xf>
    <xf numFmtId="0" fontId="48" fillId="0" borderId="0" xfId="124" applyFont="1" applyFill="1" applyBorder="1" applyAlignment="1" applyProtection="1">
      <alignment horizontal="centerContinuous" vertical="center"/>
    </xf>
    <xf numFmtId="0" fontId="48" fillId="0" borderId="92" xfId="124" applyFont="1" applyFill="1" applyBorder="1" applyAlignment="1" applyProtection="1">
      <alignment horizontal="centerContinuous" vertical="center"/>
    </xf>
    <xf numFmtId="0" fontId="50" fillId="0" borderId="81" xfId="124" applyFont="1" applyFill="1" applyBorder="1" applyAlignment="1" applyProtection="1">
      <alignment horizontal="centerContinuous" vertical="center"/>
    </xf>
    <xf numFmtId="0" fontId="50" fillId="0" borderId="0" xfId="124" applyFont="1" applyFill="1" applyBorder="1" applyAlignment="1" applyProtection="1">
      <alignment horizontal="centerContinuous" vertical="center"/>
    </xf>
    <xf numFmtId="0" fontId="50" fillId="0" borderId="92" xfId="124" applyFont="1" applyFill="1" applyBorder="1" applyAlignment="1" applyProtection="1">
      <alignment horizontal="centerContinuous" vertical="center"/>
    </xf>
    <xf numFmtId="0" fontId="58" fillId="53" borderId="67" xfId="120" applyFont="1" applyFill="1" applyBorder="1" applyAlignment="1" applyProtection="1">
      <alignment horizontal="centerContinuous" vertical="top"/>
    </xf>
    <xf numFmtId="0" fontId="58" fillId="53" borderId="68" xfId="120" applyFont="1" applyFill="1" applyBorder="1" applyAlignment="1" applyProtection="1">
      <alignment horizontal="centerContinuous" vertical="top"/>
    </xf>
    <xf numFmtId="0" fontId="48" fillId="0" borderId="80" xfId="124" applyFont="1" applyFill="1" applyBorder="1" applyAlignment="1" applyProtection="1">
      <alignment horizontal="centerContinuous" vertical="center"/>
    </xf>
    <xf numFmtId="0" fontId="49" fillId="0" borderId="82" xfId="124" applyFont="1" applyFill="1" applyBorder="1" applyAlignment="1" applyProtection="1">
      <alignment horizontal="centerContinuous"/>
    </xf>
    <xf numFmtId="0" fontId="48" fillId="0" borderId="82" xfId="124" applyFont="1" applyFill="1" applyBorder="1" applyAlignment="1" applyProtection="1">
      <alignment horizontal="centerContinuous" vertical="center"/>
    </xf>
    <xf numFmtId="0" fontId="50" fillId="0" borderId="82" xfId="124" applyFont="1" applyFill="1" applyBorder="1" applyAlignment="1" applyProtection="1">
      <alignment horizontal="centerContinuous" vertical="center"/>
    </xf>
    <xf numFmtId="0" fontId="48" fillId="0" borderId="0" xfId="0" applyFont="1" applyFill="1" applyBorder="1" applyAlignment="1" applyProtection="1">
      <alignment horizontal="centerContinuous" vertical="center"/>
    </xf>
    <xf numFmtId="0" fontId="49" fillId="0" borderId="0" xfId="115" applyFont="1" applyAlignment="1" applyProtection="1">
      <alignment horizontal="centerContinuous"/>
    </xf>
    <xf numFmtId="0" fontId="50" fillId="0" borderId="0" xfId="0" applyFont="1" applyFill="1" applyBorder="1" applyAlignment="1" applyProtection="1">
      <alignment horizontal="centerContinuous" vertical="center"/>
    </xf>
    <xf numFmtId="0" fontId="48" fillId="0" borderId="78" xfId="0" applyFont="1" applyFill="1" applyBorder="1" applyAlignment="1">
      <alignment horizontal="centerContinuous" vertical="center"/>
    </xf>
    <xf numFmtId="0" fontId="48" fillId="0" borderId="79" xfId="0" applyFont="1" applyFill="1" applyBorder="1" applyAlignment="1">
      <alignment horizontal="centerContinuous" vertical="center"/>
    </xf>
    <xf numFmtId="0" fontId="48" fillId="0" borderId="80" xfId="0" applyFont="1" applyFill="1" applyBorder="1" applyAlignment="1">
      <alignment horizontal="centerContinuous" vertical="center"/>
    </xf>
    <xf numFmtId="0" fontId="49" fillId="0" borderId="81" xfId="115" applyFont="1" applyBorder="1" applyAlignment="1" applyProtection="1">
      <alignment horizontal="centerContinuous"/>
    </xf>
    <xf numFmtId="0" fontId="49" fillId="0" borderId="0" xfId="115" applyFont="1" applyBorder="1" applyAlignment="1" applyProtection="1">
      <alignment horizontal="centerContinuous"/>
    </xf>
    <xf numFmtId="0" fontId="49" fillId="0" borderId="82" xfId="115" applyFont="1" applyBorder="1" applyAlignment="1" applyProtection="1">
      <alignment horizontal="centerContinuous"/>
    </xf>
    <xf numFmtId="0" fontId="48" fillId="0" borderId="81" xfId="0" applyFont="1" applyFill="1" applyBorder="1" applyAlignment="1">
      <alignment horizontal="centerContinuous" vertical="center"/>
    </xf>
    <xf numFmtId="0" fontId="48" fillId="0" borderId="82" xfId="0" applyFont="1" applyFill="1" applyBorder="1" applyAlignment="1">
      <alignment horizontal="centerContinuous" vertical="center"/>
    </xf>
    <xf numFmtId="0" fontId="50" fillId="0" borderId="81" xfId="0" applyFont="1" applyFill="1" applyBorder="1" applyAlignment="1">
      <alignment horizontal="centerContinuous" vertical="center"/>
    </xf>
    <xf numFmtId="0" fontId="50" fillId="0" borderId="82" xfId="0" applyFont="1" applyFill="1" applyBorder="1" applyAlignment="1">
      <alignment horizontal="centerContinuous" vertical="center"/>
    </xf>
    <xf numFmtId="0" fontId="53" fillId="53" borderId="15" xfId="0" applyFont="1" applyFill="1" applyBorder="1" applyAlignment="1">
      <alignment vertical="center"/>
    </xf>
    <xf numFmtId="0" fontId="53" fillId="53" borderId="13" xfId="0" applyFont="1" applyFill="1" applyBorder="1" applyAlignment="1">
      <alignment vertical="center"/>
    </xf>
    <xf numFmtId="0" fontId="55" fillId="53" borderId="15" xfId="0" applyFont="1" applyFill="1" applyBorder="1" applyAlignment="1">
      <alignment vertical="center"/>
    </xf>
    <xf numFmtId="0" fontId="55" fillId="53" borderId="13" xfId="0" applyFont="1" applyFill="1" applyBorder="1" applyAlignment="1">
      <alignment vertical="center"/>
    </xf>
    <xf numFmtId="0" fontId="53" fillId="53" borderId="69" xfId="0" applyFont="1" applyFill="1" applyBorder="1" applyAlignment="1">
      <alignment vertical="center"/>
    </xf>
    <xf numFmtId="0" fontId="55" fillId="53" borderId="69" xfId="0" applyFont="1" applyFill="1" applyBorder="1" applyAlignment="1">
      <alignment vertical="center"/>
    </xf>
    <xf numFmtId="0" fontId="55" fillId="53" borderId="70" xfId="0" applyFont="1" applyFill="1" applyBorder="1" applyAlignment="1">
      <alignment vertical="center"/>
    </xf>
    <xf numFmtId="0" fontId="55" fillId="53" borderId="54" xfId="0" applyFont="1" applyFill="1" applyBorder="1" applyAlignment="1">
      <alignment vertical="center"/>
    </xf>
    <xf numFmtId="0" fontId="55" fillId="53" borderId="41" xfId="0" applyFont="1" applyFill="1" applyBorder="1" applyAlignment="1">
      <alignment vertical="center"/>
    </xf>
    <xf numFmtId="172" fontId="55" fillId="53" borderId="40" xfId="0" applyNumberFormat="1" applyFont="1" applyFill="1" applyBorder="1" applyAlignment="1">
      <alignment horizontal="centerContinuous" vertical="center"/>
    </xf>
    <xf numFmtId="172" fontId="55" fillId="53" borderId="29" xfId="0" applyNumberFormat="1" applyFont="1" applyFill="1" applyBorder="1" applyAlignment="1">
      <alignment horizontal="centerContinuous" vertical="center"/>
    </xf>
    <xf numFmtId="172" fontId="55" fillId="53" borderId="13" xfId="0" applyNumberFormat="1" applyFont="1" applyFill="1" applyBorder="1" applyAlignment="1">
      <alignment horizontal="centerContinuous" vertical="center"/>
    </xf>
    <xf numFmtId="172" fontId="55" fillId="53" borderId="21" xfId="0" applyNumberFormat="1" applyFont="1" applyFill="1" applyBorder="1" applyAlignment="1">
      <alignment horizontal="centerContinuous" vertical="center"/>
    </xf>
    <xf numFmtId="172" fontId="55" fillId="53" borderId="41" xfId="0" applyNumberFormat="1" applyFont="1" applyFill="1" applyBorder="1" applyAlignment="1">
      <alignment horizontal="centerContinuous" vertical="center"/>
    </xf>
    <xf numFmtId="172" fontId="55" fillId="53" borderId="25" xfId="0" applyNumberFormat="1" applyFont="1" applyFill="1" applyBorder="1" applyAlignment="1">
      <alignment horizontal="centerContinuous" vertical="center"/>
    </xf>
    <xf numFmtId="1" fontId="55" fillId="53" borderId="15" xfId="0" applyNumberFormat="1" applyFont="1" applyFill="1" applyBorder="1" applyAlignment="1">
      <alignment horizontal="centerContinuous" vertical="center"/>
    </xf>
    <xf numFmtId="1" fontId="55" fillId="53" borderId="53" xfId="0" applyNumberFormat="1" applyFont="1" applyFill="1" applyBorder="1" applyAlignment="1">
      <alignment horizontal="centerContinuous" vertical="center"/>
    </xf>
    <xf numFmtId="3" fontId="55" fillId="53" borderId="15" xfId="0" applyNumberFormat="1" applyFont="1" applyFill="1" applyBorder="1" applyAlignment="1">
      <alignment horizontal="centerContinuous" vertical="center"/>
    </xf>
    <xf numFmtId="0" fontId="55" fillId="53" borderId="53" xfId="0" applyNumberFormat="1" applyFont="1" applyFill="1" applyBorder="1" applyAlignment="1">
      <alignment horizontal="centerContinuous" vertical="center"/>
    </xf>
    <xf numFmtId="1" fontId="55" fillId="53" borderId="96" xfId="0" applyNumberFormat="1" applyFont="1" applyFill="1" applyBorder="1" applyAlignment="1">
      <alignment horizontal="centerContinuous" vertical="center"/>
    </xf>
    <xf numFmtId="1" fontId="55" fillId="53" borderId="77" xfId="0" applyNumberFormat="1" applyFont="1" applyFill="1" applyBorder="1" applyAlignment="1">
      <alignment horizontal="centerContinuous" vertical="center"/>
    </xf>
    <xf numFmtId="1" fontId="55" fillId="53" borderId="71" xfId="0" applyNumberFormat="1" applyFont="1" applyFill="1" applyBorder="1" applyAlignment="1">
      <alignment horizontal="centerContinuous" vertical="center"/>
    </xf>
    <xf numFmtId="1" fontId="55" fillId="53" borderId="75" xfId="0" applyNumberFormat="1" applyFont="1" applyFill="1" applyBorder="1" applyAlignment="1">
      <alignment horizontal="centerContinuous" vertical="center"/>
    </xf>
    <xf numFmtId="0" fontId="55" fillId="53" borderId="15" xfId="0" applyNumberFormat="1" applyFont="1" applyFill="1" applyBorder="1" applyAlignment="1">
      <alignment horizontal="centerContinuous" vertical="center"/>
    </xf>
    <xf numFmtId="0" fontId="55" fillId="53" borderId="54" xfId="0" applyNumberFormat="1" applyFont="1" applyFill="1" applyBorder="1" applyAlignment="1">
      <alignment horizontal="centerContinuous" vertical="center"/>
    </xf>
    <xf numFmtId="0" fontId="55" fillId="53" borderId="55" xfId="0" applyNumberFormat="1" applyFont="1" applyFill="1" applyBorder="1" applyAlignment="1">
      <alignment horizontal="centerContinuous" vertical="center"/>
    </xf>
    <xf numFmtId="0" fontId="62" fillId="38" borderId="46" xfId="0" applyFont="1" applyFill="1" applyBorder="1" applyAlignment="1">
      <alignment horizontal="centerContinuous" vertical="center"/>
    </xf>
    <xf numFmtId="0" fontId="62" fillId="38" borderId="95" xfId="0" applyFont="1" applyFill="1" applyBorder="1" applyAlignment="1">
      <alignment horizontal="centerContinuous" vertical="center"/>
    </xf>
    <xf numFmtId="0" fontId="62" fillId="38" borderId="18" xfId="0" applyFont="1" applyFill="1" applyBorder="1" applyAlignment="1">
      <alignment horizontal="centerContinuous" vertical="center"/>
    </xf>
    <xf numFmtId="0" fontId="62" fillId="38" borderId="19" xfId="0" applyFont="1" applyFill="1" applyBorder="1" applyAlignment="1">
      <alignment horizontal="centerContinuous" vertical="center"/>
    </xf>
    <xf numFmtId="0" fontId="51" fillId="53" borderId="14" xfId="0" applyFont="1" applyFill="1" applyBorder="1" applyAlignment="1">
      <alignment horizontal="left" vertical="center" indent="1"/>
    </xf>
    <xf numFmtId="0" fontId="55" fillId="53" borderId="14" xfId="0" applyFont="1" applyFill="1" applyBorder="1" applyAlignment="1">
      <alignment horizontal="centerContinuous" vertical="center"/>
    </xf>
    <xf numFmtId="0" fontId="55" fillId="53" borderId="15" xfId="0" applyFont="1" applyFill="1" applyBorder="1" applyAlignment="1">
      <alignment horizontal="centerContinuous" vertical="center"/>
    </xf>
    <xf numFmtId="0" fontId="55" fillId="53" borderId="13" xfId="0" applyFont="1" applyFill="1" applyBorder="1" applyAlignment="1">
      <alignment horizontal="centerContinuous" vertical="center"/>
    </xf>
    <xf numFmtId="0" fontId="51" fillId="53" borderId="14" xfId="0" applyFont="1" applyFill="1" applyBorder="1" applyAlignment="1" applyProtection="1">
      <alignment horizontal="left" vertical="center"/>
    </xf>
    <xf numFmtId="4" fontId="55" fillId="53" borderId="14" xfId="123" applyNumberFormat="1" applyFont="1" applyFill="1" applyBorder="1" applyAlignment="1" applyProtection="1">
      <alignment horizontal="centerContinuous" vertical="center"/>
    </xf>
    <xf numFmtId="4" fontId="55" fillId="53" borderId="15" xfId="123" applyNumberFormat="1" applyFont="1" applyFill="1" applyBorder="1" applyAlignment="1" applyProtection="1">
      <alignment horizontal="centerContinuous" vertical="center"/>
    </xf>
    <xf numFmtId="4" fontId="55" fillId="53" borderId="13" xfId="123" applyNumberFormat="1" applyFont="1" applyFill="1" applyBorder="1" applyAlignment="1" applyProtection="1">
      <alignment horizontal="centerContinuous" vertical="center"/>
    </xf>
    <xf numFmtId="0" fontId="62" fillId="55" borderId="17" xfId="0" applyFont="1" applyFill="1" applyBorder="1" applyAlignment="1" applyProtection="1">
      <alignment horizontal="centerContinuous" vertical="center"/>
    </xf>
    <xf numFmtId="0" fontId="62" fillId="55" borderId="18" xfId="0" applyFont="1" applyFill="1" applyBorder="1" applyAlignment="1" applyProtection="1">
      <alignment horizontal="centerContinuous" vertical="center"/>
    </xf>
    <xf numFmtId="0" fontId="62" fillId="55" borderId="19" xfId="0" applyFont="1" applyFill="1" applyBorder="1" applyAlignment="1" applyProtection="1">
      <alignment horizontal="centerContinuous" vertical="center"/>
    </xf>
    <xf numFmtId="0" fontId="58" fillId="35" borderId="87" xfId="0" applyFont="1" applyFill="1" applyBorder="1" applyAlignment="1" applyProtection="1">
      <alignment horizontal="centerContinuous" vertical="center"/>
    </xf>
    <xf numFmtId="0" fontId="58" fillId="35" borderId="73" xfId="0" applyFont="1" applyFill="1" applyBorder="1" applyAlignment="1" applyProtection="1">
      <alignment horizontal="centerContinuous" vertical="center"/>
    </xf>
    <xf numFmtId="0" fontId="58" fillId="35" borderId="74" xfId="0" applyFont="1" applyFill="1" applyBorder="1" applyAlignment="1" applyProtection="1">
      <alignment horizontal="centerContinuous" vertical="center"/>
    </xf>
    <xf numFmtId="0" fontId="53" fillId="38" borderId="69" xfId="0" applyFont="1" applyFill="1" applyBorder="1" applyAlignment="1" applyProtection="1">
      <alignment vertical="center"/>
    </xf>
    <xf numFmtId="0" fontId="53" fillId="38" borderId="15" xfId="0" applyFont="1" applyFill="1" applyBorder="1" applyAlignment="1" applyProtection="1">
      <alignment vertical="center"/>
    </xf>
    <xf numFmtId="0" fontId="53" fillId="38" borderId="13" xfId="0" applyFont="1" applyFill="1" applyBorder="1" applyAlignment="1" applyProtection="1">
      <alignment vertical="center"/>
    </xf>
    <xf numFmtId="0" fontId="55" fillId="38" borderId="70" xfId="0" applyFont="1" applyFill="1" applyBorder="1" applyAlignment="1" applyProtection="1">
      <alignment vertical="center"/>
    </xf>
    <xf numFmtId="0" fontId="55" fillId="38" borderId="54" xfId="0" applyFont="1" applyFill="1" applyBorder="1" applyAlignment="1" applyProtection="1">
      <alignment vertical="center"/>
    </xf>
    <xf numFmtId="0" fontId="55" fillId="38" borderId="41" xfId="0" applyFont="1" applyFill="1" applyBorder="1" applyAlignment="1" applyProtection="1">
      <alignment vertical="center"/>
    </xf>
    <xf numFmtId="0" fontId="53" fillId="38" borderId="70" xfId="0" applyFont="1" applyFill="1" applyBorder="1" applyAlignment="1" applyProtection="1">
      <alignment vertical="center"/>
    </xf>
    <xf numFmtId="0" fontId="53" fillId="38" borderId="54" xfId="0" applyFont="1" applyFill="1" applyBorder="1" applyAlignment="1" applyProtection="1">
      <alignment vertical="center"/>
    </xf>
    <xf numFmtId="0" fontId="53" fillId="38" borderId="41" xfId="0" applyFont="1" applyFill="1" applyBorder="1" applyAlignment="1" applyProtection="1">
      <alignment vertical="center"/>
    </xf>
    <xf numFmtId="0" fontId="55" fillId="38" borderId="22" xfId="0" applyFont="1" applyFill="1" applyBorder="1" applyAlignment="1" applyProtection="1">
      <alignment vertical="center"/>
    </xf>
    <xf numFmtId="0" fontId="55" fillId="38" borderId="45" xfId="0" applyFont="1" applyFill="1" applyBorder="1" applyAlignment="1" applyProtection="1">
      <alignment vertical="center"/>
    </xf>
    <xf numFmtId="0" fontId="55" fillId="38" borderId="51" xfId="0" applyFont="1" applyFill="1" applyBorder="1" applyAlignment="1" applyProtection="1">
      <alignment vertical="center"/>
    </xf>
    <xf numFmtId="0" fontId="55" fillId="38" borderId="69" xfId="0" applyFont="1" applyFill="1" applyBorder="1" applyAlignment="1" applyProtection="1">
      <alignment vertical="center"/>
    </xf>
    <xf numFmtId="0" fontId="55" fillId="38" borderId="15" xfId="0" applyFont="1" applyFill="1" applyBorder="1" applyAlignment="1" applyProtection="1">
      <alignment vertical="center"/>
    </xf>
    <xf numFmtId="0" fontId="55" fillId="38" borderId="13" xfId="0" applyFont="1" applyFill="1" applyBorder="1" applyAlignment="1" applyProtection="1">
      <alignment vertical="center"/>
    </xf>
    <xf numFmtId="0" fontId="55" fillId="38" borderId="87" xfId="0" applyFont="1" applyFill="1" applyBorder="1" applyAlignment="1" applyProtection="1">
      <alignment vertical="center"/>
    </xf>
    <xf numFmtId="0" fontId="55" fillId="38" borderId="73" xfId="0" applyFont="1" applyFill="1" applyBorder="1" applyAlignment="1" applyProtection="1">
      <alignment vertical="center"/>
    </xf>
    <xf numFmtId="0" fontId="55" fillId="38" borderId="89" xfId="0" applyFont="1" applyFill="1" applyBorder="1" applyAlignment="1" applyProtection="1">
      <alignment vertical="center"/>
    </xf>
    <xf numFmtId="0" fontId="53" fillId="38" borderId="88" xfId="0" applyFont="1" applyFill="1" applyBorder="1" applyAlignment="1" applyProtection="1">
      <alignment vertical="center"/>
    </xf>
    <xf numFmtId="0" fontId="53" fillId="38" borderId="71" xfId="0" applyFont="1" applyFill="1" applyBorder="1" applyAlignment="1" applyProtection="1">
      <alignment vertical="center"/>
    </xf>
    <xf numFmtId="0" fontId="53" fillId="38" borderId="40" xfId="0" applyFont="1" applyFill="1" applyBorder="1" applyAlignment="1" applyProtection="1">
      <alignment vertical="center"/>
    </xf>
    <xf numFmtId="0" fontId="51" fillId="55" borderId="59" xfId="0" applyFont="1" applyFill="1" applyBorder="1" applyAlignment="1" applyProtection="1">
      <alignment horizontal="centerContinuous" vertical="center"/>
    </xf>
    <xf numFmtId="0" fontId="51" fillId="55" borderId="60" xfId="0" applyFont="1" applyFill="1" applyBorder="1" applyAlignment="1" applyProtection="1">
      <alignment horizontal="centerContinuous" vertical="center"/>
    </xf>
    <xf numFmtId="0" fontId="51" fillId="55" borderId="61" xfId="0" applyFont="1" applyFill="1" applyBorder="1" applyAlignment="1" applyProtection="1">
      <alignment horizontal="centerContinuous" vertical="center"/>
    </xf>
    <xf numFmtId="3" fontId="55" fillId="35" borderId="15" xfId="123" applyNumberFormat="1" applyFont="1" applyFill="1" applyBorder="1" applyAlignment="1" applyProtection="1">
      <alignment horizontal="centerContinuous" vertical="center"/>
    </xf>
    <xf numFmtId="3" fontId="55" fillId="35" borderId="53" xfId="123" applyNumberFormat="1" applyFont="1" applyFill="1" applyBorder="1" applyAlignment="1" applyProtection="1">
      <alignment horizontal="centerContinuous" vertical="center"/>
    </xf>
    <xf numFmtId="173" fontId="55" fillId="35" borderId="35" xfId="117" applyNumberFormat="1" applyFont="1" applyFill="1" applyBorder="1" applyAlignment="1" applyProtection="1">
      <alignment horizontal="centerContinuous"/>
    </xf>
    <xf numFmtId="173" fontId="55" fillId="35" borderId="55" xfId="117" applyNumberFormat="1" applyFont="1" applyFill="1" applyBorder="1" applyAlignment="1" applyProtection="1">
      <alignment horizontal="centerContinuous"/>
    </xf>
    <xf numFmtId="3" fontId="55" fillId="35" borderId="14" xfId="123" applyNumberFormat="1" applyFont="1" applyFill="1" applyBorder="1" applyAlignment="1" applyProtection="1">
      <alignment horizontal="centerContinuous" vertical="center"/>
    </xf>
    <xf numFmtId="3" fontId="55" fillId="35" borderId="14" xfId="117" applyNumberFormat="1" applyFont="1" applyFill="1" applyBorder="1" applyAlignment="1" applyProtection="1">
      <alignment horizontal="centerContinuous"/>
    </xf>
    <xf numFmtId="3" fontId="55" fillId="35" borderId="53" xfId="117" applyNumberFormat="1" applyFont="1" applyFill="1" applyBorder="1" applyAlignment="1" applyProtection="1">
      <alignment horizontal="centerContinuous"/>
    </xf>
    <xf numFmtId="173" fontId="55" fillId="35" borderId="14" xfId="117" applyNumberFormat="1" applyFont="1" applyFill="1" applyBorder="1" applyAlignment="1" applyProtection="1">
      <alignment horizontal="centerContinuous"/>
    </xf>
    <xf numFmtId="173" fontId="55" fillId="35" borderId="53" xfId="117" applyNumberFormat="1" applyFont="1" applyFill="1" applyBorder="1" applyAlignment="1" applyProtection="1">
      <alignment horizontal="centerContinuous"/>
    </xf>
    <xf numFmtId="3" fontId="55" fillId="35" borderId="45" xfId="123" applyNumberFormat="1" applyFont="1" applyFill="1" applyBorder="1" applyAlignment="1" applyProtection="1">
      <alignment horizontal="centerContinuous" vertical="center"/>
    </xf>
    <xf numFmtId="3" fontId="55" fillId="35" borderId="23" xfId="123" applyNumberFormat="1" applyFont="1" applyFill="1" applyBorder="1" applyAlignment="1" applyProtection="1">
      <alignment horizontal="centerContinuous" vertical="center"/>
    </xf>
    <xf numFmtId="3" fontId="55" fillId="35" borderId="72" xfId="123" applyNumberFormat="1" applyFont="1" applyFill="1" applyBorder="1" applyAlignment="1" applyProtection="1">
      <alignment horizontal="centerContinuous" vertical="center"/>
    </xf>
    <xf numFmtId="3" fontId="55" fillId="35" borderId="74" xfId="123" applyNumberFormat="1" applyFont="1" applyFill="1" applyBorder="1" applyAlignment="1" applyProtection="1">
      <alignment horizontal="centerContinuous" vertical="center"/>
    </xf>
    <xf numFmtId="3" fontId="55" fillId="35" borderId="56" xfId="123" applyNumberFormat="1" applyFont="1" applyFill="1" applyBorder="1" applyAlignment="1" applyProtection="1">
      <alignment horizontal="centerContinuous" vertical="center"/>
    </xf>
    <xf numFmtId="3" fontId="55" fillId="35" borderId="35" xfId="123" applyNumberFormat="1" applyFont="1" applyFill="1" applyBorder="1" applyAlignment="1" applyProtection="1">
      <alignment horizontal="centerContinuous" vertical="center"/>
    </xf>
    <xf numFmtId="3" fontId="55" fillId="35" borderId="55" xfId="123" applyNumberFormat="1" applyFont="1" applyFill="1" applyBorder="1" applyAlignment="1" applyProtection="1">
      <alignment horizontal="centerContinuous" vertical="center"/>
    </xf>
    <xf numFmtId="3" fontId="55" fillId="35" borderId="34" xfId="123" applyNumberFormat="1" applyFont="1" applyFill="1" applyBorder="1" applyAlignment="1" applyProtection="1">
      <alignment horizontal="centerContinuous" vertical="center"/>
    </xf>
    <xf numFmtId="3" fontId="55" fillId="35" borderId="75" xfId="123" applyNumberFormat="1" applyFont="1" applyFill="1" applyBorder="1" applyAlignment="1" applyProtection="1">
      <alignment horizontal="centerContinuous" vertical="center"/>
    </xf>
    <xf numFmtId="0" fontId="53" fillId="60" borderId="69" xfId="0" applyFont="1" applyFill="1" applyBorder="1" applyAlignment="1" applyProtection="1">
      <alignment vertical="center"/>
    </xf>
    <xf numFmtId="0" fontId="53" fillId="60" borderId="15" xfId="0" applyFont="1" applyFill="1" applyBorder="1" applyAlignment="1" applyProtection="1">
      <alignment vertical="center"/>
    </xf>
    <xf numFmtId="0" fontId="53" fillId="60" borderId="13" xfId="0" applyFont="1" applyFill="1" applyBorder="1" applyAlignment="1" applyProtection="1">
      <alignment vertical="center"/>
    </xf>
    <xf numFmtId="0" fontId="53" fillId="60" borderId="70" xfId="0" applyFont="1" applyFill="1" applyBorder="1" applyAlignment="1" applyProtection="1">
      <alignment vertical="center"/>
    </xf>
    <xf numFmtId="0" fontId="53" fillId="60" borderId="54" xfId="0" applyFont="1" applyFill="1" applyBorder="1" applyAlignment="1" applyProtection="1">
      <alignment vertical="center"/>
    </xf>
    <xf numFmtId="0" fontId="53" fillId="60" borderId="41" xfId="0" applyFont="1" applyFill="1" applyBorder="1" applyAlignment="1" applyProtection="1">
      <alignment vertical="center"/>
    </xf>
    <xf numFmtId="0" fontId="55" fillId="60" borderId="70" xfId="0" applyFont="1" applyFill="1" applyBorder="1" applyAlignment="1" applyProtection="1">
      <alignment vertical="center"/>
    </xf>
    <xf numFmtId="0" fontId="55" fillId="60" borderId="54" xfId="0" applyFont="1" applyFill="1" applyBorder="1" applyAlignment="1" applyProtection="1">
      <alignment vertical="center"/>
    </xf>
    <xf numFmtId="0" fontId="55" fillId="60" borderId="41" xfId="0" applyFont="1" applyFill="1" applyBorder="1" applyAlignment="1" applyProtection="1">
      <alignment vertical="center"/>
    </xf>
    <xf numFmtId="0" fontId="55" fillId="60" borderId="22" xfId="0" applyFont="1" applyFill="1" applyBorder="1" applyAlignment="1" applyProtection="1">
      <alignment vertical="center"/>
    </xf>
    <xf numFmtId="0" fontId="55" fillId="60" borderId="45" xfId="0" applyFont="1" applyFill="1" applyBorder="1" applyAlignment="1" applyProtection="1">
      <alignment vertical="center"/>
    </xf>
    <xf numFmtId="0" fontId="55" fillId="60" borderId="51" xfId="0" applyFont="1" applyFill="1" applyBorder="1" applyAlignment="1" applyProtection="1">
      <alignment vertical="center"/>
    </xf>
    <xf numFmtId="0" fontId="55" fillId="60" borderId="69" xfId="0" applyFont="1" applyFill="1" applyBorder="1" applyAlignment="1" applyProtection="1">
      <alignment vertical="center"/>
    </xf>
    <xf numFmtId="0" fontId="55" fillId="60" borderId="15" xfId="0" applyFont="1" applyFill="1" applyBorder="1" applyAlignment="1" applyProtection="1">
      <alignment vertical="center"/>
    </xf>
    <xf numFmtId="0" fontId="55" fillId="60" borderId="13" xfId="0" applyFont="1" applyFill="1" applyBorder="1" applyAlignment="1" applyProtection="1">
      <alignment vertical="center"/>
    </xf>
    <xf numFmtId="0" fontId="55" fillId="60" borderId="88" xfId="0" applyFont="1" applyFill="1" applyBorder="1" applyAlignment="1" applyProtection="1">
      <alignment vertical="center"/>
    </xf>
    <xf numFmtId="0" fontId="55" fillId="60" borderId="71" xfId="0" applyFont="1" applyFill="1" applyBorder="1" applyAlignment="1" applyProtection="1">
      <alignment vertical="center"/>
    </xf>
    <xf numFmtId="0" fontId="55" fillId="60" borderId="40" xfId="0" applyFont="1" applyFill="1" applyBorder="1" applyAlignment="1" applyProtection="1">
      <alignment vertical="center"/>
    </xf>
    <xf numFmtId="0" fontId="53" fillId="60" borderId="88" xfId="0" applyFont="1" applyFill="1" applyBorder="1" applyAlignment="1" applyProtection="1">
      <alignment vertical="center"/>
    </xf>
    <xf numFmtId="0" fontId="53" fillId="60" borderId="71" xfId="0" applyFont="1" applyFill="1" applyBorder="1" applyAlignment="1" applyProtection="1">
      <alignment vertical="center"/>
    </xf>
    <xf numFmtId="0" fontId="53" fillId="60" borderId="40" xfId="0" applyFont="1" applyFill="1" applyBorder="1" applyAlignment="1" applyProtection="1">
      <alignment vertical="center"/>
    </xf>
    <xf numFmtId="0" fontId="55" fillId="60" borderId="23" xfId="0" applyFont="1" applyFill="1" applyBorder="1" applyAlignment="1" applyProtection="1">
      <alignment vertical="center"/>
    </xf>
    <xf numFmtId="0" fontId="55" fillId="60" borderId="53" xfId="0" applyFont="1" applyFill="1" applyBorder="1" applyAlignment="1" applyProtection="1">
      <alignment vertical="center"/>
    </xf>
    <xf numFmtId="0" fontId="55" fillId="60" borderId="55" xfId="0" applyFont="1" applyFill="1" applyBorder="1" applyAlignment="1" applyProtection="1">
      <alignment vertical="center"/>
    </xf>
    <xf numFmtId="3" fontId="55" fillId="53" borderId="56" xfId="123" applyNumberFormat="1" applyFont="1" applyFill="1" applyBorder="1" applyAlignment="1" applyProtection="1">
      <alignment horizontal="centerContinuous" vertical="center"/>
    </xf>
    <xf numFmtId="3" fontId="55" fillId="53" borderId="23" xfId="123" applyNumberFormat="1" applyFont="1" applyFill="1" applyBorder="1" applyAlignment="1" applyProtection="1">
      <alignment horizontal="centerContinuous" vertical="center"/>
    </xf>
    <xf numFmtId="3" fontId="55" fillId="53" borderId="14" xfId="123" applyNumberFormat="1" applyFont="1" applyFill="1" applyBorder="1" applyAlignment="1" applyProtection="1">
      <alignment horizontal="centerContinuous" vertical="center"/>
    </xf>
    <xf numFmtId="3" fontId="55" fillId="53" borderId="53" xfId="123" applyNumberFormat="1" applyFont="1" applyFill="1" applyBorder="1" applyAlignment="1" applyProtection="1">
      <alignment horizontal="centerContinuous" vertical="center"/>
    </xf>
    <xf numFmtId="3" fontId="55" fillId="53" borderId="35" xfId="123" applyNumberFormat="1" applyFont="1" applyFill="1" applyBorder="1" applyAlignment="1" applyProtection="1">
      <alignment horizontal="centerContinuous" vertical="center"/>
    </xf>
    <xf numFmtId="3" fontId="55" fillId="53" borderId="55" xfId="123" applyNumberFormat="1" applyFont="1" applyFill="1" applyBorder="1" applyAlignment="1" applyProtection="1">
      <alignment horizontal="centerContinuous" vertical="center"/>
    </xf>
    <xf numFmtId="3" fontId="55" fillId="53" borderId="45" xfId="123" applyNumberFormat="1" applyFont="1" applyFill="1" applyBorder="1" applyAlignment="1" applyProtection="1">
      <alignment horizontal="centerContinuous" vertical="center"/>
    </xf>
    <xf numFmtId="3" fontId="55" fillId="53" borderId="15" xfId="123" applyNumberFormat="1" applyFont="1" applyFill="1" applyBorder="1" applyAlignment="1" applyProtection="1">
      <alignment horizontal="centerContinuous" vertical="center"/>
    </xf>
    <xf numFmtId="3" fontId="55" fillId="53" borderId="54" xfId="123" applyNumberFormat="1" applyFont="1" applyFill="1" applyBorder="1" applyAlignment="1" applyProtection="1">
      <alignment horizontal="centerContinuous" vertical="center"/>
    </xf>
    <xf numFmtId="173" fontId="55" fillId="53" borderId="14" xfId="123" applyNumberFormat="1" applyFont="1" applyFill="1" applyBorder="1" applyAlignment="1" applyProtection="1">
      <alignment horizontal="centerContinuous" vertical="center"/>
    </xf>
    <xf numFmtId="173" fontId="55" fillId="53" borderId="53" xfId="123" applyNumberFormat="1" applyFont="1" applyFill="1" applyBorder="1" applyAlignment="1" applyProtection="1">
      <alignment horizontal="centerContinuous" vertical="center"/>
    </xf>
    <xf numFmtId="173" fontId="55" fillId="53" borderId="35" xfId="123" applyNumberFormat="1" applyFont="1" applyFill="1" applyBorder="1" applyAlignment="1" applyProtection="1">
      <alignment horizontal="centerContinuous" vertical="center"/>
    </xf>
    <xf numFmtId="173" fontId="55" fillId="53" borderId="55" xfId="123" applyNumberFormat="1" applyFont="1" applyFill="1" applyBorder="1" applyAlignment="1" applyProtection="1">
      <alignment horizontal="centerContinuous" vertical="center"/>
    </xf>
    <xf numFmtId="0" fontId="61" fillId="0" borderId="81" xfId="0" applyFont="1" applyFill="1" applyBorder="1" applyAlignment="1">
      <alignment horizontal="centerContinuous"/>
    </xf>
    <xf numFmtId="0" fontId="61" fillId="0" borderId="0" xfId="0" applyFont="1" applyFill="1" applyBorder="1" applyAlignment="1">
      <alignment horizontal="centerContinuous"/>
    </xf>
    <xf numFmtId="0" fontId="61" fillId="0" borderId="82" xfId="0" applyFont="1" applyFill="1" applyBorder="1" applyAlignment="1">
      <alignment horizontal="centerContinuous"/>
    </xf>
    <xf numFmtId="0" fontId="62" fillId="0" borderId="78" xfId="125" applyFont="1" applyFill="1" applyBorder="1" applyAlignment="1" applyProtection="1">
      <alignment horizontal="centerContinuous" vertical="center"/>
    </xf>
    <xf numFmtId="0" fontId="62" fillId="0" borderId="79" xfId="125" applyFont="1" applyFill="1" applyBorder="1" applyAlignment="1" applyProtection="1">
      <alignment horizontal="centerContinuous" vertical="center"/>
    </xf>
    <xf numFmtId="0" fontId="62" fillId="0" borderId="80" xfId="125" applyFont="1" applyFill="1" applyBorder="1" applyAlignment="1" applyProtection="1">
      <alignment horizontal="centerContinuous" vertical="center"/>
    </xf>
    <xf numFmtId="0" fontId="69" fillId="0" borderId="81" xfId="125" applyFont="1" applyFill="1" applyBorder="1" applyAlignment="1" applyProtection="1">
      <alignment horizontal="centerContinuous"/>
    </xf>
    <xf numFmtId="0" fontId="69" fillId="0" borderId="0" xfId="125" applyFont="1" applyFill="1" applyBorder="1" applyAlignment="1" applyProtection="1">
      <alignment horizontal="centerContinuous"/>
    </xf>
    <xf numFmtId="0" fontId="69" fillId="0" borderId="82" xfId="125" applyFont="1" applyFill="1" applyBorder="1" applyAlignment="1" applyProtection="1">
      <alignment horizontal="centerContinuous"/>
    </xf>
    <xf numFmtId="0" fontId="62" fillId="0" borderId="81" xfId="125" applyFont="1" applyFill="1" applyBorder="1" applyAlignment="1" applyProtection="1">
      <alignment horizontal="centerContinuous" vertical="center"/>
    </xf>
    <xf numFmtId="0" fontId="62" fillId="0" borderId="0" xfId="125" applyFont="1" applyFill="1" applyBorder="1" applyAlignment="1" applyProtection="1">
      <alignment horizontal="centerContinuous" vertical="center"/>
    </xf>
    <xf numFmtId="0" fontId="62" fillId="0" borderId="82" xfId="125" applyFont="1" applyFill="1" applyBorder="1" applyAlignment="1" applyProtection="1">
      <alignment horizontal="centerContinuous" vertical="center"/>
    </xf>
    <xf numFmtId="0" fontId="70" fillId="0" borderId="81" xfId="125" applyFont="1" applyFill="1" applyBorder="1" applyAlignment="1" applyProtection="1">
      <alignment horizontal="centerContinuous" vertical="center"/>
    </xf>
    <xf numFmtId="0" fontId="70" fillId="0" borderId="0" xfId="125" applyFont="1" applyFill="1" applyBorder="1" applyAlignment="1" applyProtection="1">
      <alignment horizontal="centerContinuous" vertical="center"/>
    </xf>
    <xf numFmtId="0" fontId="70" fillId="0" borderId="82" xfId="125" applyFont="1" applyFill="1" applyBorder="1" applyAlignment="1" applyProtection="1">
      <alignment horizontal="centerContinuous" vertical="center"/>
    </xf>
    <xf numFmtId="0" fontId="53" fillId="56" borderId="72" xfId="71" applyFont="1" applyFill="1" applyBorder="1" applyAlignment="1">
      <alignment horizontal="left" vertical="top"/>
    </xf>
    <xf numFmtId="0" fontId="83" fillId="56" borderId="34" xfId="71" applyFont="1" applyFill="1" applyBorder="1" applyAlignment="1">
      <alignment horizontal="left" vertical="top"/>
    </xf>
    <xf numFmtId="0" fontId="53" fillId="56" borderId="87" xfId="71" applyFont="1" applyFill="1" applyBorder="1" applyAlignment="1">
      <alignment horizontal="left" vertical="top"/>
    </xf>
    <xf numFmtId="0" fontId="52" fillId="0" borderId="81" xfId="124" applyFont="1" applyFill="1" applyBorder="1" applyAlignment="1" applyProtection="1">
      <alignment horizontal="centerContinuous" vertical="center"/>
    </xf>
    <xf numFmtId="0" fontId="52" fillId="0" borderId="0" xfId="0" applyFont="1" applyFill="1" applyBorder="1" applyAlignment="1">
      <alignment horizontal="center"/>
    </xf>
    <xf numFmtId="0" fontId="84" fillId="0" borderId="0" xfId="0" applyFont="1" applyFill="1" applyBorder="1" applyAlignment="1" applyProtection="1">
      <alignment horizontal="centerContinuous" vertical="center"/>
    </xf>
    <xf numFmtId="0" fontId="58" fillId="0" borderId="17" xfId="0" applyFont="1" applyFill="1" applyBorder="1" applyAlignment="1" applyProtection="1">
      <alignment vertical="center" wrapText="1"/>
    </xf>
    <xf numFmtId="0" fontId="58" fillId="0" borderId="20" xfId="0" applyFont="1" applyFill="1" applyBorder="1" applyAlignment="1" applyProtection="1">
      <alignment vertical="center" wrapText="1"/>
    </xf>
    <xf numFmtId="0" fontId="58" fillId="0" borderId="24" xfId="0" applyFont="1" applyFill="1" applyBorder="1" applyAlignment="1" applyProtection="1">
      <alignment vertical="center" wrapText="1"/>
    </xf>
    <xf numFmtId="0" fontId="58" fillId="0" borderId="17" xfId="0" applyFont="1" applyFill="1" applyBorder="1" applyAlignment="1" applyProtection="1">
      <alignment vertical="center"/>
    </xf>
    <xf numFmtId="0" fontId="58" fillId="0" borderId="20" xfId="0" applyFont="1" applyFill="1" applyBorder="1" applyAlignment="1" applyProtection="1">
      <alignment vertical="center"/>
    </xf>
    <xf numFmtId="0" fontId="58" fillId="0" borderId="24" xfId="0" applyFont="1" applyFill="1" applyBorder="1" applyAlignment="1" applyProtection="1">
      <alignment vertical="center"/>
    </xf>
    <xf numFmtId="0" fontId="51" fillId="0" borderId="17" xfId="115" applyFont="1" applyFill="1" applyBorder="1" applyAlignment="1" applyProtection="1">
      <alignment vertical="center" wrapText="1"/>
    </xf>
    <xf numFmtId="0" fontId="51" fillId="0" borderId="20" xfId="115" applyFont="1" applyFill="1" applyBorder="1" applyAlignment="1" applyProtection="1">
      <alignment vertical="center" wrapText="1"/>
    </xf>
    <xf numFmtId="0" fontId="51" fillId="0" borderId="47" xfId="115" applyFont="1" applyFill="1" applyBorder="1" applyAlignment="1" applyProtection="1">
      <alignment vertical="center" wrapText="1"/>
    </xf>
    <xf numFmtId="0" fontId="51" fillId="0" borderId="48" xfId="115" applyFont="1" applyFill="1" applyBorder="1" applyAlignment="1" applyProtection="1">
      <alignment vertical="center" wrapText="1"/>
    </xf>
    <xf numFmtId="0" fontId="51" fillId="0" borderId="28" xfId="115" applyFont="1" applyFill="1" applyBorder="1" applyAlignment="1" applyProtection="1">
      <alignment vertical="center" wrapText="1"/>
    </xf>
    <xf numFmtId="0" fontId="55" fillId="0" borderId="81" xfId="125" applyFont="1" applyBorder="1" applyAlignment="1" applyProtection="1">
      <alignment horizontal="centerContinuous" vertical="top" wrapText="1"/>
    </xf>
    <xf numFmtId="0" fontId="55" fillId="0" borderId="0" xfId="125" applyFont="1" applyBorder="1" applyAlignment="1" applyProtection="1">
      <alignment horizontal="centerContinuous" vertical="top" wrapText="1"/>
    </xf>
    <xf numFmtId="0" fontId="55" fillId="0" borderId="82" xfId="125" applyFont="1" applyBorder="1" applyAlignment="1" applyProtection="1">
      <alignment horizontal="centerContinuous" vertical="top" wrapText="1"/>
    </xf>
    <xf numFmtId="0" fontId="55" fillId="0" borderId="0" xfId="125" applyFont="1" applyBorder="1" applyAlignment="1" applyProtection="1">
      <alignment horizontal="centerContinuous" vertical="top"/>
    </xf>
    <xf numFmtId="0" fontId="55" fillId="0" borderId="82" xfId="125" applyFont="1" applyBorder="1" applyAlignment="1" applyProtection="1">
      <alignment horizontal="centerContinuous" vertical="top"/>
    </xf>
    <xf numFmtId="0" fontId="71" fillId="38" borderId="22" xfId="125" applyFont="1" applyFill="1" applyBorder="1" applyAlignment="1" applyProtection="1">
      <alignment horizontal="centerContinuous" vertical="center" wrapText="1"/>
    </xf>
    <xf numFmtId="0" fontId="71" fillId="38" borderId="45" xfId="125" applyFont="1" applyFill="1" applyBorder="1" applyAlignment="1" applyProtection="1">
      <alignment horizontal="centerContinuous" vertical="center" wrapText="1"/>
    </xf>
    <xf numFmtId="0" fontId="71" fillId="38" borderId="51" xfId="125" applyFont="1" applyFill="1" applyBorder="1" applyAlignment="1" applyProtection="1">
      <alignment horizontal="centerContinuous" vertical="center" wrapText="1"/>
    </xf>
    <xf numFmtId="0" fontId="72" fillId="0" borderId="11" xfId="125" applyFont="1" applyBorder="1" applyAlignment="1" applyProtection="1">
      <alignment horizontal="centerContinuous" vertical="center" wrapText="1"/>
    </xf>
    <xf numFmtId="0" fontId="72" fillId="0" borderId="27" xfId="125" applyFont="1" applyBorder="1" applyAlignment="1" applyProtection="1">
      <alignment horizontal="centerContinuous" vertical="center" wrapText="1"/>
    </xf>
    <xf numFmtId="0" fontId="55" fillId="0" borderId="24" xfId="125" applyFont="1" applyBorder="1" applyAlignment="1" applyProtection="1">
      <alignment horizontal="centerContinuous" vertical="center"/>
    </xf>
    <xf numFmtId="0" fontId="55" fillId="0" borderId="27" xfId="125" applyFont="1" applyBorder="1" applyAlignment="1" applyProtection="1">
      <alignment horizontal="centerContinuous" vertical="center"/>
    </xf>
    <xf numFmtId="0" fontId="51" fillId="38" borderId="17" xfId="125" applyFont="1" applyFill="1" applyBorder="1" applyAlignment="1" applyProtection="1">
      <alignment horizontal="centerContinuous" vertical="center" wrapText="1"/>
    </xf>
    <xf numFmtId="0" fontId="51" fillId="38" borderId="18" xfId="125" applyFont="1" applyFill="1" applyBorder="1" applyAlignment="1" applyProtection="1">
      <alignment horizontal="centerContinuous" vertical="center" wrapText="1"/>
    </xf>
    <xf numFmtId="0" fontId="55" fillId="0" borderId="27" xfId="125" applyFont="1" applyBorder="1" applyAlignment="1" applyProtection="1">
      <alignment horizontal="centerContinuous" vertical="center" wrapText="1"/>
    </xf>
    <xf numFmtId="0" fontId="51" fillId="38" borderId="18" xfId="125" applyFont="1" applyFill="1" applyBorder="1" applyAlignment="1" applyProtection="1">
      <alignment horizontal="centerContinuous" vertical="center"/>
    </xf>
    <xf numFmtId="0" fontId="54" fillId="0" borderId="63" xfId="71" applyFont="1" applyFill="1" applyBorder="1" applyAlignment="1" applyProtection="1">
      <protection locked="0"/>
    </xf>
    <xf numFmtId="0" fontId="54" fillId="0" borderId="63" xfId="71" applyFont="1" applyFill="1" applyBorder="1" applyAlignment="1" applyProtection="1"/>
    <xf numFmtId="0" fontId="54" fillId="0" borderId="62" xfId="71" applyFont="1" applyFill="1" applyBorder="1" applyAlignment="1">
      <alignment vertical="top"/>
    </xf>
    <xf numFmtId="1" fontId="58" fillId="40" borderId="11" xfId="64" applyNumberFormat="1" applyFont="1" applyFill="1" applyBorder="1" applyAlignment="1">
      <alignment horizontal="center" wrapText="1"/>
    </xf>
    <xf numFmtId="0" fontId="61" fillId="0" borderId="0" xfId="0" applyFont="1" applyAlignment="1">
      <alignment horizontal="center"/>
    </xf>
    <xf numFmtId="0" fontId="48" fillId="0" borderId="0" xfId="0" applyFont="1" applyFill="1" applyBorder="1" applyAlignment="1">
      <alignment horizontal="center" vertical="center"/>
    </xf>
    <xf numFmtId="0" fontId="49" fillId="0" borderId="0" xfId="115" applyFont="1" applyAlignment="1" applyProtection="1">
      <alignment horizontal="center"/>
    </xf>
    <xf numFmtId="0" fontId="50" fillId="0" borderId="0" xfId="0" applyFont="1" applyFill="1" applyBorder="1" applyAlignment="1">
      <alignment horizontal="center" vertical="center"/>
    </xf>
    <xf numFmtId="0" fontId="52" fillId="0" borderId="0" xfId="0" applyFont="1" applyFill="1" applyBorder="1" applyAlignment="1">
      <alignment horizontal="center" vertical="center"/>
    </xf>
    <xf numFmtId="0" fontId="79" fillId="46" borderId="59" xfId="72" applyFont="1" applyFill="1" applyBorder="1" applyAlignment="1">
      <alignment horizontal="center"/>
    </xf>
    <xf numFmtId="0" fontId="79" fillId="46" borderId="60" xfId="72" applyFont="1" applyFill="1" applyBorder="1" applyAlignment="1">
      <alignment horizontal="center"/>
    </xf>
    <xf numFmtId="0" fontId="70" fillId="0" borderId="0" xfId="72" applyFont="1" applyAlignment="1">
      <alignment horizontal="center"/>
    </xf>
    <xf numFmtId="0" fontId="80" fillId="0" borderId="17" xfId="0" applyFont="1" applyBorder="1" applyAlignment="1">
      <alignment horizontal="center" vertical="center"/>
    </xf>
    <xf numFmtId="0" fontId="80" fillId="0" borderId="19" xfId="0" applyFont="1" applyBorder="1" applyAlignment="1">
      <alignment horizontal="center" vertical="center"/>
    </xf>
    <xf numFmtId="0" fontId="51" fillId="35" borderId="49" xfId="115" applyFont="1" applyFill="1" applyBorder="1" applyAlignment="1">
      <alignment horizontal="center"/>
    </xf>
    <xf numFmtId="0" fontId="51" fillId="35" borderId="50" xfId="115" applyFont="1" applyFill="1" applyBorder="1" applyAlignment="1">
      <alignment horizontal="center"/>
    </xf>
    <xf numFmtId="0" fontId="51" fillId="35" borderId="44" xfId="115" applyFont="1" applyFill="1" applyBorder="1" applyAlignment="1">
      <alignment horizontal="center"/>
    </xf>
    <xf numFmtId="0" fontId="53" fillId="0" borderId="14" xfId="115" applyFont="1" applyBorder="1" applyAlignment="1">
      <alignment horizontal="left" vertical="top" wrapText="1"/>
    </xf>
    <xf numFmtId="0" fontId="53" fillId="0" borderId="15" xfId="115" applyFont="1" applyBorder="1" applyAlignment="1">
      <alignment horizontal="left" vertical="top" wrapText="1"/>
    </xf>
    <xf numFmtId="0" fontId="53" fillId="0" borderId="53" xfId="115" applyFont="1" applyBorder="1" applyAlignment="1">
      <alignment horizontal="left" vertical="top" wrapText="1"/>
    </xf>
    <xf numFmtId="0" fontId="53" fillId="0" borderId="14" xfId="115" applyFont="1" applyFill="1" applyBorder="1" applyAlignment="1">
      <alignment horizontal="left" vertical="top" wrapText="1"/>
    </xf>
    <xf numFmtId="0" fontId="53" fillId="0" borderId="15" xfId="115" applyFont="1" applyFill="1" applyBorder="1" applyAlignment="1">
      <alignment horizontal="left" vertical="top" wrapText="1"/>
    </xf>
    <xf numFmtId="0" fontId="53" fillId="0" borderId="53" xfId="115" applyFont="1" applyFill="1" applyBorder="1" applyAlignment="1">
      <alignment horizontal="left" vertical="top" wrapText="1"/>
    </xf>
    <xf numFmtId="0" fontId="58" fillId="38" borderId="49" xfId="0" applyFont="1" applyFill="1" applyBorder="1" applyAlignment="1">
      <alignment horizontal="center"/>
    </xf>
    <xf numFmtId="0" fontId="58" fillId="38" borderId="50" xfId="0" applyFont="1" applyFill="1" applyBorder="1" applyAlignment="1">
      <alignment horizontal="center"/>
    </xf>
    <xf numFmtId="0" fontId="58" fillId="38" borderId="44" xfId="0" applyFont="1" applyFill="1" applyBorder="1" applyAlignment="1">
      <alignment horizontal="center"/>
    </xf>
    <xf numFmtId="0" fontId="55" fillId="0" borderId="12" xfId="115" applyFont="1" applyBorder="1" applyAlignment="1">
      <alignment horizontal="left"/>
    </xf>
    <xf numFmtId="0" fontId="55" fillId="0" borderId="29" xfId="115" applyFont="1" applyBorder="1" applyAlignment="1">
      <alignment horizontal="left"/>
    </xf>
    <xf numFmtId="0" fontId="55" fillId="0" borderId="11" xfId="115" applyFont="1" applyBorder="1" applyAlignment="1">
      <alignment horizontal="left"/>
    </xf>
    <xf numFmtId="0" fontId="55" fillId="0" borderId="21" xfId="115" applyFont="1" applyBorder="1" applyAlignment="1">
      <alignment horizontal="left"/>
    </xf>
    <xf numFmtId="0" fontId="71" fillId="0" borderId="42" xfId="0" applyFont="1" applyFill="1" applyBorder="1" applyAlignment="1">
      <alignment horizontal="center" vertical="center" wrapText="1"/>
    </xf>
    <xf numFmtId="0" fontId="71" fillId="0" borderId="43" xfId="0" applyFont="1" applyFill="1" applyBorder="1" applyAlignment="1">
      <alignment horizontal="center" vertical="center" wrapText="1"/>
    </xf>
    <xf numFmtId="0" fontId="51" fillId="35" borderId="22" xfId="115" applyFont="1" applyFill="1" applyBorder="1" applyAlignment="1">
      <alignment horizontal="center" vertical="center"/>
    </xf>
    <xf numFmtId="0" fontId="51" fillId="35" borderId="45" xfId="115" applyFont="1" applyFill="1" applyBorder="1" applyAlignment="1">
      <alignment horizontal="center" vertical="center"/>
    </xf>
    <xf numFmtId="0" fontId="51" fillId="35" borderId="23" xfId="115" applyFont="1" applyFill="1" applyBorder="1" applyAlignment="1">
      <alignment horizontal="center" vertical="center"/>
    </xf>
    <xf numFmtId="0" fontId="71" fillId="0" borderId="46"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53" fillId="0" borderId="72" xfId="115" applyFont="1" applyFill="1" applyBorder="1" applyAlignment="1">
      <alignment horizontal="left" vertical="top" wrapText="1"/>
    </xf>
    <xf numFmtId="0" fontId="53" fillId="0" borderId="73" xfId="115" applyFont="1" applyFill="1" applyBorder="1" applyAlignment="1">
      <alignment horizontal="left" vertical="top" wrapText="1"/>
    </xf>
    <xf numFmtId="0" fontId="53" fillId="0" borderId="74" xfId="115" applyFont="1" applyFill="1" applyBorder="1" applyAlignment="1">
      <alignment horizontal="left" vertical="top" wrapText="1"/>
    </xf>
    <xf numFmtId="0" fontId="53" fillId="0" borderId="34" xfId="115" applyFont="1" applyFill="1" applyBorder="1" applyAlignment="1">
      <alignment horizontal="left" vertical="top" wrapText="1"/>
    </xf>
    <xf numFmtId="0" fontId="53" fillId="0" borderId="71" xfId="115" applyFont="1" applyFill="1" applyBorder="1" applyAlignment="1">
      <alignment horizontal="left" vertical="top" wrapText="1"/>
    </xf>
    <xf numFmtId="0" fontId="53" fillId="0" borderId="75" xfId="115" applyFont="1" applyFill="1" applyBorder="1" applyAlignment="1">
      <alignment horizontal="left" vertical="top" wrapText="1"/>
    </xf>
    <xf numFmtId="0" fontId="53" fillId="0" borderId="76" xfId="115" applyFont="1" applyFill="1" applyBorder="1" applyAlignment="1">
      <alignment horizontal="left" vertical="top" wrapText="1"/>
    </xf>
    <xf numFmtId="0" fontId="53" fillId="0" borderId="0" xfId="115" applyFont="1" applyFill="1" applyBorder="1" applyAlignment="1">
      <alignment horizontal="left" vertical="top" wrapText="1"/>
    </xf>
    <xf numFmtId="0" fontId="53" fillId="0" borderId="63" xfId="115" applyFont="1" applyFill="1" applyBorder="1" applyAlignment="1">
      <alignment horizontal="left" vertical="top" wrapText="1"/>
    </xf>
    <xf numFmtId="0" fontId="53" fillId="0" borderId="72" xfId="115" applyFont="1" applyBorder="1" applyAlignment="1">
      <alignment vertical="center" wrapText="1"/>
    </xf>
    <xf numFmtId="0" fontId="53" fillId="0" borderId="73" xfId="115" applyFont="1" applyBorder="1" applyAlignment="1">
      <alignment vertical="center" wrapText="1"/>
    </xf>
    <xf numFmtId="0" fontId="53" fillId="0" borderId="74" xfId="115" applyFont="1" applyBorder="1" applyAlignment="1">
      <alignment vertical="center" wrapText="1"/>
    </xf>
    <xf numFmtId="0" fontId="53" fillId="0" borderId="76" xfId="115" applyFont="1" applyBorder="1" applyAlignment="1">
      <alignment vertical="center" wrapText="1"/>
    </xf>
    <xf numFmtId="0" fontId="53" fillId="0" borderId="0" xfId="115" applyFont="1" applyBorder="1" applyAlignment="1">
      <alignment vertical="center" wrapText="1"/>
    </xf>
    <xf numFmtId="0" fontId="53" fillId="0" borderId="63" xfId="115" applyFont="1" applyBorder="1" applyAlignment="1">
      <alignment vertical="center" wrapText="1"/>
    </xf>
    <xf numFmtId="0" fontId="53" fillId="0" borderId="34" xfId="115" applyFont="1" applyBorder="1" applyAlignment="1">
      <alignment vertical="center" wrapText="1"/>
    </xf>
    <xf numFmtId="0" fontId="53" fillId="0" borderId="71" xfId="115" applyFont="1" applyBorder="1" applyAlignment="1">
      <alignment vertical="center" wrapText="1"/>
    </xf>
    <xf numFmtId="0" fontId="53" fillId="0" borderId="75" xfId="115" applyFont="1" applyBorder="1" applyAlignment="1">
      <alignment vertical="center" wrapText="1"/>
    </xf>
    <xf numFmtId="0" fontId="55" fillId="0" borderId="11" xfId="115" applyFont="1" applyBorder="1" applyAlignment="1">
      <alignment horizontal="left" vertical="top" wrapText="1"/>
    </xf>
    <xf numFmtId="0" fontId="55" fillId="0" borderId="21" xfId="115" applyFont="1" applyBorder="1" applyAlignment="1">
      <alignment horizontal="left" vertical="top" wrapText="1"/>
    </xf>
    <xf numFmtId="0" fontId="53" fillId="0" borderId="11" xfId="115" applyFont="1" applyBorder="1" applyAlignment="1">
      <alignment horizontal="left" vertical="top"/>
    </xf>
    <xf numFmtId="0" fontId="53" fillId="0" borderId="21" xfId="115" applyFont="1" applyBorder="1" applyAlignment="1">
      <alignment horizontal="left" vertical="top"/>
    </xf>
    <xf numFmtId="0" fontId="53" fillId="0" borderId="11" xfId="115" applyFont="1" applyBorder="1" applyAlignment="1">
      <alignment horizontal="left" vertical="top" wrapText="1"/>
    </xf>
    <xf numFmtId="0" fontId="53" fillId="0" borderId="21" xfId="115" applyFont="1" applyBorder="1" applyAlignment="1">
      <alignment horizontal="left" vertical="top" wrapText="1"/>
    </xf>
    <xf numFmtId="0" fontId="55" fillId="0" borderId="35" xfId="115" applyFont="1" applyBorder="1" applyAlignment="1">
      <alignment horizontal="left" vertical="top" wrapText="1"/>
    </xf>
    <xf numFmtId="0" fontId="55" fillId="0" borderId="54" xfId="115" applyFont="1" applyBorder="1" applyAlignment="1">
      <alignment horizontal="left" vertical="top" wrapText="1"/>
    </xf>
    <xf numFmtId="0" fontId="55" fillId="0" borderId="55" xfId="115" applyFont="1" applyBorder="1" applyAlignment="1">
      <alignment horizontal="left" vertical="top" wrapText="1"/>
    </xf>
    <xf numFmtId="0" fontId="51" fillId="35" borderId="49" xfId="115" applyFont="1" applyFill="1" applyBorder="1" applyAlignment="1">
      <alignment horizontal="center" vertical="center" wrapText="1"/>
    </xf>
    <xf numFmtId="0" fontId="51" fillId="35" borderId="50" xfId="115" applyFont="1" applyFill="1" applyBorder="1" applyAlignment="1">
      <alignment horizontal="center" vertical="center" wrapText="1"/>
    </xf>
    <xf numFmtId="0" fontId="51" fillId="35" borderId="44" xfId="115" applyFont="1" applyFill="1" applyBorder="1" applyAlignment="1">
      <alignment horizontal="center" vertical="center" wrapText="1"/>
    </xf>
    <xf numFmtId="0" fontId="39" fillId="0" borderId="0" xfId="71" applyFill="1" applyAlignment="1">
      <alignment horizontal="left" wrapText="1"/>
    </xf>
    <xf numFmtId="0" fontId="53" fillId="0" borderId="0" xfId="0" applyFont="1" applyFill="1" applyAlignment="1">
      <alignment horizontal="left" wrapText="1"/>
    </xf>
    <xf numFmtId="0" fontId="71" fillId="0" borderId="17" xfId="0" applyFont="1" applyFill="1" applyBorder="1" applyAlignment="1">
      <alignment horizontal="center" vertical="center" wrapText="1"/>
    </xf>
    <xf numFmtId="0" fontId="71" fillId="0" borderId="24" xfId="0" applyFont="1" applyFill="1" applyBorder="1" applyAlignment="1">
      <alignment horizontal="center" vertical="center" wrapText="1"/>
    </xf>
    <xf numFmtId="0" fontId="71" fillId="0" borderId="18" xfId="0" applyFont="1" applyFill="1" applyBorder="1" applyAlignment="1">
      <alignment horizontal="center" vertical="center" wrapText="1"/>
    </xf>
    <xf numFmtId="0" fontId="71" fillId="0" borderId="27" xfId="0" applyFont="1" applyFill="1" applyBorder="1" applyAlignment="1">
      <alignment horizontal="center" vertical="center" wrapText="1"/>
    </xf>
    <xf numFmtId="0" fontId="55" fillId="0" borderId="70" xfId="115" applyFont="1" applyBorder="1" applyAlignment="1">
      <alignment horizontal="left"/>
    </xf>
    <xf numFmtId="0" fontId="55" fillId="0" borderId="41" xfId="115" applyFont="1" applyBorder="1" applyAlignment="1">
      <alignment horizontal="left"/>
    </xf>
    <xf numFmtId="0" fontId="55" fillId="0" borderId="69" xfId="115" applyFont="1" applyBorder="1" applyAlignment="1">
      <alignment horizontal="left"/>
    </xf>
    <xf numFmtId="0" fontId="55" fillId="0" borderId="13" xfId="115" applyFont="1" applyBorder="1" applyAlignment="1">
      <alignment horizontal="left"/>
    </xf>
    <xf numFmtId="0" fontId="55" fillId="0" borderId="28" xfId="115" applyFont="1" applyBorder="1" applyAlignment="1">
      <alignment horizontal="left"/>
    </xf>
    <xf numFmtId="0" fontId="55" fillId="0" borderId="20" xfId="115" applyFont="1" applyBorder="1" applyAlignment="1">
      <alignment horizontal="left"/>
    </xf>
    <xf numFmtId="0" fontId="55" fillId="0" borderId="24" xfId="115" applyFont="1" applyBorder="1" applyAlignment="1">
      <alignment horizontal="left"/>
    </xf>
    <xf numFmtId="0" fontId="55" fillId="0" borderId="27" xfId="115" applyFont="1" applyBorder="1" applyAlignment="1">
      <alignment horizontal="left"/>
    </xf>
    <xf numFmtId="0" fontId="55" fillId="0" borderId="25" xfId="115" applyFont="1" applyBorder="1" applyAlignment="1">
      <alignment horizontal="left"/>
    </xf>
    <xf numFmtId="0" fontId="51" fillId="35" borderId="49" xfId="115" applyFont="1" applyFill="1" applyBorder="1" applyAlignment="1">
      <alignment horizontal="center" vertical="center"/>
    </xf>
    <xf numFmtId="0" fontId="51" fillId="35" borderId="44" xfId="115" applyFont="1" applyFill="1" applyBorder="1" applyAlignment="1">
      <alignment horizontal="center" vertical="center"/>
    </xf>
    <xf numFmtId="0" fontId="55" fillId="43" borderId="0" xfId="136" applyFont="1" applyFill="1" applyBorder="1" applyAlignment="1">
      <alignment horizontal="left" vertical="top" wrapText="1"/>
    </xf>
    <xf numFmtId="0" fontId="51" fillId="45" borderId="17" xfId="136" applyFont="1" applyFill="1" applyBorder="1" applyAlignment="1">
      <alignment horizontal="center"/>
    </xf>
    <xf numFmtId="0" fontId="51" fillId="45" borderId="18" xfId="136" applyFont="1" applyFill="1" applyBorder="1" applyAlignment="1">
      <alignment horizontal="center"/>
    </xf>
    <xf numFmtId="0" fontId="51" fillId="45" borderId="19" xfId="136" applyFont="1" applyFill="1" applyBorder="1" applyAlignment="1">
      <alignment horizontal="center"/>
    </xf>
    <xf numFmtId="0" fontId="51" fillId="38" borderId="20" xfId="136" applyFont="1" applyFill="1" applyBorder="1" applyAlignment="1">
      <alignment horizontal="left"/>
    </xf>
    <xf numFmtId="0" fontId="51" fillId="38" borderId="11" xfId="136" applyFont="1" applyFill="1" applyBorder="1" applyAlignment="1">
      <alignment horizontal="left"/>
    </xf>
    <xf numFmtId="0" fontId="51" fillId="38" borderId="21" xfId="136" applyFont="1" applyFill="1" applyBorder="1" applyAlignment="1">
      <alignment horizontal="left"/>
    </xf>
    <xf numFmtId="0" fontId="55" fillId="0" borderId="62" xfId="136" applyFont="1" applyBorder="1" applyAlignment="1">
      <alignment horizontal="left" vertical="top" wrapText="1"/>
    </xf>
    <xf numFmtId="0" fontId="55" fillId="0" borderId="0" xfId="136" applyFont="1" applyBorder="1" applyAlignment="1">
      <alignment horizontal="left" vertical="top" wrapText="1"/>
    </xf>
    <xf numFmtId="0" fontId="55" fillId="0" borderId="63" xfId="136" applyFont="1" applyBorder="1" applyAlignment="1">
      <alignment horizontal="left" vertical="top" wrapText="1"/>
    </xf>
    <xf numFmtId="0" fontId="53" fillId="0" borderId="62" xfId="128" applyFont="1" applyFill="1" applyBorder="1" applyAlignment="1">
      <alignment horizontal="left" wrapText="1"/>
    </xf>
    <xf numFmtId="0" fontId="53" fillId="0" borderId="0" xfId="128" applyFont="1" applyFill="1" applyBorder="1" applyAlignment="1">
      <alignment horizontal="left" wrapText="1"/>
    </xf>
    <xf numFmtId="0" fontId="53" fillId="0" borderId="63" xfId="128" applyFont="1" applyFill="1" applyBorder="1" applyAlignment="1">
      <alignment horizontal="left" wrapText="1"/>
    </xf>
    <xf numFmtId="0" fontId="55" fillId="0" borderId="62" xfId="136" applyFont="1" applyFill="1" applyBorder="1" applyAlignment="1">
      <alignment horizontal="left" vertical="top" wrapText="1"/>
    </xf>
    <xf numFmtId="0" fontId="55" fillId="0" borderId="0" xfId="136" applyFont="1" applyFill="1" applyBorder="1" applyAlignment="1">
      <alignment horizontal="left" vertical="top" wrapText="1"/>
    </xf>
    <xf numFmtId="0" fontId="51" fillId="42" borderId="59" xfId="117" applyFont="1" applyFill="1" applyBorder="1" applyAlignment="1">
      <alignment horizontal="center"/>
    </xf>
    <xf numFmtId="0" fontId="51" fillId="42" borderId="60" xfId="117" applyFont="1" applyFill="1" applyBorder="1" applyAlignment="1">
      <alignment horizontal="center"/>
    </xf>
    <xf numFmtId="0" fontId="51" fillId="42" borderId="61" xfId="117" applyFont="1" applyFill="1" applyBorder="1" applyAlignment="1">
      <alignment horizontal="center"/>
    </xf>
    <xf numFmtId="0" fontId="51" fillId="41" borderId="49" xfId="117" applyFont="1" applyFill="1" applyBorder="1" applyAlignment="1">
      <alignment horizontal="center"/>
    </xf>
    <xf numFmtId="0" fontId="51" fillId="41" borderId="44" xfId="117" applyFont="1" applyFill="1" applyBorder="1" applyAlignment="1">
      <alignment horizontal="center"/>
    </xf>
    <xf numFmtId="0" fontId="55" fillId="0" borderId="62" xfId="0" applyFont="1" applyBorder="1" applyAlignment="1">
      <alignment horizontal="left" vertical="top" wrapText="1"/>
    </xf>
    <xf numFmtId="0" fontId="55" fillId="0" borderId="0" xfId="0" applyFont="1" applyBorder="1" applyAlignment="1">
      <alignment horizontal="left" vertical="top" wrapText="1"/>
    </xf>
    <xf numFmtId="0" fontId="53" fillId="51" borderId="0" xfId="116" applyFont="1" applyFill="1" applyBorder="1" applyAlignment="1">
      <alignment horizontal="left" vertical="top" wrapText="1"/>
    </xf>
    <xf numFmtId="0" fontId="55" fillId="0" borderId="62" xfId="144" applyFont="1" applyFill="1" applyBorder="1" applyAlignment="1">
      <alignment horizontal="left" vertical="top" wrapText="1"/>
    </xf>
    <xf numFmtId="0" fontId="55" fillId="0" borderId="0" xfId="144" applyFont="1" applyFill="1" applyBorder="1" applyAlignment="1">
      <alignment horizontal="left" vertical="top"/>
    </xf>
    <xf numFmtId="0" fontId="54" fillId="0" borderId="62" xfId="128" applyFont="1" applyFill="1" applyBorder="1" applyAlignment="1">
      <alignment horizontal="left"/>
    </xf>
    <xf numFmtId="0" fontId="54" fillId="0" borderId="0" xfId="128" applyFont="1" applyFill="1" applyBorder="1" applyAlignment="1">
      <alignment horizontal="left"/>
    </xf>
    <xf numFmtId="0" fontId="54" fillId="0" borderId="64" xfId="128" applyFont="1" applyFill="1" applyBorder="1" applyAlignment="1">
      <alignment horizontal="left"/>
    </xf>
    <xf numFmtId="0" fontId="54" fillId="0" borderId="65" xfId="128" applyFont="1" applyFill="1" applyBorder="1" applyAlignment="1">
      <alignment horizontal="left"/>
    </xf>
    <xf numFmtId="0" fontId="51" fillId="38" borderId="70" xfId="117" applyFont="1" applyFill="1" applyBorder="1" applyAlignment="1">
      <alignment horizontal="left" vertical="top"/>
    </xf>
    <xf numFmtId="0" fontId="51" fillId="38" borderId="54" xfId="117" applyFont="1" applyFill="1" applyBorder="1" applyAlignment="1">
      <alignment horizontal="left" vertical="top"/>
    </xf>
    <xf numFmtId="0" fontId="51" fillId="38" borderId="55" xfId="117" applyFont="1" applyFill="1" applyBorder="1" applyAlignment="1">
      <alignment horizontal="left" vertical="top"/>
    </xf>
    <xf numFmtId="0" fontId="51" fillId="42" borderId="22" xfId="117" applyFont="1" applyFill="1" applyBorder="1" applyAlignment="1">
      <alignment horizontal="center"/>
    </xf>
    <xf numFmtId="0" fontId="51" fillId="42" borderId="45" xfId="117" applyFont="1" applyFill="1" applyBorder="1" applyAlignment="1">
      <alignment horizontal="center"/>
    </xf>
    <xf numFmtId="0" fontId="51" fillId="42" borderId="23" xfId="117" applyFont="1" applyFill="1" applyBorder="1" applyAlignment="1">
      <alignment horizontal="center"/>
    </xf>
    <xf numFmtId="0" fontId="54" fillId="56" borderId="88" xfId="71" applyFont="1" applyFill="1" applyBorder="1" applyAlignment="1">
      <alignment horizontal="left" vertical="top"/>
    </xf>
  </cellXfs>
  <cellStyles count="145">
    <cellStyle name="20% - Accent1" xfId="19" builtinId="30" customBuiltin="1"/>
    <cellStyle name="20% - Accent1 2" xfId="52" xr:uid="{00000000-0005-0000-0000-000001000000}"/>
    <cellStyle name="20% - Accent1 2 2" xfId="89" xr:uid="{00000000-0005-0000-0000-000002000000}"/>
    <cellStyle name="20% - Accent1 3" xfId="74" xr:uid="{00000000-0005-0000-0000-000003000000}"/>
    <cellStyle name="20% - Accent2" xfId="23" builtinId="34" customBuiltin="1"/>
    <cellStyle name="20% - Accent2 2" xfId="54" xr:uid="{00000000-0005-0000-0000-000005000000}"/>
    <cellStyle name="20% - Accent2 2 2" xfId="91" xr:uid="{00000000-0005-0000-0000-000006000000}"/>
    <cellStyle name="20% - Accent2 3" xfId="76" xr:uid="{00000000-0005-0000-0000-000007000000}"/>
    <cellStyle name="20% - Accent3" xfId="27" builtinId="38" customBuiltin="1"/>
    <cellStyle name="20% - Accent3 2" xfId="56" xr:uid="{00000000-0005-0000-0000-000009000000}"/>
    <cellStyle name="20% - Accent3 2 2" xfId="93" xr:uid="{00000000-0005-0000-0000-00000A000000}"/>
    <cellStyle name="20% - Accent3 3" xfId="78" xr:uid="{00000000-0005-0000-0000-00000B000000}"/>
    <cellStyle name="20% - Accent4" xfId="31" builtinId="42" customBuiltin="1"/>
    <cellStyle name="20% - Accent4 2" xfId="58" xr:uid="{00000000-0005-0000-0000-00000D000000}"/>
    <cellStyle name="20% - Accent4 2 2" xfId="95" xr:uid="{00000000-0005-0000-0000-00000E000000}"/>
    <cellStyle name="20% - Accent4 3" xfId="80" xr:uid="{00000000-0005-0000-0000-00000F000000}"/>
    <cellStyle name="20% - Accent5" xfId="35" builtinId="46" customBuiltin="1"/>
    <cellStyle name="20% - Accent5 2" xfId="60" xr:uid="{00000000-0005-0000-0000-000011000000}"/>
    <cellStyle name="20% - Accent5 2 2" xfId="97" xr:uid="{00000000-0005-0000-0000-000012000000}"/>
    <cellStyle name="20% - Accent5 3" xfId="82" xr:uid="{00000000-0005-0000-0000-000013000000}"/>
    <cellStyle name="20% - Accent6" xfId="39" builtinId="50" customBuiltin="1"/>
    <cellStyle name="20% - Accent6 2" xfId="62" xr:uid="{00000000-0005-0000-0000-000015000000}"/>
    <cellStyle name="20% - Accent6 2 2" xfId="99" xr:uid="{00000000-0005-0000-0000-000016000000}"/>
    <cellStyle name="20% - Accent6 3" xfId="84" xr:uid="{00000000-0005-0000-0000-000017000000}"/>
    <cellStyle name="40% - Accent1" xfId="20" builtinId="31" customBuiltin="1"/>
    <cellStyle name="40% - Accent1 2" xfId="53" xr:uid="{00000000-0005-0000-0000-000019000000}"/>
    <cellStyle name="40% - Accent1 2 2" xfId="90" xr:uid="{00000000-0005-0000-0000-00001A000000}"/>
    <cellStyle name="40% - Accent1 3" xfId="75" xr:uid="{00000000-0005-0000-0000-00001B000000}"/>
    <cellStyle name="40% - Accent2" xfId="24" builtinId="35" customBuiltin="1"/>
    <cellStyle name="40% - Accent2 2" xfId="55" xr:uid="{00000000-0005-0000-0000-00001D000000}"/>
    <cellStyle name="40% - Accent2 2 2" xfId="92" xr:uid="{00000000-0005-0000-0000-00001E000000}"/>
    <cellStyle name="40% - Accent2 3" xfId="77" xr:uid="{00000000-0005-0000-0000-00001F000000}"/>
    <cellStyle name="40% - Accent3" xfId="28" builtinId="39" customBuiltin="1"/>
    <cellStyle name="40% - Accent3 2" xfId="57" xr:uid="{00000000-0005-0000-0000-000021000000}"/>
    <cellStyle name="40% - Accent3 2 2" xfId="94" xr:uid="{00000000-0005-0000-0000-000022000000}"/>
    <cellStyle name="40% - Accent3 3" xfId="79" xr:uid="{00000000-0005-0000-0000-000023000000}"/>
    <cellStyle name="40% - Accent4" xfId="32" builtinId="43" customBuiltin="1"/>
    <cellStyle name="40% - Accent4 2" xfId="59" xr:uid="{00000000-0005-0000-0000-000025000000}"/>
    <cellStyle name="40% - Accent4 2 2" xfId="96" xr:uid="{00000000-0005-0000-0000-000026000000}"/>
    <cellStyle name="40% - Accent4 3" xfId="81" xr:uid="{00000000-0005-0000-0000-000027000000}"/>
    <cellStyle name="40% - Accent5" xfId="36" builtinId="47" customBuiltin="1"/>
    <cellStyle name="40% - Accent5 2" xfId="61" xr:uid="{00000000-0005-0000-0000-000029000000}"/>
    <cellStyle name="40% - Accent5 2 2" xfId="98" xr:uid="{00000000-0005-0000-0000-00002A000000}"/>
    <cellStyle name="40% - Accent5 3" xfId="83" xr:uid="{00000000-0005-0000-0000-00002B000000}"/>
    <cellStyle name="40% - Accent6" xfId="40" builtinId="51" customBuiltin="1"/>
    <cellStyle name="40% - Accent6 2" xfId="63" xr:uid="{00000000-0005-0000-0000-00002D000000}"/>
    <cellStyle name="40% - Accent6 2 2" xfId="100" xr:uid="{00000000-0005-0000-0000-00002E000000}"/>
    <cellStyle name="40% - Accent6 3" xfId="85" xr:uid="{00000000-0005-0000-0000-00002F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64" builtinId="3"/>
    <cellStyle name="Comma 2" xfId="68" xr:uid="{00000000-0005-0000-0000-000040000000}"/>
    <cellStyle name="Comma 2 2" xfId="105" xr:uid="{00000000-0005-0000-0000-000041000000}"/>
    <cellStyle name="Comma 3" xfId="109" xr:uid="{00000000-0005-0000-0000-000042000000}"/>
    <cellStyle name="Comma 4" xfId="101" xr:uid="{00000000-0005-0000-0000-000043000000}"/>
    <cellStyle name="Comma 5" xfId="133" xr:uid="{00000000-0005-0000-0000-000044000000}"/>
    <cellStyle name="Comma 6" xfId="142" xr:uid="{00000000-0005-0000-0000-000045000000}"/>
    <cellStyle name="Currency" xfId="123" builtinId="4"/>
    <cellStyle name="Currency 2" xfId="46" xr:uid="{00000000-0005-0000-0000-000047000000}"/>
    <cellStyle name="Currency 3" xfId="122" xr:uid="{00000000-0005-0000-0000-000048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71" builtinId="8"/>
    <cellStyle name="Hyperlink 2" xfId="49" xr:uid="{00000000-0005-0000-0000-000050000000}"/>
    <cellStyle name="Hyperlink 2 2" xfId="135" xr:uid="{00000000-0005-0000-0000-000051000000}"/>
    <cellStyle name="Hyperlink 3" xfId="116" xr:uid="{00000000-0005-0000-0000-000052000000}"/>
    <cellStyle name="Hyperlink 4" xfId="128" xr:uid="{00000000-0005-0000-0000-000053000000}"/>
    <cellStyle name="Input" xfId="9" builtinId="20" customBuiltin="1"/>
    <cellStyle name="Linked Cell" xfId="12" builtinId="24" customBuiltin="1"/>
    <cellStyle name="Neutral" xfId="8" builtinId="28" customBuiltin="1"/>
    <cellStyle name="Normal" xfId="0" builtinId="0" customBuiltin="1"/>
    <cellStyle name="Normal 10" xfId="72" xr:uid="{00000000-0005-0000-0000-000058000000}"/>
    <cellStyle name="Normal 11" xfId="110" xr:uid="{00000000-0005-0000-0000-000059000000}"/>
    <cellStyle name="Normal 11 2" xfId="112" xr:uid="{00000000-0005-0000-0000-00005A000000}"/>
    <cellStyle name="Normal 11 3" xfId="121" xr:uid="{00000000-0005-0000-0000-00005B000000}"/>
    <cellStyle name="Normal 12" xfId="114" xr:uid="{00000000-0005-0000-0000-00005C000000}"/>
    <cellStyle name="Normal 12 4 2" xfId="144" xr:uid="{00000000-0005-0000-0000-00005D000000}"/>
    <cellStyle name="Normal 13" xfId="115" xr:uid="{00000000-0005-0000-0000-00005E000000}"/>
    <cellStyle name="Normal 13 2" xfId="129" xr:uid="{00000000-0005-0000-0000-00005F000000}"/>
    <cellStyle name="Normal 13 3" xfId="138" xr:uid="{00000000-0005-0000-0000-000060000000}"/>
    <cellStyle name="Normal 14" xfId="117" xr:uid="{00000000-0005-0000-0000-000061000000}"/>
    <cellStyle name="Normal 14 2" xfId="131" xr:uid="{00000000-0005-0000-0000-000062000000}"/>
    <cellStyle name="Normal 14 3" xfId="140" xr:uid="{00000000-0005-0000-0000-000063000000}"/>
    <cellStyle name="Normal 15" xfId="120" xr:uid="{00000000-0005-0000-0000-000064000000}"/>
    <cellStyle name="Normal 16" xfId="124" xr:uid="{00000000-0005-0000-0000-000065000000}"/>
    <cellStyle name="Normal 16 2" xfId="132" xr:uid="{00000000-0005-0000-0000-000066000000}"/>
    <cellStyle name="Normal 16 3" xfId="141" xr:uid="{00000000-0005-0000-0000-000067000000}"/>
    <cellStyle name="Normal 17" xfId="125" xr:uid="{00000000-0005-0000-0000-000068000000}"/>
    <cellStyle name="Normal 18" xfId="126" xr:uid="{00000000-0005-0000-0000-000069000000}"/>
    <cellStyle name="Normal 19" xfId="136" xr:uid="{00000000-0005-0000-0000-00006A000000}"/>
    <cellStyle name="Normal 2" xfId="44" xr:uid="{00000000-0005-0000-0000-00006B000000}"/>
    <cellStyle name="Normal 2 2" xfId="47" xr:uid="{00000000-0005-0000-0000-00006C000000}"/>
    <cellStyle name="Normal 2_RTCI_Update_Dec_2011_Complete_Inventory_v3" xfId="48" xr:uid="{00000000-0005-0000-0000-00006D000000}"/>
    <cellStyle name="Normal 3" xfId="43" xr:uid="{00000000-0005-0000-0000-00006E000000}"/>
    <cellStyle name="Normal 3 2" xfId="108" xr:uid="{00000000-0005-0000-0000-00006F000000}"/>
    <cellStyle name="Normal 3 3" xfId="86" xr:uid="{00000000-0005-0000-0000-000070000000}"/>
    <cellStyle name="Normal 3 4" xfId="118" xr:uid="{00000000-0005-0000-0000-000071000000}"/>
    <cellStyle name="Normal 3 5" xfId="130" xr:uid="{00000000-0005-0000-0000-000072000000}"/>
    <cellStyle name="Normal 3 6" xfId="139" xr:uid="{00000000-0005-0000-0000-000073000000}"/>
    <cellStyle name="Normal 4" xfId="50" xr:uid="{00000000-0005-0000-0000-000074000000}"/>
    <cellStyle name="Normal 4 2" xfId="87" xr:uid="{00000000-0005-0000-0000-000075000000}"/>
    <cellStyle name="Normal 5" xfId="65" xr:uid="{00000000-0005-0000-0000-000076000000}"/>
    <cellStyle name="Normal 5 2" xfId="102" xr:uid="{00000000-0005-0000-0000-000077000000}"/>
    <cellStyle name="Normal 6" xfId="66" xr:uid="{00000000-0005-0000-0000-000078000000}"/>
    <cellStyle name="Normal 6 2" xfId="103" xr:uid="{00000000-0005-0000-0000-000079000000}"/>
    <cellStyle name="Normal 7" xfId="67" xr:uid="{00000000-0005-0000-0000-00007A000000}"/>
    <cellStyle name="Normal 7 2" xfId="111" xr:uid="{00000000-0005-0000-0000-00007B000000}"/>
    <cellStyle name="Normal 7 3" xfId="104" xr:uid="{00000000-0005-0000-0000-00007C000000}"/>
    <cellStyle name="Normal 8" xfId="69" xr:uid="{00000000-0005-0000-0000-00007D000000}"/>
    <cellStyle name="Normal 8 2" xfId="113" xr:uid="{00000000-0005-0000-0000-00007E000000}"/>
    <cellStyle name="Normal 8 3" xfId="106" xr:uid="{00000000-0005-0000-0000-00007F000000}"/>
    <cellStyle name="Normal 9" xfId="70" xr:uid="{00000000-0005-0000-0000-000080000000}"/>
    <cellStyle name="Normal 9 2" xfId="107" xr:uid="{00000000-0005-0000-0000-000081000000}"/>
    <cellStyle name="Normal 9 3" xfId="119" xr:uid="{00000000-0005-0000-0000-000082000000}"/>
    <cellStyle name="Normal 9 4" xfId="127" xr:uid="{00000000-0005-0000-0000-000083000000}"/>
    <cellStyle name="Normal 9 5" xfId="137" xr:uid="{00000000-0005-0000-0000-000084000000}"/>
    <cellStyle name="Note" xfId="15" builtinId="10" customBuiltin="1"/>
    <cellStyle name="Note 2" xfId="51" xr:uid="{00000000-0005-0000-0000-000086000000}"/>
    <cellStyle name="Note 2 2" xfId="88" xr:uid="{00000000-0005-0000-0000-000087000000}"/>
    <cellStyle name="Note 3" xfId="73" xr:uid="{00000000-0005-0000-0000-000088000000}"/>
    <cellStyle name="OBI_ColHeader" xfId="42" xr:uid="{00000000-0005-0000-0000-000089000000}"/>
    <cellStyle name="Output" xfId="10" builtinId="21" customBuiltin="1"/>
    <cellStyle name="Percent 2" xfId="45" xr:uid="{00000000-0005-0000-0000-00008B000000}"/>
    <cellStyle name="Percent 3" xfId="134" xr:uid="{00000000-0005-0000-0000-00008C000000}"/>
    <cellStyle name="Percent 4" xfId="143" xr:uid="{00000000-0005-0000-0000-00008D000000}"/>
    <cellStyle name="Title" xfId="1" builtinId="15" customBuiltin="1"/>
    <cellStyle name="Total" xfId="17" builtinId="25" customBuiltin="1"/>
    <cellStyle name="Warning Text" xfId="14" builtinId="11" customBuiltin="1"/>
  </cellStyles>
  <dxfs count="3">
    <dxf>
      <font>
        <color rgb="FF9C0006"/>
      </font>
      <fill>
        <patternFill>
          <bgColor rgb="FFFFC7CE"/>
        </patternFill>
      </fill>
    </dxf>
    <dxf>
      <font>
        <color rgb="FF9C0006"/>
      </font>
      <fill>
        <patternFill>
          <bgColor rgb="FFFFC7CE"/>
        </patternFill>
      </fill>
    </dxf>
    <dxf>
      <fill>
        <patternFill>
          <bgColor theme="1"/>
        </patternFill>
      </fill>
    </dxf>
  </dxfs>
  <tableStyles count="0" defaultTableStyle="TableStyleMedium2" defaultPivotStyle="PivotStyleLight16"/>
  <colors>
    <mruColors>
      <color rgb="FF27AAE1"/>
      <color rgb="FFFFFF99"/>
      <color rgb="FFE2EFDA"/>
      <color rgb="FFBDD7EE"/>
      <color rgb="FF99FF99"/>
      <color rgb="FFFFCC66"/>
      <color rgb="FFBBECF3"/>
      <color rgb="FF78DBE8"/>
      <color rgb="FFFF00FF"/>
      <color rgb="FF009F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xdr:colOff>
      <xdr:row>0</xdr:row>
      <xdr:rowOff>0</xdr:rowOff>
    </xdr:from>
    <xdr:to>
      <xdr:col>1</xdr:col>
      <xdr:colOff>1743466</xdr:colOff>
      <xdr:row>5</xdr:row>
      <xdr:rowOff>200025</xdr:rowOff>
    </xdr:to>
    <xdr:pic>
      <xdr:nvPicPr>
        <xdr:cNvPr id="5" name="Picture 4" descr="California Climate Investments Log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33" y="0"/>
          <a:ext cx="1743458" cy="1323975"/>
        </a:xfrm>
        <a:prstGeom prst="rect">
          <a:avLst/>
        </a:prstGeom>
      </xdr:spPr>
    </xdr:pic>
    <xdr:clientData/>
  </xdr:twoCellAnchor>
  <xdr:twoCellAnchor editAs="oneCell">
    <xdr:from>
      <xdr:col>5</xdr:col>
      <xdr:colOff>1266825</xdr:colOff>
      <xdr:row>0</xdr:row>
      <xdr:rowOff>0</xdr:rowOff>
    </xdr:from>
    <xdr:to>
      <xdr:col>6</xdr:col>
      <xdr:colOff>14474</xdr:colOff>
      <xdr:row>6</xdr:row>
      <xdr:rowOff>38100</xdr:rowOff>
    </xdr:to>
    <xdr:pic>
      <xdr:nvPicPr>
        <xdr:cNvPr id="6" name="Picture 5" descr="Urban Greening Grant Program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5550" y="0"/>
          <a:ext cx="2195699"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1736654</xdr:colOff>
      <xdr:row>6</xdr:row>
      <xdr:rowOff>28575</xdr:rowOff>
    </xdr:to>
    <xdr:pic>
      <xdr:nvPicPr>
        <xdr:cNvPr id="6" name="Picture 5" descr="California Climate Investments Logo">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654" cy="1362075"/>
        </a:xfrm>
        <a:prstGeom prst="rect">
          <a:avLst/>
        </a:prstGeom>
      </xdr:spPr>
    </xdr:pic>
    <xdr:clientData/>
  </xdr:twoCellAnchor>
  <xdr:twoCellAnchor editAs="oneCell">
    <xdr:from>
      <xdr:col>5</xdr:col>
      <xdr:colOff>476250</xdr:colOff>
      <xdr:row>0</xdr:row>
      <xdr:rowOff>0</xdr:rowOff>
    </xdr:from>
    <xdr:to>
      <xdr:col>7</xdr:col>
      <xdr:colOff>833624</xdr:colOff>
      <xdr:row>6</xdr:row>
      <xdr:rowOff>114996</xdr:rowOff>
    </xdr:to>
    <xdr:pic>
      <xdr:nvPicPr>
        <xdr:cNvPr id="5" name="Picture 4" descr="Urban Greening Grant Program Logo">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0"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1736654</xdr:colOff>
      <xdr:row>6</xdr:row>
      <xdr:rowOff>5416</xdr:rowOff>
    </xdr:to>
    <xdr:pic>
      <xdr:nvPicPr>
        <xdr:cNvPr id="4" name="Picture 3" descr="California Climate Investments Log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654" cy="1354791"/>
        </a:xfrm>
        <a:prstGeom prst="rect">
          <a:avLst/>
        </a:prstGeom>
      </xdr:spPr>
    </xdr:pic>
    <xdr:clientData/>
  </xdr:twoCellAnchor>
  <xdr:twoCellAnchor editAs="oneCell">
    <xdr:from>
      <xdr:col>21</xdr:col>
      <xdr:colOff>819150</xdr:colOff>
      <xdr:row>0</xdr:row>
      <xdr:rowOff>0</xdr:rowOff>
    </xdr:from>
    <xdr:to>
      <xdr:col>23</xdr:col>
      <xdr:colOff>824099</xdr:colOff>
      <xdr:row>6</xdr:row>
      <xdr:rowOff>114996</xdr:rowOff>
    </xdr:to>
    <xdr:pic>
      <xdr:nvPicPr>
        <xdr:cNvPr id="6" name="Picture 5" descr="Urban Greening Grant Program Logo">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3637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812169</xdr:colOff>
      <xdr:row>5</xdr:row>
      <xdr:rowOff>219075</xdr:rowOff>
    </xdr:to>
    <xdr:pic>
      <xdr:nvPicPr>
        <xdr:cNvPr id="6" name="Picture 5" descr="California Climate Investments Logo">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654" cy="1354791"/>
        </a:xfrm>
        <a:prstGeom prst="rect">
          <a:avLst/>
        </a:prstGeom>
      </xdr:spPr>
    </xdr:pic>
    <xdr:clientData/>
  </xdr:twoCellAnchor>
  <xdr:twoCellAnchor editAs="oneCell">
    <xdr:from>
      <xdr:col>17</xdr:col>
      <xdr:colOff>381000</xdr:colOff>
      <xdr:row>0</xdr:row>
      <xdr:rowOff>0</xdr:rowOff>
    </xdr:from>
    <xdr:to>
      <xdr:col>20</xdr:col>
      <xdr:colOff>595499</xdr:colOff>
      <xdr:row>6</xdr:row>
      <xdr:rowOff>114996</xdr:rowOff>
    </xdr:to>
    <xdr:pic>
      <xdr:nvPicPr>
        <xdr:cNvPr id="7" name="Picture 6" descr="Urban Greening Grant Program Logo">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2532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1746179</xdr:colOff>
      <xdr:row>5</xdr:row>
      <xdr:rowOff>114300</xdr:rowOff>
    </xdr:to>
    <xdr:pic>
      <xdr:nvPicPr>
        <xdr:cNvPr id="5" name="Picture 4" descr="California Climate Investments Logo">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36654" cy="1362075"/>
        </a:xfrm>
        <a:prstGeom prst="rect">
          <a:avLst/>
        </a:prstGeom>
      </xdr:spPr>
    </xdr:pic>
    <xdr:clientData/>
  </xdr:twoCellAnchor>
  <xdr:twoCellAnchor editAs="oneCell">
    <xdr:from>
      <xdr:col>11</xdr:col>
      <xdr:colOff>409575</xdr:colOff>
      <xdr:row>0</xdr:row>
      <xdr:rowOff>0</xdr:rowOff>
    </xdr:from>
    <xdr:to>
      <xdr:col>15</xdr:col>
      <xdr:colOff>14474</xdr:colOff>
      <xdr:row>5</xdr:row>
      <xdr:rowOff>238821</xdr:rowOff>
    </xdr:to>
    <xdr:pic>
      <xdr:nvPicPr>
        <xdr:cNvPr id="6" name="Picture 5" descr="Urban Greening Grant Program Log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2052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257904</xdr:colOff>
      <xdr:row>6</xdr:row>
      <xdr:rowOff>22225</xdr:rowOff>
    </xdr:to>
    <xdr:pic>
      <xdr:nvPicPr>
        <xdr:cNvPr id="4" name="Picture 3" descr="California Climate Investments Logo">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05490" cy="1371600"/>
        </a:xfrm>
        <a:prstGeom prst="rect">
          <a:avLst/>
        </a:prstGeom>
      </xdr:spPr>
    </xdr:pic>
    <xdr:clientData/>
  </xdr:twoCellAnchor>
  <xdr:twoCellAnchor editAs="oneCell">
    <xdr:from>
      <xdr:col>4</xdr:col>
      <xdr:colOff>809624</xdr:colOff>
      <xdr:row>0</xdr:row>
      <xdr:rowOff>0</xdr:rowOff>
    </xdr:from>
    <xdr:to>
      <xdr:col>5</xdr:col>
      <xdr:colOff>517938</xdr:colOff>
      <xdr:row>6</xdr:row>
      <xdr:rowOff>114996</xdr:rowOff>
    </xdr:to>
    <xdr:pic>
      <xdr:nvPicPr>
        <xdr:cNvPr id="5" name="Picture 4" descr="Urban Greening Grant Program Logo">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55267" y="0"/>
          <a:ext cx="2143992" cy="150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1736654</xdr:colOff>
      <xdr:row>6</xdr:row>
      <xdr:rowOff>5416</xdr:rowOff>
    </xdr:to>
    <xdr:pic>
      <xdr:nvPicPr>
        <xdr:cNvPr id="5" name="Picture 4" descr="California Climate Investments Logo">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654" cy="13770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317429</xdr:colOff>
      <xdr:row>6</xdr:row>
      <xdr:rowOff>5416</xdr:rowOff>
    </xdr:to>
    <xdr:pic>
      <xdr:nvPicPr>
        <xdr:cNvPr id="5" name="Picture 4" descr="California Climate Investments Logo">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36654" cy="13770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1191008</xdr:colOff>
      <xdr:row>5</xdr:row>
      <xdr:rowOff>180975</xdr:rowOff>
    </xdr:to>
    <xdr:pic>
      <xdr:nvPicPr>
        <xdr:cNvPr id="6" name="Picture 5" descr="California Climate Investments Logo">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0"/>
          <a:ext cx="1743458" cy="1371600"/>
        </a:xfrm>
        <a:prstGeom prst="rect">
          <a:avLst/>
        </a:prstGeom>
      </xdr:spPr>
    </xdr:pic>
    <xdr:clientData/>
  </xdr:twoCellAnchor>
  <xdr:twoCellAnchor editAs="oneCell">
    <xdr:from>
      <xdr:col>4</xdr:col>
      <xdr:colOff>2676525</xdr:colOff>
      <xdr:row>0</xdr:row>
      <xdr:rowOff>19050</xdr:rowOff>
    </xdr:from>
    <xdr:to>
      <xdr:col>4</xdr:col>
      <xdr:colOff>4710299</xdr:colOff>
      <xdr:row>6</xdr:row>
      <xdr:rowOff>76896</xdr:rowOff>
    </xdr:to>
    <xdr:pic>
      <xdr:nvPicPr>
        <xdr:cNvPr id="5" name="Picture 4" descr="Urban Greening Grant Program Logo">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20175" y="19050"/>
          <a:ext cx="2033774"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418122</xdr:colOff>
      <xdr:row>5</xdr:row>
      <xdr:rowOff>180975</xdr:rowOff>
    </xdr:to>
    <xdr:pic>
      <xdr:nvPicPr>
        <xdr:cNvPr id="7" name="Picture 6" descr="California Climate Investments Logo">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0"/>
          <a:ext cx="1743458" cy="1371600"/>
        </a:xfrm>
        <a:prstGeom prst="rect">
          <a:avLst/>
        </a:prstGeom>
      </xdr:spPr>
    </xdr:pic>
    <xdr:clientData/>
  </xdr:twoCellAnchor>
  <xdr:twoCellAnchor editAs="oneCell">
    <xdr:from>
      <xdr:col>9</xdr:col>
      <xdr:colOff>1228725</xdr:colOff>
      <xdr:row>0</xdr:row>
      <xdr:rowOff>19050</xdr:rowOff>
    </xdr:from>
    <xdr:to>
      <xdr:col>10</xdr:col>
      <xdr:colOff>1624199</xdr:colOff>
      <xdr:row>6</xdr:row>
      <xdr:rowOff>76896</xdr:rowOff>
    </xdr:to>
    <xdr:pic>
      <xdr:nvPicPr>
        <xdr:cNvPr id="4" name="Picture 3" descr="Urban Greening Grant Program Log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87675" y="1905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1762125</xdr:colOff>
      <xdr:row>0</xdr:row>
      <xdr:rowOff>0</xdr:rowOff>
    </xdr:from>
    <xdr:to>
      <xdr:col>8</xdr:col>
      <xdr:colOff>1890899</xdr:colOff>
      <xdr:row>6</xdr:row>
      <xdr:rowOff>57846</xdr:rowOff>
    </xdr:to>
    <xdr:pic>
      <xdr:nvPicPr>
        <xdr:cNvPr id="4" name="Picture 3" descr="Urban Greening Grant Program Logo">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977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0</xdr:rowOff>
    </xdr:from>
    <xdr:to>
      <xdr:col>1</xdr:col>
      <xdr:colOff>1742097</xdr:colOff>
      <xdr:row>5</xdr:row>
      <xdr:rowOff>180975</xdr:rowOff>
    </xdr:to>
    <xdr:pic>
      <xdr:nvPicPr>
        <xdr:cNvPr id="5" name="Picture 4" descr="California Climate Investments Logo">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0"/>
          <a:ext cx="1732572" cy="1371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xdr:col>
      <xdr:colOff>1839048</xdr:colOff>
      <xdr:row>5</xdr:row>
      <xdr:rowOff>171450</xdr:rowOff>
    </xdr:to>
    <xdr:pic>
      <xdr:nvPicPr>
        <xdr:cNvPr id="8" name="Picture 7" descr="California Climate Investments Logo">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0"/>
          <a:ext cx="1736654" cy="1362075"/>
        </a:xfrm>
        <a:prstGeom prst="rect">
          <a:avLst/>
        </a:prstGeom>
      </xdr:spPr>
    </xdr:pic>
    <xdr:clientData/>
  </xdr:twoCellAnchor>
  <xdr:twoCellAnchor editAs="oneCell">
    <xdr:from>
      <xdr:col>15</xdr:col>
      <xdr:colOff>495300</xdr:colOff>
      <xdr:row>0</xdr:row>
      <xdr:rowOff>0</xdr:rowOff>
    </xdr:from>
    <xdr:to>
      <xdr:col>17</xdr:col>
      <xdr:colOff>871724</xdr:colOff>
      <xdr:row>6</xdr:row>
      <xdr:rowOff>57846</xdr:rowOff>
    </xdr:to>
    <xdr:pic>
      <xdr:nvPicPr>
        <xdr:cNvPr id="4" name="Picture 3" descr="Urban Greening Grant Program Logo">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87350"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9908</xdr:colOff>
      <xdr:row>5</xdr:row>
      <xdr:rowOff>180975</xdr:rowOff>
    </xdr:to>
    <xdr:pic>
      <xdr:nvPicPr>
        <xdr:cNvPr id="7" name="Picture 6" descr="California Climate Investments Logo">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43458" cy="1371600"/>
        </a:xfrm>
        <a:prstGeom prst="rect">
          <a:avLst/>
        </a:prstGeom>
      </xdr:spPr>
    </xdr:pic>
    <xdr:clientData/>
  </xdr:twoCellAnchor>
  <xdr:twoCellAnchor editAs="oneCell">
    <xdr:from>
      <xdr:col>3</xdr:col>
      <xdr:colOff>371475</xdr:colOff>
      <xdr:row>0</xdr:row>
      <xdr:rowOff>0</xdr:rowOff>
    </xdr:from>
    <xdr:to>
      <xdr:col>5</xdr:col>
      <xdr:colOff>662174</xdr:colOff>
      <xdr:row>6</xdr:row>
      <xdr:rowOff>57846</xdr:rowOff>
    </xdr:to>
    <xdr:pic>
      <xdr:nvPicPr>
        <xdr:cNvPr id="5" name="Picture 4" descr="Urban Greening Grant Program Logo">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987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1746179</xdr:colOff>
      <xdr:row>5</xdr:row>
      <xdr:rowOff>171450</xdr:rowOff>
    </xdr:to>
    <xdr:pic>
      <xdr:nvPicPr>
        <xdr:cNvPr id="7" name="Picture 6" descr="California Climate Investments Logo">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36654" cy="1362075"/>
        </a:xfrm>
        <a:prstGeom prst="rect">
          <a:avLst/>
        </a:prstGeom>
      </xdr:spPr>
    </xdr:pic>
    <xdr:clientData/>
  </xdr:twoCellAnchor>
  <xdr:twoCellAnchor editAs="oneCell">
    <xdr:from>
      <xdr:col>5</xdr:col>
      <xdr:colOff>257175</xdr:colOff>
      <xdr:row>0</xdr:row>
      <xdr:rowOff>0</xdr:rowOff>
    </xdr:from>
    <xdr:to>
      <xdr:col>6</xdr:col>
      <xdr:colOff>1147949</xdr:colOff>
      <xdr:row>6</xdr:row>
      <xdr:rowOff>57846</xdr:rowOff>
    </xdr:to>
    <xdr:pic>
      <xdr:nvPicPr>
        <xdr:cNvPr id="4" name="Picture 3" descr="Urban Greening Grant Program Logo">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9375"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1752983</xdr:colOff>
      <xdr:row>6</xdr:row>
      <xdr:rowOff>22225</xdr:rowOff>
    </xdr:to>
    <xdr:pic>
      <xdr:nvPicPr>
        <xdr:cNvPr id="6" name="Picture 5" descr="California Climate Investments Logo">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0"/>
          <a:ext cx="1743458" cy="1393825"/>
        </a:xfrm>
        <a:prstGeom prst="rect">
          <a:avLst/>
        </a:prstGeom>
      </xdr:spPr>
    </xdr:pic>
    <xdr:clientData/>
  </xdr:twoCellAnchor>
  <xdr:twoCellAnchor editAs="oneCell">
    <xdr:from>
      <xdr:col>3</xdr:col>
      <xdr:colOff>9858375</xdr:colOff>
      <xdr:row>0</xdr:row>
      <xdr:rowOff>0</xdr:rowOff>
    </xdr:from>
    <xdr:to>
      <xdr:col>3</xdr:col>
      <xdr:colOff>12044549</xdr:colOff>
      <xdr:row>6</xdr:row>
      <xdr:rowOff>114996</xdr:rowOff>
    </xdr:to>
    <xdr:pic>
      <xdr:nvPicPr>
        <xdr:cNvPr id="4" name="Picture 3" descr="Urban Greening Grant Program Logo">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78125" y="0"/>
          <a:ext cx="2186174"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2</xdr:col>
      <xdr:colOff>1486283</xdr:colOff>
      <xdr:row>5</xdr:row>
      <xdr:rowOff>203200</xdr:rowOff>
    </xdr:to>
    <xdr:pic>
      <xdr:nvPicPr>
        <xdr:cNvPr id="5" name="Picture 4" descr="California Climate Investments Logo">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43458" cy="1393825"/>
        </a:xfrm>
        <a:prstGeom prst="rect">
          <a:avLst/>
        </a:prstGeom>
      </xdr:spPr>
    </xdr:pic>
    <xdr:clientData/>
  </xdr:twoCellAnchor>
  <xdr:twoCellAnchor editAs="oneCell">
    <xdr:from>
      <xdr:col>5</xdr:col>
      <xdr:colOff>85725</xdr:colOff>
      <xdr:row>0</xdr:row>
      <xdr:rowOff>0</xdr:rowOff>
    </xdr:from>
    <xdr:to>
      <xdr:col>5</xdr:col>
      <xdr:colOff>2129024</xdr:colOff>
      <xdr:row>6</xdr:row>
      <xdr:rowOff>57846</xdr:rowOff>
    </xdr:to>
    <xdr:pic>
      <xdr:nvPicPr>
        <xdr:cNvPr id="6" name="Picture 5" descr="Urban Greening Grant Program Log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05700" y="0"/>
          <a:ext cx="2043299" cy="1486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huft\Downloads\sgc_ahsc_finalrevisedcalc_16-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CSISD\Div\CIA%20Section\CNRA%20-%20Urban%20Greening\FY%2017-18\QM\cnra_ug_calculator_16-17_draft_12-19-16_ol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QCSISD\CIB%20Benefits%20Section\State%20Agency%20Program%20FY%202016-17\LCTOP\QM\caltrans_lctop_finalar_16-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CSISD\Cap%20and%20Trade\LCTOP\02%20Program\02%20FY15-16\04%20Forms\5%20LCTOP%20Allocation%20Request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QCSISD\Div\CIA%20Section\CAL%20FIRE\CAL%20FIRE%20FY%202017-18\QM\calfire_ucf_draftcalculator_17-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dipalma\AppData\Local\Microsoft\Windows\INetCache\Content.Outlook\5H5EMIOB\Revised%20FY%2017-18%20Funding%20Plan%20Quantification-1012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QISD\Div\CIB%20Benefits%20Section\State%20Agency%20Program%20FY%202018-19\TIRCP\QM\Draft\calsta_tircp_draftcalculator_18-1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QSTCD\Branch\$1B%20Bond\Emissions%20Estimates\Calculators\2010%20Updated%20Calculators\TruckCalculator\updatestarted0428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sheetData sheetId="1">
        <row r="49">
          <cell r="D49"/>
        </row>
      </sheetData>
      <sheetData sheetId="2">
        <row r="29">
          <cell r="T29">
            <v>0</v>
          </cell>
        </row>
      </sheetData>
      <sheetData sheetId="3"/>
      <sheetData sheetId="4"/>
      <sheetData sheetId="5"/>
      <sheetData sheetId="6"/>
      <sheetData sheetId="7"/>
      <sheetData sheetId="8">
        <row r="2">
          <cell r="A2">
            <v>2019</v>
          </cell>
          <cell r="B2">
            <v>2017</v>
          </cell>
          <cell r="C2" t="str">
            <v>Alameda</v>
          </cell>
          <cell r="H2">
            <v>1E-3</v>
          </cell>
          <cell r="I2">
            <v>5.0000000000000001E-4</v>
          </cell>
          <cell r="K2" t="str">
            <v>TOD</v>
          </cell>
        </row>
        <row r="3">
          <cell r="A3">
            <v>2018</v>
          </cell>
          <cell r="B3">
            <v>2018</v>
          </cell>
          <cell r="C3" t="str">
            <v>Alpine</v>
          </cell>
          <cell r="H3">
            <v>1.4E-3</v>
          </cell>
          <cell r="I3">
            <v>1E-3</v>
          </cell>
          <cell r="K3" t="str">
            <v>ICP</v>
          </cell>
        </row>
        <row r="4">
          <cell r="A4">
            <v>2017</v>
          </cell>
          <cell r="B4">
            <v>2019</v>
          </cell>
          <cell r="C4" t="str">
            <v>Amador</v>
          </cell>
          <cell r="H4">
            <v>1.9E-3</v>
          </cell>
          <cell r="I4">
            <v>1.5E-3</v>
          </cell>
          <cell r="K4" t="str">
            <v>RIPA</v>
          </cell>
        </row>
        <row r="5">
          <cell r="A5">
            <v>2016</v>
          </cell>
          <cell r="B5">
            <v>2020</v>
          </cell>
          <cell r="C5" t="str">
            <v>Butte</v>
          </cell>
          <cell r="H5">
            <v>2E-3</v>
          </cell>
          <cell r="I5">
            <v>2E-3</v>
          </cell>
        </row>
        <row r="6">
          <cell r="A6">
            <v>2015</v>
          </cell>
          <cell r="B6">
            <v>2021</v>
          </cell>
          <cell r="C6" t="str">
            <v>Calaveras</v>
          </cell>
          <cell r="H6">
            <v>2.7000000000000001E-3</v>
          </cell>
          <cell r="I6">
            <v>3.0000000000000001E-3</v>
          </cell>
        </row>
        <row r="7">
          <cell r="A7">
            <v>2014</v>
          </cell>
          <cell r="B7">
            <v>2022</v>
          </cell>
          <cell r="C7" t="str">
            <v>Colusa</v>
          </cell>
          <cell r="H7">
            <v>2.8999999999999998E-3</v>
          </cell>
        </row>
        <row r="8">
          <cell r="A8">
            <v>2013</v>
          </cell>
          <cell r="B8">
            <v>2023</v>
          </cell>
          <cell r="C8" t="str">
            <v>Contra Costa</v>
          </cell>
          <cell r="H8">
            <v>3.8E-3</v>
          </cell>
        </row>
        <row r="9">
          <cell r="A9">
            <v>2012</v>
          </cell>
          <cell r="B9">
            <v>2024</v>
          </cell>
          <cell r="C9" t="str">
            <v>Del Norte</v>
          </cell>
          <cell r="H9">
            <v>5.1999999999999998E-3</v>
          </cell>
        </row>
        <row r="10">
          <cell r="A10">
            <v>2011</v>
          </cell>
          <cell r="B10">
            <v>2025</v>
          </cell>
          <cell r="C10" t="str">
            <v>El Dorado</v>
          </cell>
          <cell r="H10">
            <v>7.3000000000000001E-3</v>
          </cell>
        </row>
        <row r="11">
          <cell r="A11">
            <v>2010</v>
          </cell>
          <cell r="B11">
            <v>2026</v>
          </cell>
          <cell r="C11" t="str">
            <v>Fresno</v>
          </cell>
          <cell r="H11">
            <v>7.7999999999999996E-3</v>
          </cell>
        </row>
        <row r="12">
          <cell r="A12">
            <v>2009</v>
          </cell>
          <cell r="B12">
            <v>2027</v>
          </cell>
          <cell r="C12" t="str">
            <v>Glenn</v>
          </cell>
          <cell r="H12">
            <v>1.04E-2</v>
          </cell>
          <cell r="K12" t="str">
            <v>Yes</v>
          </cell>
        </row>
        <row r="13">
          <cell r="A13">
            <v>2008</v>
          </cell>
          <cell r="B13">
            <v>2028</v>
          </cell>
          <cell r="C13" t="str">
            <v>Humboldt</v>
          </cell>
          <cell r="H13">
            <v>1.09E-2</v>
          </cell>
          <cell r="K13" t="str">
            <v>No</v>
          </cell>
        </row>
        <row r="14">
          <cell r="A14">
            <v>2007</v>
          </cell>
          <cell r="B14">
            <v>2029</v>
          </cell>
          <cell r="C14" t="str">
            <v>Imperial</v>
          </cell>
          <cell r="H14">
            <v>1.4500000000000001E-2</v>
          </cell>
        </row>
        <row r="15">
          <cell r="A15">
            <v>2006</v>
          </cell>
          <cell r="B15">
            <v>2030</v>
          </cell>
          <cell r="C15" t="str">
            <v>Inyo</v>
          </cell>
          <cell r="H15">
            <v>1.55E-2</v>
          </cell>
        </row>
        <row r="16">
          <cell r="A16">
            <v>2005</v>
          </cell>
          <cell r="B16">
            <v>2031</v>
          </cell>
          <cell r="C16" t="str">
            <v>Kern</v>
          </cell>
          <cell r="H16">
            <v>2.07E-2</v>
          </cell>
          <cell r="K16" t="str">
            <v>$0 to $273.74</v>
          </cell>
        </row>
        <row r="17">
          <cell r="A17">
            <v>2004</v>
          </cell>
          <cell r="B17">
            <v>2032</v>
          </cell>
          <cell r="C17" t="str">
            <v>Kings</v>
          </cell>
          <cell r="K17" t="str">
            <v>$273.75 to $543.84</v>
          </cell>
        </row>
        <row r="18">
          <cell r="A18">
            <v>2003</v>
          </cell>
          <cell r="B18">
            <v>2033</v>
          </cell>
          <cell r="C18" t="str">
            <v>Lake</v>
          </cell>
          <cell r="K18" t="str">
            <v>$543.85 to $1,087.69</v>
          </cell>
        </row>
        <row r="19">
          <cell r="A19">
            <v>2002</v>
          </cell>
          <cell r="B19">
            <v>2034</v>
          </cell>
          <cell r="C19" t="str">
            <v>Lassen</v>
          </cell>
          <cell r="K19" t="str">
            <v>$1,087.70 to $2,175.39</v>
          </cell>
        </row>
        <row r="20">
          <cell r="A20">
            <v>2001</v>
          </cell>
          <cell r="B20">
            <v>2035</v>
          </cell>
          <cell r="C20" t="str">
            <v>Los Angeles</v>
          </cell>
          <cell r="K20" t="str">
            <v>$2,175.40 or greater</v>
          </cell>
        </row>
        <row r="21">
          <cell r="A21">
            <v>2000</v>
          </cell>
          <cell r="B21">
            <v>2036</v>
          </cell>
          <cell r="C21" t="str">
            <v>Madera</v>
          </cell>
        </row>
        <row r="22">
          <cell r="A22">
            <v>1999</v>
          </cell>
          <cell r="B22">
            <v>2037</v>
          </cell>
          <cell r="C22" t="str">
            <v>Marin</v>
          </cell>
        </row>
        <row r="23">
          <cell r="A23">
            <v>1998</v>
          </cell>
          <cell r="B23">
            <v>2038</v>
          </cell>
          <cell r="C23" t="str">
            <v>Mariposa</v>
          </cell>
        </row>
        <row r="24">
          <cell r="A24">
            <v>1997</v>
          </cell>
          <cell r="B24">
            <v>2039</v>
          </cell>
          <cell r="C24" t="str">
            <v>Mendocino</v>
          </cell>
        </row>
        <row r="25">
          <cell r="A25">
            <v>1996</v>
          </cell>
          <cell r="B25">
            <v>2040</v>
          </cell>
          <cell r="C25" t="str">
            <v>Merced</v>
          </cell>
        </row>
        <row r="26">
          <cell r="A26">
            <v>1995</v>
          </cell>
          <cell r="B26">
            <v>2041</v>
          </cell>
          <cell r="C26" t="str">
            <v>Modoc</v>
          </cell>
        </row>
        <row r="27">
          <cell r="A27">
            <v>1994</v>
          </cell>
          <cell r="B27">
            <v>2042</v>
          </cell>
          <cell r="C27" t="str">
            <v>Mono</v>
          </cell>
        </row>
        <row r="28">
          <cell r="A28">
            <v>1993</v>
          </cell>
          <cell r="B28">
            <v>2043</v>
          </cell>
          <cell r="C28" t="str">
            <v>Monterey</v>
          </cell>
        </row>
        <row r="29">
          <cell r="A29">
            <v>1992</v>
          </cell>
          <cell r="B29">
            <v>2044</v>
          </cell>
          <cell r="C29" t="str">
            <v>Napa</v>
          </cell>
        </row>
        <row r="30">
          <cell r="A30">
            <v>1991</v>
          </cell>
          <cell r="B30">
            <v>2045</v>
          </cell>
          <cell r="C30" t="str">
            <v>Nevada</v>
          </cell>
        </row>
        <row r="31">
          <cell r="A31">
            <v>1990</v>
          </cell>
          <cell r="B31">
            <v>2046</v>
          </cell>
          <cell r="C31" t="str">
            <v>Orange</v>
          </cell>
        </row>
        <row r="32">
          <cell r="A32">
            <v>1989</v>
          </cell>
          <cell r="B32">
            <v>2047</v>
          </cell>
          <cell r="C32" t="str">
            <v>Placer</v>
          </cell>
        </row>
        <row r="33">
          <cell r="A33">
            <v>1988</v>
          </cell>
          <cell r="B33">
            <v>2048</v>
          </cell>
          <cell r="C33" t="str">
            <v>Plumas</v>
          </cell>
        </row>
        <row r="34">
          <cell r="A34">
            <v>1987</v>
          </cell>
          <cell r="B34">
            <v>2049</v>
          </cell>
          <cell r="C34" t="str">
            <v>Riverside</v>
          </cell>
        </row>
        <row r="35">
          <cell r="A35">
            <v>1986</v>
          </cell>
          <cell r="B35">
            <v>2050</v>
          </cell>
          <cell r="C35" t="str">
            <v>Sacramento</v>
          </cell>
        </row>
        <row r="36">
          <cell r="A36">
            <v>1985</v>
          </cell>
          <cell r="B36"/>
          <cell r="C36" t="str">
            <v>San Benito</v>
          </cell>
        </row>
        <row r="37">
          <cell r="A37">
            <v>1984</v>
          </cell>
          <cell r="B37"/>
          <cell r="C37" t="str">
            <v>San Bernardino</v>
          </cell>
        </row>
        <row r="38">
          <cell r="A38">
            <v>1983</v>
          </cell>
          <cell r="C38" t="str">
            <v>San Diego</v>
          </cell>
        </row>
        <row r="39">
          <cell r="A39">
            <v>1982</v>
          </cell>
          <cell r="C39" t="str">
            <v>San Francisco</v>
          </cell>
        </row>
        <row r="40">
          <cell r="A40">
            <v>1981</v>
          </cell>
          <cell r="C40" t="str">
            <v>San Joaquin</v>
          </cell>
        </row>
        <row r="41">
          <cell r="A41">
            <v>1980</v>
          </cell>
          <cell r="C41" t="str">
            <v>San Luis Obispo</v>
          </cell>
        </row>
        <row r="42">
          <cell r="A42">
            <v>1979</v>
          </cell>
          <cell r="C42" t="str">
            <v>San Mateo</v>
          </cell>
        </row>
        <row r="43">
          <cell r="A43">
            <v>1978</v>
          </cell>
          <cell r="C43" t="str">
            <v>Santa Barbara</v>
          </cell>
        </row>
        <row r="44">
          <cell r="A44">
            <v>1977</v>
          </cell>
          <cell r="C44" t="str">
            <v>Santa Clara</v>
          </cell>
        </row>
        <row r="45">
          <cell r="A45">
            <v>1976</v>
          </cell>
          <cell r="C45" t="str">
            <v>Santa Cruz</v>
          </cell>
        </row>
        <row r="46">
          <cell r="A46">
            <v>1975</v>
          </cell>
          <cell r="C46" t="str">
            <v>Shasta</v>
          </cell>
        </row>
        <row r="47">
          <cell r="A47">
            <v>1974</v>
          </cell>
          <cell r="C47" t="str">
            <v>Sierra</v>
          </cell>
        </row>
        <row r="48">
          <cell r="A48">
            <v>1973</v>
          </cell>
          <cell r="C48" t="str">
            <v>Siskiyou</v>
          </cell>
          <cell r="E48" t="str">
            <v>New Bus Service (local bus)</v>
          </cell>
        </row>
        <row r="49">
          <cell r="A49">
            <v>1972</v>
          </cell>
          <cell r="C49" t="str">
            <v>Solano</v>
          </cell>
          <cell r="E49" t="str">
            <v>New Bus Service (long distance commuter)</v>
          </cell>
        </row>
        <row r="50">
          <cell r="A50">
            <v>1971</v>
          </cell>
          <cell r="C50" t="str">
            <v>Sonoma</v>
          </cell>
          <cell r="E50" t="str">
            <v>New Train Service</v>
          </cell>
        </row>
        <row r="51">
          <cell r="C51" t="str">
            <v>Stanislaus</v>
          </cell>
          <cell r="E51" t="str">
            <v>New Ferry Service</v>
          </cell>
        </row>
        <row r="52">
          <cell r="C52" t="str">
            <v>Sutter</v>
          </cell>
          <cell r="E52" t="str">
            <v>Vanpool</v>
          </cell>
        </row>
        <row r="53">
          <cell r="C53" t="str">
            <v>Tehama</v>
          </cell>
          <cell r="E53" t="str">
            <v>Shuttle</v>
          </cell>
        </row>
        <row r="54">
          <cell r="C54" t="str">
            <v>Trinity</v>
          </cell>
          <cell r="E54" t="str">
            <v>Capital Improvements</v>
          </cell>
        </row>
        <row r="55">
          <cell r="C55" t="str">
            <v>Tulare</v>
          </cell>
          <cell r="E55" t="str">
            <v>Bicycle Paths Class 1</v>
          </cell>
        </row>
        <row r="56">
          <cell r="C56" t="str">
            <v>Tuolumne</v>
          </cell>
          <cell r="E56" t="str">
            <v>Bicycle Lanes Class 2</v>
          </cell>
        </row>
        <row r="57">
          <cell r="C57" t="str">
            <v>Ventura</v>
          </cell>
          <cell r="E57" t="str">
            <v>Bikeway Class 4</v>
          </cell>
        </row>
        <row r="58">
          <cell r="C58" t="str">
            <v>Yolo</v>
          </cell>
          <cell r="E58" t="str">
            <v>Bike Share</v>
          </cell>
        </row>
        <row r="59">
          <cell r="C59" t="str">
            <v>Yuba</v>
          </cell>
          <cell r="E59" t="str">
            <v>Pedestrian Facilities</v>
          </cell>
        </row>
      </sheetData>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arbon &amp; Energy Savings (CTCC)"/>
      <sheetName val="Carbon &amp; Energy Savings (iTree)"/>
      <sheetName val="Wood Products"/>
      <sheetName val="Electricity"/>
      <sheetName val="New Bike-Ped Infrastructure"/>
      <sheetName val="GHG Summary"/>
      <sheetName val="ERFs &amp; Sources"/>
      <sheetName val="Infrastructure GHG Calculations"/>
      <sheetName val="Defaults"/>
      <sheetName val="Auto GHGs"/>
      <sheetName val="Bus EF"/>
      <sheetName val="LDH EF"/>
      <sheetName val="Definitions (2)"/>
      <sheetName val="GHG Summary (2)"/>
    </sheetNames>
    <sheetDataSet>
      <sheetData sheetId="0">
        <row r="28">
          <cell r="D28">
            <v>0</v>
          </cell>
        </row>
      </sheetData>
      <sheetData sheetId="1"/>
      <sheetData sheetId="2">
        <row r="16">
          <cell r="G16">
            <v>0</v>
          </cell>
        </row>
      </sheetData>
      <sheetData sheetId="3">
        <row r="15">
          <cell r="H15">
            <v>0</v>
          </cell>
        </row>
      </sheetData>
      <sheetData sheetId="4">
        <row r="16">
          <cell r="I16">
            <v>0</v>
          </cell>
        </row>
      </sheetData>
      <sheetData sheetId="5">
        <row r="16">
          <cell r="G16">
            <v>0</v>
          </cell>
        </row>
      </sheetData>
      <sheetData sheetId="6"/>
      <sheetData sheetId="7"/>
      <sheetData sheetId="8">
        <row r="13">
          <cell r="B13">
            <v>0.03</v>
          </cell>
        </row>
      </sheetData>
      <sheetData sheetId="9"/>
      <sheetData sheetId="10">
        <row r="2">
          <cell r="A2">
            <v>1971</v>
          </cell>
          <cell r="C2" t="str">
            <v>Alameda</v>
          </cell>
          <cell r="H2">
            <v>1E-3</v>
          </cell>
          <cell r="I2">
            <v>5.0000000000000001E-4</v>
          </cell>
        </row>
        <row r="3">
          <cell r="A3">
            <v>1972</v>
          </cell>
          <cell r="C3" t="str">
            <v>Alpine</v>
          </cell>
          <cell r="H3">
            <v>1.4E-3</v>
          </cell>
          <cell r="I3">
            <v>1E-3</v>
          </cell>
        </row>
        <row r="4">
          <cell r="A4">
            <v>1973</v>
          </cell>
          <cell r="B4">
            <v>2017</v>
          </cell>
          <cell r="C4" t="str">
            <v>Amador</v>
          </cell>
          <cell r="H4">
            <v>1.9E-3</v>
          </cell>
          <cell r="I4">
            <v>1.5E-3</v>
          </cell>
        </row>
        <row r="5">
          <cell r="A5">
            <v>1974</v>
          </cell>
          <cell r="B5">
            <v>2018</v>
          </cell>
          <cell r="C5" t="str">
            <v>Butte</v>
          </cell>
          <cell r="H5">
            <v>2E-3</v>
          </cell>
          <cell r="I5">
            <v>2E-3</v>
          </cell>
        </row>
        <row r="6">
          <cell r="A6">
            <v>1975</v>
          </cell>
          <cell r="B6">
            <v>2019</v>
          </cell>
          <cell r="C6" t="str">
            <v>Calaveras</v>
          </cell>
          <cell r="H6">
            <v>2.7000000000000001E-3</v>
          </cell>
          <cell r="I6">
            <v>3.0000000000000001E-3</v>
          </cell>
        </row>
        <row r="7">
          <cell r="A7">
            <v>1976</v>
          </cell>
          <cell r="B7">
            <v>2020</v>
          </cell>
          <cell r="C7" t="str">
            <v>Colusa</v>
          </cell>
          <cell r="H7">
            <v>2.8999999999999998E-3</v>
          </cell>
        </row>
        <row r="8">
          <cell r="A8">
            <v>1977</v>
          </cell>
          <cell r="B8">
            <v>2021</v>
          </cell>
          <cell r="C8" t="str">
            <v>Contra Costa</v>
          </cell>
          <cell r="H8">
            <v>3.8E-3</v>
          </cell>
        </row>
        <row r="9">
          <cell r="A9">
            <v>1978</v>
          </cell>
          <cell r="B9">
            <v>2022</v>
          </cell>
          <cell r="C9" t="str">
            <v>Del Norte</v>
          </cell>
          <cell r="H9">
            <v>5.1999999999999998E-3</v>
          </cell>
        </row>
        <row r="10">
          <cell r="A10">
            <v>1979</v>
          </cell>
          <cell r="B10">
            <v>2023</v>
          </cell>
          <cell r="C10" t="str">
            <v>El Dorado</v>
          </cell>
          <cell r="H10">
            <v>7.3000000000000001E-3</v>
          </cell>
        </row>
        <row r="11">
          <cell r="A11">
            <v>1980</v>
          </cell>
          <cell r="B11">
            <v>2024</v>
          </cell>
          <cell r="C11" t="str">
            <v>Fresno</v>
          </cell>
          <cell r="E11" t="str">
            <v>CNG</v>
          </cell>
          <cell r="H11">
            <v>7.7999999999999996E-3</v>
          </cell>
        </row>
        <row r="12">
          <cell r="A12">
            <v>1981</v>
          </cell>
          <cell r="B12">
            <v>2025</v>
          </cell>
          <cell r="C12" t="str">
            <v>Glenn</v>
          </cell>
          <cell r="E12" t="str">
            <v>Diesel</v>
          </cell>
          <cell r="H12">
            <v>1.04E-2</v>
          </cell>
        </row>
        <row r="13">
          <cell r="A13">
            <v>1982</v>
          </cell>
          <cell r="B13">
            <v>2026</v>
          </cell>
          <cell r="C13" t="str">
            <v>Humboldt</v>
          </cell>
          <cell r="E13" t="str">
            <v>Electric/BEV or PHEV</v>
          </cell>
          <cell r="H13">
            <v>1.09E-2</v>
          </cell>
        </row>
        <row r="14">
          <cell r="A14">
            <v>1983</v>
          </cell>
          <cell r="B14">
            <v>2027</v>
          </cell>
          <cell r="C14" t="str">
            <v>Imperial</v>
          </cell>
          <cell r="E14" t="str">
            <v>Electric (Heavy Rail)</v>
          </cell>
          <cell r="H14">
            <v>1.4500000000000001E-2</v>
          </cell>
        </row>
        <row r="15">
          <cell r="A15">
            <v>1984</v>
          </cell>
          <cell r="B15">
            <v>2028</v>
          </cell>
          <cell r="C15" t="str">
            <v>Inyo</v>
          </cell>
          <cell r="E15" t="str">
            <v>Electric (Light Rail)</v>
          </cell>
          <cell r="H15">
            <v>1.55E-2</v>
          </cell>
        </row>
        <row r="16">
          <cell r="A16">
            <v>1985</v>
          </cell>
          <cell r="B16">
            <v>2029</v>
          </cell>
          <cell r="C16" t="str">
            <v>Kern</v>
          </cell>
          <cell r="E16" t="str">
            <v>Electric (Trolley Bus, Cable Car, Street Car)</v>
          </cell>
          <cell r="H16">
            <v>2.07E-2</v>
          </cell>
        </row>
        <row r="17">
          <cell r="A17">
            <v>1986</v>
          </cell>
          <cell r="B17">
            <v>2030</v>
          </cell>
          <cell r="C17" t="str">
            <v>Kings</v>
          </cell>
          <cell r="E17" t="str">
            <v>Gasoline</v>
          </cell>
        </row>
        <row r="18">
          <cell r="A18">
            <v>1987</v>
          </cell>
          <cell r="B18">
            <v>2031</v>
          </cell>
          <cell r="C18" t="str">
            <v>Lake (County)</v>
          </cell>
          <cell r="E18" t="str">
            <v>Hydrogen Fuel Cell</v>
          </cell>
        </row>
        <row r="19">
          <cell r="A19">
            <v>1988</v>
          </cell>
          <cell r="B19">
            <v>2032</v>
          </cell>
          <cell r="C19" t="str">
            <v>Lassen</v>
          </cell>
          <cell r="E19" t="str">
            <v>Hydrogen Fuel Cell (SB 1505)</v>
          </cell>
        </row>
        <row r="20">
          <cell r="A20">
            <v>1989</v>
          </cell>
          <cell r="B20">
            <v>2033</v>
          </cell>
          <cell r="C20" t="str">
            <v>Los Angeles</v>
          </cell>
          <cell r="E20" t="str">
            <v>LNG</v>
          </cell>
        </row>
        <row r="21">
          <cell r="A21">
            <v>1990</v>
          </cell>
          <cell r="B21">
            <v>2034</v>
          </cell>
          <cell r="C21" t="str">
            <v>Madera</v>
          </cell>
          <cell r="E21" t="str">
            <v>Renewable Diesel</v>
          </cell>
        </row>
        <row r="22">
          <cell r="A22">
            <v>1991</v>
          </cell>
          <cell r="B22">
            <v>2035</v>
          </cell>
          <cell r="C22" t="str">
            <v>Marin</v>
          </cell>
        </row>
        <row r="23">
          <cell r="A23">
            <v>1992</v>
          </cell>
          <cell r="B23">
            <v>2036</v>
          </cell>
          <cell r="C23" t="str">
            <v>Mariposa</v>
          </cell>
        </row>
        <row r="24">
          <cell r="A24">
            <v>1993</v>
          </cell>
          <cell r="B24">
            <v>2037</v>
          </cell>
          <cell r="C24" t="str">
            <v>Mendocino</v>
          </cell>
        </row>
        <row r="25">
          <cell r="A25">
            <v>1994</v>
          </cell>
          <cell r="B25">
            <v>2038</v>
          </cell>
          <cell r="C25" t="str">
            <v>Merced</v>
          </cell>
        </row>
        <row r="26">
          <cell r="A26">
            <v>1995</v>
          </cell>
          <cell r="B26">
            <v>2039</v>
          </cell>
          <cell r="C26" t="str">
            <v>Modoc</v>
          </cell>
        </row>
        <row r="27">
          <cell r="A27">
            <v>1996</v>
          </cell>
          <cell r="B27">
            <v>2040</v>
          </cell>
          <cell r="C27" t="str">
            <v>Mono</v>
          </cell>
        </row>
        <row r="28">
          <cell r="A28">
            <v>1997</v>
          </cell>
          <cell r="B28">
            <v>2041</v>
          </cell>
          <cell r="C28" t="str">
            <v>Monterey</v>
          </cell>
        </row>
        <row r="29">
          <cell r="A29">
            <v>1998</v>
          </cell>
          <cell r="B29">
            <v>2042</v>
          </cell>
          <cell r="C29" t="str">
            <v>Napa</v>
          </cell>
        </row>
        <row r="30">
          <cell r="A30">
            <v>1999</v>
          </cell>
          <cell r="B30">
            <v>2043</v>
          </cell>
          <cell r="C30" t="str">
            <v>Nevada</v>
          </cell>
        </row>
        <row r="31">
          <cell r="A31">
            <v>2000</v>
          </cell>
          <cell r="B31">
            <v>2044</v>
          </cell>
          <cell r="C31" t="str">
            <v>Orange</v>
          </cell>
        </row>
        <row r="32">
          <cell r="A32">
            <v>2001</v>
          </cell>
          <cell r="B32">
            <v>2045</v>
          </cell>
          <cell r="C32" t="str">
            <v>Placer</v>
          </cell>
        </row>
        <row r="33">
          <cell r="A33">
            <v>2002</v>
          </cell>
          <cell r="B33">
            <v>2046</v>
          </cell>
          <cell r="C33" t="str">
            <v>Plumas</v>
          </cell>
        </row>
        <row r="34">
          <cell r="A34">
            <v>2003</v>
          </cell>
          <cell r="B34">
            <v>2047</v>
          </cell>
          <cell r="C34" t="str">
            <v>Riverside</v>
          </cell>
        </row>
        <row r="35">
          <cell r="A35">
            <v>2004</v>
          </cell>
          <cell r="B35">
            <v>2048</v>
          </cell>
          <cell r="C35" t="str">
            <v>Sacramento</v>
          </cell>
        </row>
        <row r="36">
          <cell r="A36">
            <v>2005</v>
          </cell>
          <cell r="B36">
            <v>2049</v>
          </cell>
          <cell r="C36" t="str">
            <v>San Benito</v>
          </cell>
        </row>
        <row r="37">
          <cell r="A37">
            <v>2006</v>
          </cell>
          <cell r="B37">
            <v>2050</v>
          </cell>
          <cell r="C37" t="str">
            <v>San Bernadino</v>
          </cell>
        </row>
        <row r="38">
          <cell r="A38">
            <v>2007</v>
          </cell>
          <cell r="C38" t="str">
            <v>San Diego (County)</v>
          </cell>
        </row>
        <row r="39">
          <cell r="A39">
            <v>2008</v>
          </cell>
          <cell r="C39" t="str">
            <v>San Francisco (County)</v>
          </cell>
        </row>
        <row r="40">
          <cell r="A40">
            <v>2009</v>
          </cell>
          <cell r="C40" t="str">
            <v>San Joaquin</v>
          </cell>
        </row>
        <row r="41">
          <cell r="A41">
            <v>2010</v>
          </cell>
          <cell r="C41" t="str">
            <v>San Luis Obispo</v>
          </cell>
        </row>
        <row r="42">
          <cell r="A42">
            <v>2011</v>
          </cell>
          <cell r="C42" t="str">
            <v>San Mateo</v>
          </cell>
        </row>
        <row r="43">
          <cell r="A43">
            <v>2012</v>
          </cell>
          <cell r="C43" t="str">
            <v>Santa Barbara</v>
          </cell>
        </row>
        <row r="44">
          <cell r="A44">
            <v>2013</v>
          </cell>
          <cell r="C44" t="str">
            <v>Santa Clara</v>
          </cell>
        </row>
        <row r="45">
          <cell r="A45">
            <v>2014</v>
          </cell>
          <cell r="C45" t="str">
            <v>Santa Cruz</v>
          </cell>
        </row>
        <row r="46">
          <cell r="A46">
            <v>2015</v>
          </cell>
          <cell r="C46" t="str">
            <v>Shasta</v>
          </cell>
        </row>
        <row r="47">
          <cell r="A47">
            <v>2015</v>
          </cell>
          <cell r="C47" t="str">
            <v>Sierra</v>
          </cell>
        </row>
        <row r="48">
          <cell r="A48">
            <v>2016</v>
          </cell>
          <cell r="C48" t="str">
            <v>Siskiyou</v>
          </cell>
        </row>
        <row r="49">
          <cell r="A49">
            <v>2017</v>
          </cell>
          <cell r="C49" t="str">
            <v>Solano</v>
          </cell>
        </row>
        <row r="50">
          <cell r="A50">
            <v>2018</v>
          </cell>
          <cell r="C50" t="str">
            <v>Sonoma</v>
          </cell>
        </row>
        <row r="51">
          <cell r="C51" t="str">
            <v>Stanislaus</v>
          </cell>
        </row>
        <row r="52">
          <cell r="C52" t="str">
            <v>Sutter</v>
          </cell>
        </row>
        <row r="53">
          <cell r="C53" t="str">
            <v>Tehama</v>
          </cell>
        </row>
        <row r="54">
          <cell r="C54" t="str">
            <v>Trinity</v>
          </cell>
        </row>
        <row r="55">
          <cell r="C55" t="str">
            <v>Tulare</v>
          </cell>
        </row>
        <row r="56">
          <cell r="C56" t="str">
            <v>Tuolumne</v>
          </cell>
        </row>
        <row r="57">
          <cell r="C57" t="str">
            <v>Ventura</v>
          </cell>
        </row>
        <row r="58">
          <cell r="C58" t="str">
            <v>Yolo</v>
          </cell>
        </row>
        <row r="59">
          <cell r="C59" t="str">
            <v>Yuba</v>
          </cell>
        </row>
      </sheetData>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Request"/>
      <sheetName val="AA"/>
      <sheetName val="C&amp;A"/>
      <sheetName val="QM-Tool"/>
      <sheetName val="QM Sum"/>
      <sheetName val="Funding Plan"/>
      <sheetName val="AR_Sum"/>
      <sheetName val="AR tables"/>
      <sheetName val="EF Default Tables"/>
      <sheetName val="GHG Calcs"/>
      <sheetName val="Defaults"/>
      <sheetName val="Van"/>
      <sheetName val="Cut-A-Way"/>
      <sheetName val="Over-Road Coach"/>
      <sheetName val="Transit Bus"/>
      <sheetName val="Auto GH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ow r="2">
          <cell r="B2">
            <v>2015</v>
          </cell>
          <cell r="C2" t="str">
            <v>Alameda</v>
          </cell>
          <cell r="D2" t="str">
            <v>Great Basin</v>
          </cell>
          <cell r="E2" t="str">
            <v>New/Expanded Service</v>
          </cell>
          <cell r="H2" t="str">
            <v>Implement new transit service</v>
          </cell>
          <cell r="S2" t="str">
            <v>Bike-share</v>
          </cell>
          <cell r="T2" t="str">
            <v>Cut-A-Way</v>
          </cell>
          <cell r="U2" t="str">
            <v>County</v>
          </cell>
          <cell r="W2" t="str">
            <v>Yes</v>
          </cell>
          <cell r="Y2" t="str">
            <v>Biodiesel (gal)</v>
          </cell>
          <cell r="Z2" t="str">
            <v>Vehicle Replacement</v>
          </cell>
        </row>
        <row r="3">
          <cell r="B3">
            <v>2016</v>
          </cell>
          <cell r="C3" t="str">
            <v>Alpine</v>
          </cell>
          <cell r="D3" t="str">
            <v>Lake County (Air Basin)</v>
          </cell>
          <cell r="E3" t="str">
            <v>Service Improvements</v>
          </cell>
          <cell r="H3" t="str">
            <v>Expand/Enhance transit service</v>
          </cell>
          <cell r="S3" t="str">
            <v>Ferry</v>
          </cell>
          <cell r="T3" t="str">
            <v>Ferry</v>
          </cell>
          <cell r="U3" t="str">
            <v>Air Basin</v>
          </cell>
          <cell r="W3" t="str">
            <v>No</v>
          </cell>
          <cell r="Y3" t="str">
            <v>CNG (ft3)</v>
          </cell>
          <cell r="Z3" t="str">
            <v>Not Applicable</v>
          </cell>
        </row>
        <row r="4">
          <cell r="B4">
            <v>2017</v>
          </cell>
          <cell r="C4" t="str">
            <v>Amador</v>
          </cell>
          <cell r="D4" t="str">
            <v>Lake Tahoe</v>
          </cell>
          <cell r="E4" t="str">
            <v>Capital Improvements</v>
          </cell>
          <cell r="H4" t="str">
            <v xml:space="preserve">Provide alternative transit options
</v>
          </cell>
          <cell r="S4" t="str">
            <v>Heavy Rail</v>
          </cell>
          <cell r="T4" t="str">
            <v>Heavy Rail</v>
          </cell>
          <cell r="Y4" t="str">
            <v>Diesel (gal)</v>
          </cell>
          <cell r="Z4" t="str">
            <v>Fuel Reductions</v>
          </cell>
        </row>
        <row r="5">
          <cell r="B5">
            <v>2018</v>
          </cell>
          <cell r="C5" t="str">
            <v>Butte</v>
          </cell>
          <cell r="D5" t="str">
            <v>Mojave Desert</v>
          </cell>
          <cell r="E5" t="str">
            <v>Cleaner Vehicles</v>
          </cell>
          <cell r="H5" t="str">
            <v xml:space="preserve">Transit vouchers
</v>
          </cell>
          <cell r="S5" t="str">
            <v>Intercity/Express Bus (Long Distance)</v>
          </cell>
          <cell r="T5" t="str">
            <v>Light Rail</v>
          </cell>
          <cell r="Y5" t="str">
            <v>Electric (KWh)</v>
          </cell>
        </row>
        <row r="6">
          <cell r="B6">
            <v>2019</v>
          </cell>
          <cell r="C6" t="str">
            <v>Calaveras</v>
          </cell>
          <cell r="D6" t="str">
            <v>Mountain Counties</v>
          </cell>
          <cell r="H6" t="str">
            <v>Network/fare integration</v>
          </cell>
          <cell r="S6" t="str">
            <v>Light Rail</v>
          </cell>
          <cell r="T6" t="str">
            <v>Over-Road Coach</v>
          </cell>
          <cell r="Y6" t="str">
            <v>Gasoline (gal)</v>
          </cell>
        </row>
        <row r="7">
          <cell r="B7">
            <v>2020</v>
          </cell>
          <cell r="C7" t="str">
            <v>Colusa</v>
          </cell>
          <cell r="D7" t="str">
            <v>North Central Coast</v>
          </cell>
          <cell r="S7" t="str">
            <v>Local/ Intercity Bus (Short Distances)</v>
          </cell>
          <cell r="T7" t="str">
            <v>Streetcar</v>
          </cell>
          <cell r="Y7" t="str">
            <v>Hydrogen Fuel Cell (kg)</v>
          </cell>
        </row>
        <row r="8">
          <cell r="B8">
            <v>2021</v>
          </cell>
          <cell r="C8" t="str">
            <v>Contra Costa</v>
          </cell>
          <cell r="D8" t="str">
            <v>North Coast</v>
          </cell>
          <cell r="H8" t="str">
            <v>Purchase zero-emission vehicle(s)</v>
          </cell>
          <cell r="S8" t="str">
            <v>Multi-modal</v>
          </cell>
          <cell r="T8" t="str">
            <v>Transit Bus</v>
          </cell>
          <cell r="Y8" t="str">
            <v>LNG (gal)</v>
          </cell>
        </row>
        <row r="9">
          <cell r="B9">
            <v>2022</v>
          </cell>
          <cell r="C9" t="str">
            <v>Del Norte</v>
          </cell>
          <cell r="D9" t="str">
            <v>Northeast Plateau</v>
          </cell>
          <cell r="H9" t="str">
            <v>Purchase replacement zero-emission/hybrid vehicle(s)</v>
          </cell>
          <cell r="S9" t="str">
            <v>Shuttle</v>
          </cell>
          <cell r="T9" t="str">
            <v>Van</v>
          </cell>
          <cell r="Y9" t="str">
            <v>Renewable Diesel (gal)</v>
          </cell>
        </row>
        <row r="10">
          <cell r="B10">
            <v>2023</v>
          </cell>
          <cell r="C10" t="str">
            <v>El Dorado</v>
          </cell>
          <cell r="D10" t="str">
            <v>Sacramento Valley</v>
          </cell>
          <cell r="H10" t="str">
            <v>Install new transit facilities</v>
          </cell>
          <cell r="S10" t="str">
            <v>Streetcar</v>
          </cell>
          <cell r="Y10" t="str">
            <v>Renewable Natural Gas (ft3)</v>
          </cell>
        </row>
        <row r="11">
          <cell r="B11">
            <v>2024</v>
          </cell>
          <cell r="C11" t="str">
            <v>Fresno</v>
          </cell>
          <cell r="D11" t="str">
            <v>Salton Sea</v>
          </cell>
          <cell r="H11" t="str">
            <v>Upgrade transit facilities</v>
          </cell>
          <cell r="S11" t="str">
            <v>Vanpool</v>
          </cell>
        </row>
        <row r="12">
          <cell r="A12">
            <v>2022</v>
          </cell>
          <cell r="B12">
            <v>2025</v>
          </cell>
          <cell r="C12" t="str">
            <v>Glenn</v>
          </cell>
          <cell r="D12" t="str">
            <v>San Diego (Air Basin)</v>
          </cell>
          <cell r="H12" t="str">
            <v>Upgrade transit vehicle(s)</v>
          </cell>
        </row>
        <row r="13">
          <cell r="A13">
            <v>2021</v>
          </cell>
          <cell r="B13">
            <v>2026</v>
          </cell>
          <cell r="C13" t="str">
            <v>Humboldt</v>
          </cell>
          <cell r="D13" t="str">
            <v>San Francisco Bay Area</v>
          </cell>
        </row>
        <row r="14">
          <cell r="A14">
            <v>2020</v>
          </cell>
          <cell r="B14">
            <v>2027</v>
          </cell>
          <cell r="C14" t="str">
            <v>Imperial</v>
          </cell>
          <cell r="D14" t="str">
            <v>San Joaquin Valley</v>
          </cell>
        </row>
        <row r="15">
          <cell r="A15">
            <v>2019</v>
          </cell>
          <cell r="B15">
            <v>2028</v>
          </cell>
          <cell r="C15" t="str">
            <v>Inyo</v>
          </cell>
          <cell r="D15" t="str">
            <v>South Central Coast</v>
          </cell>
        </row>
        <row r="16">
          <cell r="A16">
            <v>2018</v>
          </cell>
          <cell r="B16">
            <v>2029</v>
          </cell>
          <cell r="C16" t="str">
            <v>Kern</v>
          </cell>
          <cell r="D16" t="str">
            <v>South Coast</v>
          </cell>
        </row>
        <row r="17">
          <cell r="A17">
            <v>2017</v>
          </cell>
          <cell r="B17">
            <v>2030</v>
          </cell>
          <cell r="C17" t="str">
            <v>Kings</v>
          </cell>
        </row>
        <row r="18">
          <cell r="A18">
            <v>2016</v>
          </cell>
          <cell r="B18">
            <v>2031</v>
          </cell>
          <cell r="C18" t="str">
            <v>Lake (County)</v>
          </cell>
        </row>
        <row r="19">
          <cell r="A19">
            <v>2015</v>
          </cell>
          <cell r="B19">
            <v>2032</v>
          </cell>
          <cell r="C19" t="str">
            <v>Lassen</v>
          </cell>
        </row>
        <row r="20">
          <cell r="A20">
            <v>2014</v>
          </cell>
          <cell r="B20">
            <v>2033</v>
          </cell>
          <cell r="C20" t="str">
            <v>Los Angeles</v>
          </cell>
        </row>
        <row r="21">
          <cell r="A21">
            <v>2013</v>
          </cell>
          <cell r="B21">
            <v>2034</v>
          </cell>
          <cell r="C21" t="str">
            <v>Madera</v>
          </cell>
        </row>
        <row r="22">
          <cell r="A22">
            <v>2012</v>
          </cell>
          <cell r="B22">
            <v>2035</v>
          </cell>
          <cell r="C22" t="str">
            <v>Marin</v>
          </cell>
        </row>
        <row r="23">
          <cell r="A23">
            <v>2011</v>
          </cell>
          <cell r="B23">
            <v>2036</v>
          </cell>
          <cell r="C23" t="str">
            <v>Mariposa</v>
          </cell>
        </row>
        <row r="24">
          <cell r="A24">
            <v>2010</v>
          </cell>
          <cell r="B24">
            <v>2037</v>
          </cell>
          <cell r="C24" t="str">
            <v>Mendocino</v>
          </cell>
        </row>
        <row r="25">
          <cell r="A25">
            <v>2009</v>
          </cell>
          <cell r="B25">
            <v>2038</v>
          </cell>
          <cell r="C25" t="str">
            <v>Merced</v>
          </cell>
        </row>
        <row r="26">
          <cell r="A26">
            <v>2008</v>
          </cell>
          <cell r="B26">
            <v>2039</v>
          </cell>
          <cell r="C26" t="str">
            <v>Modoc</v>
          </cell>
        </row>
        <row r="27">
          <cell r="A27">
            <v>2007</v>
          </cell>
          <cell r="B27">
            <v>2040</v>
          </cell>
          <cell r="C27" t="str">
            <v>Mono</v>
          </cell>
        </row>
        <row r="28">
          <cell r="A28">
            <v>2006</v>
          </cell>
          <cell r="B28">
            <v>2041</v>
          </cell>
          <cell r="C28" t="str">
            <v>Monterey</v>
          </cell>
        </row>
        <row r="29">
          <cell r="A29">
            <v>2005</v>
          </cell>
          <cell r="B29">
            <v>2042</v>
          </cell>
          <cell r="C29" t="str">
            <v>Napa</v>
          </cell>
        </row>
        <row r="30">
          <cell r="A30">
            <v>2004</v>
          </cell>
          <cell r="B30">
            <v>2043</v>
          </cell>
          <cell r="C30" t="str">
            <v>Nevada</v>
          </cell>
        </row>
        <row r="31">
          <cell r="A31">
            <v>2003</v>
          </cell>
          <cell r="B31">
            <v>2044</v>
          </cell>
          <cell r="C31" t="str">
            <v>Orange</v>
          </cell>
        </row>
        <row r="32">
          <cell r="A32">
            <v>2002</v>
          </cell>
          <cell r="B32">
            <v>2045</v>
          </cell>
          <cell r="C32" t="str">
            <v>Placer</v>
          </cell>
        </row>
        <row r="33">
          <cell r="A33">
            <v>2001</v>
          </cell>
          <cell r="B33">
            <v>2046</v>
          </cell>
          <cell r="C33" t="str">
            <v>Plumas</v>
          </cell>
        </row>
        <row r="34">
          <cell r="A34">
            <v>2000</v>
          </cell>
          <cell r="B34">
            <v>2047</v>
          </cell>
          <cell r="C34" t="str">
            <v>Riverside</v>
          </cell>
        </row>
        <row r="35">
          <cell r="A35">
            <v>1999</v>
          </cell>
          <cell r="B35">
            <v>2048</v>
          </cell>
          <cell r="C35" t="str">
            <v>Sacramento</v>
          </cell>
        </row>
        <row r="36">
          <cell r="A36">
            <v>1998</v>
          </cell>
          <cell r="B36">
            <v>2049</v>
          </cell>
          <cell r="C36" t="str">
            <v>San Benito</v>
          </cell>
        </row>
        <row r="37">
          <cell r="A37">
            <v>1997</v>
          </cell>
          <cell r="B37">
            <v>2050</v>
          </cell>
          <cell r="C37" t="str">
            <v>San Bernardino</v>
          </cell>
        </row>
        <row r="38">
          <cell r="A38">
            <v>1996</v>
          </cell>
          <cell r="C38" t="str">
            <v>San Diego (County)</v>
          </cell>
        </row>
        <row r="39">
          <cell r="A39">
            <v>1995</v>
          </cell>
          <cell r="C39" t="str">
            <v>San Francisco (County)</v>
          </cell>
        </row>
        <row r="40">
          <cell r="A40">
            <v>1994</v>
          </cell>
          <cell r="C40" t="str">
            <v>San Joaquin</v>
          </cell>
        </row>
        <row r="41">
          <cell r="A41">
            <v>1993</v>
          </cell>
          <cell r="C41" t="str">
            <v>San Luis Obispo</v>
          </cell>
        </row>
        <row r="42">
          <cell r="A42">
            <v>1992</v>
          </cell>
          <cell r="C42" t="str">
            <v>San Mateo</v>
          </cell>
        </row>
        <row r="43">
          <cell r="A43">
            <v>1991</v>
          </cell>
          <cell r="C43" t="str">
            <v>Santa Barbara</v>
          </cell>
        </row>
        <row r="44">
          <cell r="A44">
            <v>1990</v>
          </cell>
          <cell r="C44" t="str">
            <v>Santa Clara</v>
          </cell>
        </row>
        <row r="45">
          <cell r="A45">
            <v>1989</v>
          </cell>
          <cell r="C45" t="str">
            <v>Santa Cruz</v>
          </cell>
        </row>
        <row r="46">
          <cell r="A46">
            <v>1988</v>
          </cell>
          <cell r="C46" t="str">
            <v>Shasta</v>
          </cell>
        </row>
        <row r="47">
          <cell r="A47">
            <v>1987</v>
          </cell>
          <cell r="C47" t="str">
            <v>Sierra</v>
          </cell>
        </row>
        <row r="48">
          <cell r="A48">
            <v>1986</v>
          </cell>
          <cell r="C48" t="str">
            <v>Siskiyou</v>
          </cell>
        </row>
        <row r="49">
          <cell r="A49">
            <v>1985</v>
          </cell>
          <cell r="C49" t="str">
            <v>Solano</v>
          </cell>
        </row>
        <row r="50">
          <cell r="A50">
            <v>1984</v>
          </cell>
          <cell r="C50" t="str">
            <v>Sonoma</v>
          </cell>
        </row>
        <row r="51">
          <cell r="A51">
            <v>1983</v>
          </cell>
          <cell r="C51" t="str">
            <v>Stanislaus</v>
          </cell>
        </row>
        <row r="52">
          <cell r="A52">
            <v>1982</v>
          </cell>
          <cell r="C52" t="str">
            <v>Sutter</v>
          </cell>
        </row>
        <row r="53">
          <cell r="A53">
            <v>1981</v>
          </cell>
          <cell r="C53" t="str">
            <v>Tehama</v>
          </cell>
        </row>
        <row r="54">
          <cell r="A54">
            <v>1980</v>
          </cell>
          <cell r="C54" t="str">
            <v>Trinity</v>
          </cell>
        </row>
        <row r="55">
          <cell r="A55">
            <v>1979</v>
          </cell>
          <cell r="C55" t="str">
            <v>Tulare</v>
          </cell>
        </row>
        <row r="56">
          <cell r="A56">
            <v>1978</v>
          </cell>
          <cell r="C56" t="str">
            <v>Tuolumne</v>
          </cell>
        </row>
        <row r="57">
          <cell r="A57">
            <v>1977</v>
          </cell>
          <cell r="C57" t="str">
            <v>Ventura</v>
          </cell>
        </row>
        <row r="58">
          <cell r="A58">
            <v>1976</v>
          </cell>
          <cell r="C58" t="str">
            <v>Yolo</v>
          </cell>
        </row>
        <row r="59">
          <cell r="A59">
            <v>1975</v>
          </cell>
          <cell r="C59" t="str">
            <v>Yuba</v>
          </cell>
        </row>
        <row r="60">
          <cell r="A60">
            <v>1974</v>
          </cell>
        </row>
      </sheetData>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llocation-Request"/>
      <sheetName val="Attchment A"/>
      <sheetName val="Attchment B"/>
      <sheetName val="Sheet2"/>
    </sheetNames>
    <sheetDataSet>
      <sheetData sheetId="0"/>
      <sheetData sheetId="1"/>
      <sheetData sheetId="2"/>
      <sheetData sheetId="3"/>
      <sheetData sheetId="4">
        <row r="3">
          <cell r="A3" t="str">
            <v xml:space="preserve">A1: Implement new transit service </v>
          </cell>
        </row>
        <row r="4">
          <cell r="A4" t="str">
            <v>A2: Expand/Enhance transit service</v>
          </cell>
        </row>
        <row r="5">
          <cell r="A5" t="str">
            <v>A3: Provide alternative transit options</v>
          </cell>
        </row>
        <row r="6">
          <cell r="A6" t="str">
            <v>A4: Network/fare integration</v>
          </cell>
        </row>
        <row r="7">
          <cell r="A7" t="str">
            <v>A5: Free or reduced-fare transit vouchers</v>
          </cell>
        </row>
        <row r="8">
          <cell r="A8" t="str">
            <v>Ai: Purchase, operate and maintain zero-emission or hybrid vehicles and equipment</v>
          </cell>
        </row>
        <row r="9">
          <cell r="A9" t="str">
            <v>Aii: Install infrastructure to support zero-emission or plug-in hybid vehicles and equipment</v>
          </cell>
        </row>
        <row r="10">
          <cell r="A10" t="str">
            <v>Aiii: Install infrastructure to support natural gas or other low carbon alternative fuels</v>
          </cell>
        </row>
        <row r="11">
          <cell r="A11" t="str">
            <v xml:space="preserve">Aiv: Install renewable energy at transit facilities </v>
          </cell>
        </row>
        <row r="12">
          <cell r="A12" t="str">
            <v>B1: Install new stops/stations for local bus, intercity rail, commuter bus or rail service</v>
          </cell>
        </row>
        <row r="13">
          <cell r="A13" t="str">
            <v xml:space="preserve">B2: Install new transit stop/station that connect to bike paths/pedestrian path </v>
          </cell>
        </row>
        <row r="14">
          <cell r="A14" t="str">
            <v>B3: Upgrade transit stops/stations to support active transportation and encourages ridership</v>
          </cell>
        </row>
        <row r="15">
          <cell r="A15" t="str">
            <v>B4: Upgrade transit vehicles to support active transportation and encourage ridership</v>
          </cell>
        </row>
        <row r="16">
          <cell r="A16" t="str">
            <v>Bi: Install renewable energy at transit facilities</v>
          </cell>
        </row>
        <row r="17">
          <cell r="A17" t="str">
            <v>Bii: Maintenance or operations to support expanded transit facilities and enhancements</v>
          </cell>
        </row>
        <row r="20">
          <cell r="A20" t="str">
            <v>LCTP 1A: Project provides incentives for vehicles or equipment to those with a physical address in a disadvantaged community.</v>
          </cell>
        </row>
        <row r="21">
          <cell r="A21" t="str">
            <v>LCTP 1B: Project provides incentives for vehicles or equipment that will be domiciled in a disadvantaged community.</v>
          </cell>
        </row>
        <row r="22">
          <cell r="A22" t="str">
            <v>LCTP 1C: Project provides incentives for vehicles or equipment that reduce air pollution on fixed routes that are primarily within a disadvantaged community or vehicles that serve transit stations or stops in a disadvantaged community.</v>
          </cell>
        </row>
        <row r="23">
          <cell r="A23" t="str">
            <v>LCTP 1D: Project provides greater mobility and increased access to clean transportation for disadvantaged community residents by placing services in a disadvantaged community, including ride-sharing, car-sharing, or other advanced technology mobility options.</v>
          </cell>
        </row>
        <row r="24">
          <cell r="A24" t="str">
            <v>LCTP 2A: Project provides incentives for vehicles or equipment to those with a physical address in a ZIP code that contains a disadvantaged community census tract.</v>
          </cell>
        </row>
        <row r="25">
          <cell r="A25" t="str">
            <v>LCTP 2B: Project provides incentives for freight vehicles or equipment that primarily serve freight hubs** located in a ZIP code that contains a disadvantaged community census tract, as identified in Table 2.A-1,  Appendix 2.A,  of Volume 2 of the Funding Guidelines.</v>
          </cell>
        </row>
        <row r="26">
          <cell r="A26" t="str">
            <v>LCTP 2C: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v>
          </cell>
        </row>
        <row r="27">
          <cell r="A27" t="str">
            <v>TP 1A: Project provides improved transit or intercity rail service for stations or stops in a disadvantaged community.</v>
          </cell>
        </row>
        <row r="28">
          <cell r="A28" t="str">
            <v>TP 1B:  Project provides transit incentives to residents with a physical address in a disadvantaged community.</v>
          </cell>
        </row>
        <row r="29">
          <cell r="A29" t="str">
            <v>TP 1C: Project improves transit connectivity at stations or stops in a disadvantaged community.</v>
          </cell>
        </row>
        <row r="30">
          <cell r="A30" t="str">
            <v>TP 1D: Project improves connectivity between travel modes for vehicles or equipment that service stations or stops in a disadvantaged community.</v>
          </cell>
        </row>
        <row r="31">
          <cell r="A31" t="str">
            <v>TP 1E: Project creates or improves infrastructure or equipment that reduces air pollution at a station, stop or transit facility in a disadvantaged community.</v>
          </cell>
        </row>
        <row r="32">
          <cell r="A32" t="str">
            <v>TP 1F: Project creates or improves infrastructure or equipment that reduces air pollution on regular routes that are primarily within a disadvantaged community.</v>
          </cell>
        </row>
        <row r="33">
          <cell r="A33" t="str">
            <v>TP 1G: Project provides greater mobility and increased access to clean transportation for disadvantaged community residents by placing services in a disadvantaged community, including ride-sharing, car-sharing, or other advanced technology mobility options associated with transit.</v>
          </cell>
        </row>
        <row r="34">
          <cell r="A34" t="str">
            <v>TP 1H: Project improves transit stations or stops in a disadvantaged community to increase safety and comfort.</v>
          </cell>
        </row>
        <row r="35">
          <cell r="A35" t="str">
            <v>TP 2A: Project provides improved local bus transit service for riders using stations or stops that are accessible by walking within ½ mile of a DAC.</v>
          </cell>
        </row>
        <row r="36">
          <cell r="A36" t="str">
            <v>TP 2B: Project improves local bus transit connectivity for riders using stations  or stops that are accessible by walking within ½ mile of a disadvantaged community.</v>
          </cell>
        </row>
        <row r="37">
          <cell r="A37" t="str">
            <v>TP 2C: Project provides improved intercity rail (and related feeder bus service), commuter bus or rail transit service for riders using stations or stops in a ZIP code that contains a disadvantaged community census tract or within ½ mile of a disadvantaged community.</v>
          </cell>
        </row>
        <row r="38">
          <cell r="A38" t="str">
            <v>TP 2D: Project provides improved intercity rail (and related feeder bus service), commuter bus or rail transit connectivity for riders using stations or stops in a ZIP code that contains a disadvantaged community census tract or within ½ mile of a disadvantaged community.</v>
          </cell>
        </row>
        <row r="39">
          <cell r="A39" t="str">
            <v>TP 2E: Project will increase intercity rail (and related feeder bus service), commuter bus or rail transit ridership, with at least 25 percent of new riders from disadvantaged communities.</v>
          </cell>
        </row>
        <row r="40">
          <cell r="A40" t="str">
            <v>TP 2F: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 associated with transit.</v>
          </cell>
        </row>
        <row r="41">
          <cell r="A41" t="str">
            <v xml:space="preserve">TP 2G: Project improves transit stations or stops that are accessible by walking within ½ mile of a disadvantaged community, to increase safety and comfort. </v>
          </cell>
        </row>
        <row r="42">
          <cell r="A42" t="str">
            <v>TP 2H: Project includes recruitment, agreements, policies or other approaches that are consistent with federal and state law and result in at least 25 percent of project work hours performed by residents of a disadvantaged community.</v>
          </cell>
        </row>
        <row r="43">
          <cell r="A43" t="str">
            <v>TP 2I: Project includes recruitment, agreements, policies or other approaches that are consistent with federal and state law and result in at least 10 percent of project work hours performed by residents of a disadvantaged community participating in job training programs which lead to industry-recognized credentials or certifications.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efinitions"/>
      <sheetName val="Carbon &amp; Energy Savings (iTP)"/>
      <sheetName val="Carbon &amp; Energy Savings (iTS)"/>
      <sheetName val="Wood Products"/>
      <sheetName val="Electricity"/>
      <sheetName val="GHG Summary"/>
      <sheetName val="Co-Benefit Summary"/>
      <sheetName val="ERFs &amp; 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FS CI &amp; LHV"/>
      <sheetName val="FE &amp; VMT - 2017 MYs"/>
      <sheetName val="FE &amp; VMT - Alt. MYs"/>
      <sheetName val="FE"/>
      <sheetName val="LDA EF in 2018"/>
      <sheetName val="CVRP"/>
      <sheetName val="EFMP"/>
      <sheetName val="Finance"/>
      <sheetName val="Car Share"/>
      <sheetName val="LHD EF in 2020"/>
      <sheetName val="Ag Vanpools"/>
      <sheetName val="School Bus"/>
      <sheetName val="CHE Data"/>
      <sheetName val="HD EF in 2024"/>
      <sheetName val="HVIP"/>
      <sheetName val="Low NOx"/>
      <sheetName val="Off-Road VIP"/>
      <sheetName val="Truck Loan EF in 2018"/>
      <sheetName val="Truck Loan"/>
      <sheetName val="Drayage EF"/>
      <sheetName val="TRU Data"/>
      <sheetName val="ZE Warehouse"/>
      <sheetName val="AB 8"/>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
          <cell r="AC12">
            <v>5.4943804395846528E-2</v>
          </cell>
          <cell r="AP12">
            <v>1.4075602093423536</v>
          </cell>
        </row>
        <row r="23">
          <cell r="AC23">
            <v>3.7063170623117085E-2</v>
          </cell>
          <cell r="AP23">
            <v>0.85785886287692181</v>
          </cell>
        </row>
        <row r="38">
          <cell r="AC38">
            <v>7.8878474498533968E-2</v>
          </cell>
          <cell r="AP38">
            <v>1.4309683890678466</v>
          </cell>
        </row>
        <row r="40">
          <cell r="AC40">
            <v>2.2808091459486299E-2</v>
          </cell>
          <cell r="AP40">
            <v>0.81398773379792799</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Quantifiable Component 1"/>
      <sheetName val="Quantifiable Component 2"/>
      <sheetName val="Quantifiable Component 3"/>
      <sheetName val="Quantifiable Component 4"/>
      <sheetName val="Quantifiable Component 5"/>
      <sheetName val="Quantifiable Component 6"/>
      <sheetName val="GHG Summary"/>
      <sheetName val="Co-benefits Summary"/>
      <sheetName val="GHG Calcs"/>
      <sheetName val="Co-Benefit Calcs"/>
      <sheetName val="Defaults"/>
      <sheetName val="Auto GHG"/>
      <sheetName val="Auto C&amp;T EF"/>
      <sheetName val="EF Default Tables"/>
      <sheetName val="Fuel Consumption"/>
      <sheetName val="Bus C&amp;T EF"/>
      <sheetName val="Van C&amp;T EF"/>
      <sheetName val="Shuttle C&amp;T EF"/>
      <sheetName val="Over-Road Coach C&amp;T EF"/>
    </sheetNames>
    <sheetDataSet>
      <sheetData sheetId="0"/>
      <sheetData sheetId="1"/>
      <sheetData sheetId="2"/>
      <sheetData sheetId="3"/>
      <sheetData sheetId="4"/>
      <sheetData sheetId="5"/>
      <sheetData sheetId="6"/>
      <sheetData sheetId="7"/>
      <sheetData sheetId="8"/>
      <sheetData sheetId="9"/>
      <sheetData sheetId="10"/>
      <sheetData sheetId="11">
        <row r="2">
          <cell r="C2" t="str">
            <v>Air Basin</v>
          </cell>
          <cell r="F2" t="str">
            <v>Ferry</v>
          </cell>
          <cell r="G2" t="str">
            <v>Cut-A-Way</v>
          </cell>
        </row>
        <row r="3">
          <cell r="C3" t="str">
            <v>County</v>
          </cell>
          <cell r="F3" t="str">
            <v>Heavy Rail</v>
          </cell>
          <cell r="G3" t="str">
            <v>Ferry</v>
          </cell>
        </row>
        <row r="4">
          <cell r="F4" t="str">
            <v>Intercity/Express Bus (Long Distance)</v>
          </cell>
          <cell r="G4" t="str">
            <v>Heavy Rail</v>
          </cell>
        </row>
        <row r="5">
          <cell r="F5" t="str">
            <v>Light Rail</v>
          </cell>
          <cell r="G5" t="str">
            <v>Light Rail</v>
          </cell>
        </row>
        <row r="6">
          <cell r="F6" t="str">
            <v>Local/ Intercity Bus (Short Distances)</v>
          </cell>
          <cell r="G6" t="str">
            <v>Over-Road Coach</v>
          </cell>
        </row>
        <row r="7">
          <cell r="F7" t="str">
            <v>Multi-modal</v>
          </cell>
          <cell r="G7" t="str">
            <v>Streetcar</v>
          </cell>
        </row>
        <row r="8">
          <cell r="F8" t="str">
            <v>Shuttle</v>
          </cell>
          <cell r="G8" t="str">
            <v>Transit Bus</v>
          </cell>
        </row>
        <row r="9">
          <cell r="F9" t="str">
            <v>Streetcar</v>
          </cell>
          <cell r="G9" t="str">
            <v>Van</v>
          </cell>
        </row>
        <row r="10">
          <cell r="F10" t="str">
            <v>Vanpool</v>
          </cell>
        </row>
      </sheetData>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resources.ca.gov/grants/urban-greening/" TargetMode="External"/><Relationship Id="rId7" Type="http://schemas.openxmlformats.org/officeDocument/2006/relationships/drawing" Target="../drawings/drawing1.xml"/><Relationship Id="rId2" Type="http://schemas.openxmlformats.org/officeDocument/2006/relationships/hyperlink" Target="http://www.arb.ca.gov/auctionproceeds" TargetMode="External"/><Relationship Id="rId1" Type="http://schemas.openxmlformats.org/officeDocument/2006/relationships/hyperlink" Target="mailto:GGRFProgram@arb.ca.gov" TargetMode="External"/><Relationship Id="rId6" Type="http://schemas.openxmlformats.org/officeDocument/2006/relationships/printerSettings" Target="../printerSettings/printerSettings1.bin"/><Relationship Id="rId5" Type="http://schemas.openxmlformats.org/officeDocument/2006/relationships/hyperlink" Target="https://ww2.arb.ca.gov/resources/documents/cci-methodologies" TargetMode="External"/><Relationship Id="rId4" Type="http://schemas.openxmlformats.org/officeDocument/2006/relationships/hyperlink" Target="https://ww2.arb.ca.gov/sites/default/files/auction-proceeds/cnra_ug_finaluserguide.pdf"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www.cpuc.ca.gov/lowincomerates/" TargetMode="External"/><Relationship Id="rId7" Type="http://schemas.openxmlformats.org/officeDocument/2006/relationships/hyperlink" Target="https://www.calhr.ca.gov/employees/Pages/travel-reimbursements.aspx" TargetMode="External"/><Relationship Id="rId2" Type="http://schemas.openxmlformats.org/officeDocument/2006/relationships/hyperlink" Target="https://www.arb.ca.gov/cc/capandtrade/auctionproceeds/final_energyfuelcost_am.pdf" TargetMode="External"/><Relationship Id="rId1" Type="http://schemas.openxmlformats.org/officeDocument/2006/relationships/hyperlink" Target="https://www.arb.ca.gov/planning/tsaq/eval/eval.htm" TargetMode="External"/><Relationship Id="rId6" Type="http://schemas.openxmlformats.org/officeDocument/2006/relationships/hyperlink" Target="https://www.arb.ca.gov/cc/capandtrade/auctionproceeds/final_travelcost_am.pdf" TargetMode="External"/><Relationship Id="rId5" Type="http://schemas.openxmlformats.org/officeDocument/2006/relationships/hyperlink" Target="https://www.afdc.energy.gov/publications/search/keyword/?q=alternative%20fuel%20pri%20ce%20report" TargetMode="External"/><Relationship Id="rId4" Type="http://schemas.openxmlformats.org/officeDocument/2006/relationships/hyperlink" Target="https://www.eia.gov/dnav/ng/ng_pri_sum_dcu_SCA_a.htm"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arb.ca.gov/cci-resources" TargetMode="External"/><Relationship Id="rId1" Type="http://schemas.openxmlformats.org/officeDocument/2006/relationships/hyperlink" Target="https://www.arb.ca.gov/emfac/2017/"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arb.ca.gov/cci-resources" TargetMode="External"/><Relationship Id="rId1" Type="http://schemas.openxmlformats.org/officeDocument/2006/relationships/hyperlink" Target="https://www.arb.ca.gov/emfac/2017/"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cadwr.app.box.com/s/5k39tv10u42rp5bn2uebd7fodkxzgve7" TargetMode="External"/><Relationship Id="rId7" Type="http://schemas.openxmlformats.org/officeDocument/2006/relationships/printerSettings" Target="../printerSettings/printerSettings2.bin"/><Relationship Id="rId2" Type="http://schemas.openxmlformats.org/officeDocument/2006/relationships/hyperlink" Target="https://www.itreetools.org/streets/index.php" TargetMode="External"/><Relationship Id="rId1" Type="http://schemas.openxmlformats.org/officeDocument/2006/relationships/hyperlink" Target="https://planting.itreetools.org/" TargetMode="External"/><Relationship Id="rId6" Type="http://schemas.openxmlformats.org/officeDocument/2006/relationships/hyperlink" Target="http://www.arb.ca.gov/cc/capandtrade/auctionproceeds/cnra_ug_finaluserguide_050720_v2.pdf" TargetMode="External"/><Relationship Id="rId5" Type="http://schemas.openxmlformats.org/officeDocument/2006/relationships/hyperlink" Target="http://www.arb.ca.gov/cci-cobenefits" TargetMode="External"/><Relationship Id="rId4" Type="http://schemas.openxmlformats.org/officeDocument/2006/relationships/hyperlink" Target="https://ucanr.edu/sites/WUCOL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rb.ca.gov/cc/capandtrade/auctionproceeds/cnra_ug_finaluserguide_050720_v2.pdf"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b.ca.gov/cc/capandtrade/auctionproceeds/cnra_ug_finaluserguide_050720_v2.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rb.ca.gov/cc/capandtrade/auctionproceeds/cnra_ug_finaluserguide_050720_v2.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A7A7"/>
    <pageSetUpPr fitToPage="1"/>
  </sheetPr>
  <dimension ref="B1:V182"/>
  <sheetViews>
    <sheetView showGridLines="0" tabSelected="1" zoomScaleNormal="100" workbookViewId="0">
      <selection activeCell="B19" sqref="B19"/>
    </sheetView>
  </sheetViews>
  <sheetFormatPr defaultColWidth="9.109375" defaultRowHeight="15" customHeight="1" x14ac:dyDescent="0.25"/>
  <cols>
    <col min="1" max="1" width="2.88671875" style="21" customWidth="1"/>
    <col min="2" max="4" width="33.33203125" style="21" customWidth="1"/>
    <col min="5" max="5" width="23.5546875" style="21" customWidth="1"/>
    <col min="6" max="6" width="49.33203125" style="21" customWidth="1"/>
    <col min="7" max="7" width="2.88671875" style="21" customWidth="1"/>
    <col min="8" max="16384" width="9.109375" style="21"/>
  </cols>
  <sheetData>
    <row r="1" spans="2:6" ht="20.100000000000001" customHeight="1" x14ac:dyDescent="0.25">
      <c r="B1" s="639" t="s">
        <v>196</v>
      </c>
      <c r="C1" s="639"/>
      <c r="D1" s="639"/>
      <c r="E1" s="639"/>
      <c r="F1" s="639"/>
    </row>
    <row r="2" spans="2:6" ht="15" customHeight="1" x14ac:dyDescent="0.25">
      <c r="B2" s="640"/>
      <c r="C2" s="640"/>
      <c r="D2" s="640"/>
      <c r="E2" s="640"/>
      <c r="F2" s="640"/>
    </row>
    <row r="3" spans="2:6" ht="20.100000000000001" customHeight="1" x14ac:dyDescent="0.25">
      <c r="B3" s="639" t="s">
        <v>3129</v>
      </c>
      <c r="C3" s="639"/>
      <c r="D3" s="639"/>
      <c r="E3" s="639"/>
      <c r="F3" s="639"/>
    </row>
    <row r="4" spans="2:6" ht="20.100000000000001" customHeight="1" x14ac:dyDescent="0.25">
      <c r="B4" s="641" t="s">
        <v>162</v>
      </c>
      <c r="C4" s="641"/>
      <c r="D4" s="641"/>
      <c r="E4" s="641"/>
      <c r="F4" s="641"/>
    </row>
    <row r="5" spans="2:6" ht="15" customHeight="1" x14ac:dyDescent="0.25">
      <c r="B5" s="640"/>
      <c r="C5" s="640"/>
      <c r="D5" s="640"/>
      <c r="E5" s="640"/>
      <c r="F5" s="640"/>
    </row>
    <row r="6" spans="2:6" ht="20.100000000000001" customHeight="1" x14ac:dyDescent="0.25">
      <c r="B6" s="639" t="s">
        <v>251</v>
      </c>
      <c r="C6" s="639"/>
      <c r="D6" s="639"/>
      <c r="E6" s="639"/>
      <c r="F6" s="639"/>
    </row>
    <row r="7" spans="2:6" ht="15" customHeight="1" x14ac:dyDescent="0.3">
      <c r="D7" s="815" t="s">
        <v>3139</v>
      </c>
    </row>
    <row r="9" spans="2:6" ht="15" customHeight="1" thickBot="1" x14ac:dyDescent="0.35">
      <c r="B9" s="22" t="s">
        <v>252</v>
      </c>
    </row>
    <row r="10" spans="2:6" ht="15" customHeight="1" x14ac:dyDescent="0.25">
      <c r="B10" s="574" t="s">
        <v>3132</v>
      </c>
      <c r="C10" s="575"/>
      <c r="D10" s="575"/>
      <c r="E10" s="575"/>
      <c r="F10" s="576"/>
    </row>
    <row r="11" spans="2:6" ht="15" customHeight="1" x14ac:dyDescent="0.25">
      <c r="B11" s="577" t="s">
        <v>3133</v>
      </c>
      <c r="C11" s="578"/>
      <c r="D11" s="578"/>
      <c r="E11" s="578"/>
      <c r="F11" s="579"/>
    </row>
    <row r="12" spans="2:6" ht="15" customHeight="1" x14ac:dyDescent="0.25">
      <c r="B12" s="577"/>
      <c r="C12" s="578"/>
      <c r="D12" s="578"/>
      <c r="E12" s="578"/>
      <c r="F12" s="579"/>
    </row>
    <row r="13" spans="2:6" ht="14.25" customHeight="1" x14ac:dyDescent="0.25">
      <c r="B13" s="577" t="s">
        <v>3134</v>
      </c>
      <c r="C13" s="637"/>
      <c r="D13" s="637"/>
      <c r="E13" s="637"/>
      <c r="F13" s="638"/>
    </row>
    <row r="14" spans="2:6" ht="14.25" customHeight="1" x14ac:dyDescent="0.25">
      <c r="B14" s="577" t="s">
        <v>3135</v>
      </c>
      <c r="C14" s="637"/>
      <c r="D14" s="637"/>
      <c r="E14" s="637"/>
      <c r="F14" s="638"/>
    </row>
    <row r="15" spans="2:6" ht="14.25" customHeight="1" x14ac:dyDescent="0.25">
      <c r="B15" s="577" t="s">
        <v>3136</v>
      </c>
      <c r="C15" s="637"/>
      <c r="D15" s="637"/>
      <c r="E15" s="637"/>
      <c r="F15" s="638"/>
    </row>
    <row r="16" spans="2:6" ht="15" customHeight="1" x14ac:dyDescent="0.25">
      <c r="B16" s="846" t="s">
        <v>3141</v>
      </c>
      <c r="C16" s="28"/>
      <c r="D16" s="28"/>
      <c r="E16" s="28"/>
      <c r="F16" s="573"/>
    </row>
    <row r="17" spans="2:22" ht="15" customHeight="1" x14ac:dyDescent="0.25">
      <c r="B17" s="570"/>
      <c r="C17" s="571"/>
      <c r="D17" s="571"/>
      <c r="E17" s="571"/>
      <c r="F17" s="572"/>
    </row>
    <row r="18" spans="2:22" ht="15" customHeight="1" x14ac:dyDescent="0.25">
      <c r="B18" s="813" t="s">
        <v>3138</v>
      </c>
      <c r="C18" s="611"/>
      <c r="D18" s="611"/>
      <c r="E18" s="611"/>
      <c r="F18" s="612"/>
    </row>
    <row r="19" spans="2:22" ht="15" customHeight="1" x14ac:dyDescent="0.25">
      <c r="B19" s="964" t="s">
        <v>3140</v>
      </c>
      <c r="C19" s="613"/>
      <c r="D19" s="613"/>
      <c r="E19" s="613"/>
      <c r="F19" s="614"/>
    </row>
    <row r="20" spans="2:22" ht="15" customHeight="1" x14ac:dyDescent="0.25">
      <c r="B20" s="471"/>
      <c r="C20" s="472"/>
      <c r="D20" s="472"/>
      <c r="E20" s="472"/>
      <c r="F20" s="473"/>
    </row>
    <row r="21" spans="2:22" ht="15" customHeight="1" x14ac:dyDescent="0.25">
      <c r="B21" s="570" t="s">
        <v>253</v>
      </c>
      <c r="C21" s="571"/>
      <c r="D21" s="571"/>
      <c r="E21" s="571"/>
      <c r="F21" s="572"/>
    </row>
    <row r="22" spans="2:22" ht="15" customHeight="1" x14ac:dyDescent="0.3">
      <c r="B22" s="568" t="s">
        <v>2333</v>
      </c>
      <c r="C22" s="569"/>
      <c r="D22" s="569"/>
      <c r="E22" s="569"/>
      <c r="F22" s="844" t="s">
        <v>84</v>
      </c>
    </row>
    <row r="23" spans="2:22" ht="15" customHeight="1" x14ac:dyDescent="0.3">
      <c r="B23" s="568" t="s">
        <v>2334</v>
      </c>
      <c r="C23" s="569"/>
      <c r="D23" s="569"/>
      <c r="E23" s="569"/>
      <c r="F23" s="844" t="s">
        <v>254</v>
      </c>
    </row>
    <row r="24" spans="2:22" ht="15" customHeight="1" x14ac:dyDescent="0.3">
      <c r="B24" s="568" t="s">
        <v>2335</v>
      </c>
      <c r="C24" s="569"/>
      <c r="D24" s="569"/>
      <c r="E24" s="569"/>
      <c r="F24" s="845" t="s">
        <v>269</v>
      </c>
    </row>
    <row r="25" spans="2:22" ht="7.5" customHeight="1" thickBot="1" x14ac:dyDescent="0.3">
      <c r="B25" s="24"/>
      <c r="C25" s="25"/>
      <c r="D25" s="25"/>
      <c r="E25" s="25"/>
      <c r="F25" s="26"/>
    </row>
    <row r="26" spans="2:22" ht="15" customHeight="1" x14ac:dyDescent="0.25">
      <c r="B26" s="27"/>
      <c r="C26" s="27"/>
      <c r="D26" s="27"/>
      <c r="E26" s="27"/>
      <c r="F26" s="27"/>
    </row>
    <row r="27" spans="2:22" ht="15" customHeight="1" x14ac:dyDescent="0.25">
      <c r="B27" s="28"/>
      <c r="C27" s="23"/>
      <c r="D27" s="23"/>
      <c r="E27" s="23"/>
      <c r="F27" s="23"/>
    </row>
    <row r="28" spans="2:22" ht="15" customHeight="1" x14ac:dyDescent="0.25">
      <c r="B28" s="23"/>
      <c r="C28" s="23"/>
      <c r="D28" s="23"/>
      <c r="E28" s="23"/>
      <c r="F28" s="23"/>
    </row>
    <row r="29" spans="2:22" ht="15" customHeight="1" x14ac:dyDescent="0.25">
      <c r="B29" s="23"/>
      <c r="C29" s="23"/>
      <c r="D29" s="23"/>
      <c r="E29" s="23"/>
      <c r="F29" s="23"/>
    </row>
    <row r="30" spans="2:22" ht="15" customHeight="1" x14ac:dyDescent="0.25">
      <c r="B30" s="23"/>
      <c r="C30" s="23"/>
      <c r="D30" s="23"/>
      <c r="E30" s="23"/>
      <c r="F30" s="23"/>
    </row>
    <row r="31" spans="2:22" ht="15" customHeight="1" x14ac:dyDescent="0.25">
      <c r="B31" s="23"/>
      <c r="C31" s="23"/>
      <c r="D31" s="23"/>
      <c r="E31" s="23"/>
      <c r="F31" s="23"/>
    </row>
    <row r="32" spans="2:22" ht="15" customHeight="1" x14ac:dyDescent="0.3">
      <c r="B32" s="23"/>
      <c r="C32" s="23"/>
      <c r="D32" s="23"/>
      <c r="E32" s="23"/>
      <c r="F32" s="23"/>
      <c r="G32" s="29"/>
      <c r="H32" s="29"/>
      <c r="I32" s="29"/>
      <c r="J32" s="29"/>
      <c r="K32" s="29"/>
      <c r="L32" s="29"/>
      <c r="M32" s="29"/>
      <c r="N32" s="29"/>
      <c r="O32" s="29"/>
      <c r="P32" s="29"/>
      <c r="Q32" s="29"/>
      <c r="R32" s="29"/>
      <c r="S32" s="29"/>
      <c r="T32" s="30"/>
      <c r="U32" s="30"/>
      <c r="V32" s="29"/>
    </row>
    <row r="33" spans="2:7" ht="15" customHeight="1" x14ac:dyDescent="0.3">
      <c r="B33" s="23"/>
      <c r="C33" s="23"/>
      <c r="D33" s="23"/>
      <c r="E33" s="23"/>
      <c r="F33" s="23"/>
      <c r="G33" s="29"/>
    </row>
    <row r="34" spans="2:7" ht="15" customHeight="1" x14ac:dyDescent="0.3">
      <c r="B34" s="23"/>
      <c r="C34" s="23"/>
      <c r="D34" s="23"/>
      <c r="E34" s="23"/>
      <c r="F34" s="23"/>
      <c r="G34" s="29"/>
    </row>
    <row r="35" spans="2:7" ht="15" customHeight="1" x14ac:dyDescent="0.3">
      <c r="B35" s="23"/>
      <c r="C35" s="23"/>
      <c r="D35" s="23"/>
      <c r="E35" s="23"/>
      <c r="F35" s="23"/>
      <c r="G35" s="29"/>
    </row>
    <row r="36" spans="2:7" ht="15" customHeight="1" x14ac:dyDescent="0.3">
      <c r="B36" s="23"/>
      <c r="C36" s="23"/>
      <c r="D36" s="23"/>
      <c r="E36" s="23"/>
      <c r="F36" s="23"/>
      <c r="G36" s="29"/>
    </row>
    <row r="37" spans="2:7" ht="15" customHeight="1" x14ac:dyDescent="0.3">
      <c r="B37" s="23"/>
      <c r="C37" s="23"/>
      <c r="D37" s="23"/>
      <c r="E37" s="23"/>
      <c r="F37" s="23"/>
      <c r="G37" s="29"/>
    </row>
    <row r="38" spans="2:7" ht="15" customHeight="1" x14ac:dyDescent="0.3">
      <c r="B38" s="23"/>
      <c r="C38" s="23"/>
      <c r="D38" s="23"/>
      <c r="E38" s="23"/>
      <c r="F38" s="23"/>
      <c r="G38" s="29"/>
    </row>
    <row r="39" spans="2:7" ht="15" customHeight="1" x14ac:dyDescent="0.3">
      <c r="B39" s="23"/>
      <c r="C39" s="23"/>
      <c r="D39" s="23"/>
      <c r="E39" s="23"/>
      <c r="F39" s="23"/>
      <c r="G39" s="29"/>
    </row>
    <row r="40" spans="2:7" ht="15" customHeight="1" x14ac:dyDescent="0.3">
      <c r="B40" s="23"/>
      <c r="C40" s="23"/>
      <c r="D40" s="23"/>
      <c r="E40" s="23"/>
      <c r="F40" s="23"/>
      <c r="G40" s="29"/>
    </row>
    <row r="41" spans="2:7" ht="15" customHeight="1" x14ac:dyDescent="0.3">
      <c r="B41" s="23"/>
      <c r="C41" s="23"/>
      <c r="D41" s="23"/>
      <c r="E41" s="23"/>
      <c r="F41" s="23"/>
      <c r="G41" s="29"/>
    </row>
    <row r="42" spans="2:7" ht="15" customHeight="1" x14ac:dyDescent="0.3">
      <c r="B42" s="23"/>
      <c r="C42" s="23"/>
      <c r="D42" s="23"/>
      <c r="E42" s="23"/>
      <c r="F42" s="23"/>
      <c r="G42" s="29"/>
    </row>
    <row r="43" spans="2:7" ht="15" customHeight="1" x14ac:dyDescent="0.3">
      <c r="B43" s="23"/>
      <c r="C43" s="23"/>
      <c r="D43" s="23"/>
      <c r="E43" s="23"/>
      <c r="F43" s="23"/>
      <c r="G43" s="29"/>
    </row>
    <row r="44" spans="2:7" ht="15" customHeight="1" x14ac:dyDescent="0.3">
      <c r="B44" s="23"/>
      <c r="C44" s="23"/>
      <c r="D44" s="23"/>
      <c r="E44" s="23"/>
      <c r="F44" s="23"/>
      <c r="G44" s="29"/>
    </row>
    <row r="45" spans="2:7" ht="15" customHeight="1" x14ac:dyDescent="0.3">
      <c r="B45" s="23"/>
      <c r="C45" s="23"/>
      <c r="D45" s="23"/>
      <c r="E45" s="23"/>
      <c r="F45" s="23"/>
      <c r="G45" s="29"/>
    </row>
    <row r="46" spans="2:7" ht="15" customHeight="1" x14ac:dyDescent="0.3">
      <c r="B46" s="23"/>
      <c r="C46" s="23"/>
      <c r="D46" s="23"/>
      <c r="E46" s="23"/>
      <c r="F46" s="23"/>
      <c r="G46" s="29"/>
    </row>
    <row r="47" spans="2:7" ht="15" customHeight="1" x14ac:dyDescent="0.3">
      <c r="B47" s="23"/>
      <c r="C47" s="23"/>
      <c r="D47" s="23"/>
      <c r="E47" s="23"/>
      <c r="F47" s="23"/>
      <c r="G47" s="29"/>
    </row>
    <row r="48" spans="2:7" ht="15" customHeight="1" x14ac:dyDescent="0.3">
      <c r="B48" s="23"/>
      <c r="C48" s="23"/>
      <c r="D48" s="23"/>
      <c r="E48" s="23"/>
      <c r="F48" s="23"/>
      <c r="G48" s="29"/>
    </row>
    <row r="49" spans="2:7" ht="15" customHeight="1" x14ac:dyDescent="0.3">
      <c r="B49" s="23"/>
      <c r="C49" s="23"/>
      <c r="D49" s="23"/>
      <c r="E49" s="23"/>
      <c r="F49" s="23"/>
      <c r="G49" s="29"/>
    </row>
    <row r="50" spans="2:7" ht="15" customHeight="1" x14ac:dyDescent="0.3">
      <c r="B50" s="23"/>
      <c r="C50" s="23"/>
      <c r="D50" s="23"/>
      <c r="E50" s="23"/>
      <c r="F50" s="23"/>
      <c r="G50" s="29"/>
    </row>
    <row r="51" spans="2:7" ht="15" customHeight="1" x14ac:dyDescent="0.3">
      <c r="B51" s="23"/>
      <c r="C51" s="23"/>
      <c r="D51" s="23"/>
      <c r="E51" s="23"/>
      <c r="F51" s="23"/>
      <c r="G51" s="29"/>
    </row>
    <row r="52" spans="2:7" ht="15" customHeight="1" x14ac:dyDescent="0.3">
      <c r="B52" s="23"/>
      <c r="C52" s="23"/>
      <c r="D52" s="23"/>
      <c r="E52" s="23"/>
      <c r="F52" s="23"/>
      <c r="G52" s="29"/>
    </row>
    <row r="53" spans="2:7" ht="15" customHeight="1" x14ac:dyDescent="0.3">
      <c r="B53" s="23"/>
      <c r="C53" s="23"/>
      <c r="D53" s="23"/>
      <c r="E53" s="23"/>
      <c r="F53" s="23"/>
      <c r="G53" s="29"/>
    </row>
    <row r="54" spans="2:7" ht="15" customHeight="1" x14ac:dyDescent="0.3">
      <c r="B54" s="23"/>
      <c r="C54" s="23"/>
      <c r="D54" s="23"/>
      <c r="E54" s="23"/>
      <c r="F54" s="23"/>
      <c r="G54" s="29"/>
    </row>
    <row r="55" spans="2:7" ht="15" customHeight="1" x14ac:dyDescent="0.3">
      <c r="B55" s="23"/>
      <c r="C55" s="23"/>
      <c r="D55" s="23"/>
      <c r="E55" s="23"/>
      <c r="F55" s="23"/>
      <c r="G55" s="29"/>
    </row>
    <row r="56" spans="2:7" ht="15" customHeight="1" x14ac:dyDescent="0.3">
      <c r="B56" s="23"/>
      <c r="C56" s="23"/>
      <c r="D56" s="23"/>
      <c r="E56" s="23"/>
      <c r="F56" s="23"/>
      <c r="G56" s="29"/>
    </row>
    <row r="57" spans="2:7" ht="15" customHeight="1" x14ac:dyDescent="0.3">
      <c r="B57" s="23"/>
      <c r="C57" s="23"/>
      <c r="D57" s="23"/>
      <c r="E57" s="23"/>
      <c r="F57" s="23"/>
      <c r="G57" s="29"/>
    </row>
    <row r="58" spans="2:7" ht="15" customHeight="1" x14ac:dyDescent="0.3">
      <c r="B58" s="23"/>
      <c r="C58" s="23"/>
      <c r="D58" s="23"/>
      <c r="E58" s="23"/>
      <c r="F58" s="23"/>
      <c r="G58" s="29"/>
    </row>
    <row r="59" spans="2:7" ht="15" customHeight="1" x14ac:dyDescent="0.3">
      <c r="B59" s="23"/>
      <c r="C59" s="23"/>
      <c r="D59" s="23"/>
      <c r="E59" s="23"/>
      <c r="F59" s="23"/>
      <c r="G59" s="29"/>
    </row>
    <row r="60" spans="2:7" ht="15" customHeight="1" x14ac:dyDescent="0.3">
      <c r="B60" s="23"/>
      <c r="C60" s="23"/>
      <c r="D60" s="23"/>
      <c r="E60" s="23"/>
      <c r="F60" s="23"/>
      <c r="G60" s="29"/>
    </row>
    <row r="61" spans="2:7" ht="15" customHeight="1" x14ac:dyDescent="0.3">
      <c r="G61" s="29"/>
    </row>
    <row r="62" spans="2:7" ht="15" customHeight="1" x14ac:dyDescent="0.3">
      <c r="B62" s="31"/>
      <c r="G62" s="29"/>
    </row>
    <row r="63" spans="2:7" ht="15" customHeight="1" x14ac:dyDescent="0.3">
      <c r="B63" s="32"/>
      <c r="G63" s="29"/>
    </row>
    <row r="64" spans="2:7" ht="15" customHeight="1" x14ac:dyDescent="0.3">
      <c r="G64" s="29"/>
    </row>
    <row r="65" spans="7:7" ht="15" customHeight="1" x14ac:dyDescent="0.3">
      <c r="G65" s="29"/>
    </row>
    <row r="66" spans="7:7" ht="15" customHeight="1" x14ac:dyDescent="0.3">
      <c r="G66" s="29"/>
    </row>
    <row r="67" spans="7:7" ht="15" customHeight="1" x14ac:dyDescent="0.3">
      <c r="G67" s="29"/>
    </row>
    <row r="68" spans="7:7" ht="15" customHeight="1" x14ac:dyDescent="0.3">
      <c r="G68" s="29"/>
    </row>
    <row r="69" spans="7:7" ht="15" customHeight="1" x14ac:dyDescent="0.3">
      <c r="G69" s="29"/>
    </row>
    <row r="70" spans="7:7" ht="15" customHeight="1" x14ac:dyDescent="0.3">
      <c r="G70" s="29"/>
    </row>
    <row r="71" spans="7:7" ht="15" customHeight="1" x14ac:dyDescent="0.3">
      <c r="G71" s="29"/>
    </row>
    <row r="72" spans="7:7" ht="15" customHeight="1" x14ac:dyDescent="0.3">
      <c r="G72" s="29"/>
    </row>
    <row r="73" spans="7:7" ht="15" customHeight="1" x14ac:dyDescent="0.3">
      <c r="G73" s="29"/>
    </row>
    <row r="74" spans="7:7" ht="15" customHeight="1" x14ac:dyDescent="0.3">
      <c r="G74" s="29"/>
    </row>
    <row r="75" spans="7:7" ht="15" customHeight="1" x14ac:dyDescent="0.3">
      <c r="G75" s="29"/>
    </row>
    <row r="76" spans="7:7" ht="15" customHeight="1" x14ac:dyDescent="0.3">
      <c r="G76" s="29"/>
    </row>
    <row r="77" spans="7:7" ht="15" customHeight="1" x14ac:dyDescent="0.3">
      <c r="G77" s="29"/>
    </row>
    <row r="78" spans="7:7" ht="15" customHeight="1" x14ac:dyDescent="0.3">
      <c r="G78" s="29"/>
    </row>
    <row r="79" spans="7:7" ht="15" customHeight="1" x14ac:dyDescent="0.3">
      <c r="G79" s="29"/>
    </row>
    <row r="80" spans="7:7" ht="15" customHeight="1" x14ac:dyDescent="0.3">
      <c r="G80" s="29"/>
    </row>
    <row r="81" spans="7:7" ht="15" customHeight="1" x14ac:dyDescent="0.3">
      <c r="G81" s="29"/>
    </row>
    <row r="82" spans="7:7" ht="15" customHeight="1" x14ac:dyDescent="0.3">
      <c r="G82" s="29"/>
    </row>
    <row r="83" spans="7:7" ht="15" customHeight="1" x14ac:dyDescent="0.3">
      <c r="G83" s="29"/>
    </row>
    <row r="84" spans="7:7" ht="15" customHeight="1" x14ac:dyDescent="0.3">
      <c r="G84" s="29"/>
    </row>
    <row r="85" spans="7:7" ht="15" customHeight="1" x14ac:dyDescent="0.3">
      <c r="G85" s="29"/>
    </row>
    <row r="86" spans="7:7" ht="15" customHeight="1" x14ac:dyDescent="0.3">
      <c r="G86" s="29"/>
    </row>
    <row r="87" spans="7:7" ht="15" customHeight="1" x14ac:dyDescent="0.3">
      <c r="G87" s="29"/>
    </row>
    <row r="88" spans="7:7" ht="15" customHeight="1" x14ac:dyDescent="0.3">
      <c r="G88" s="29"/>
    </row>
    <row r="89" spans="7:7" ht="15" customHeight="1" x14ac:dyDescent="0.3">
      <c r="G89" s="29"/>
    </row>
    <row r="90" spans="7:7" ht="15" customHeight="1" x14ac:dyDescent="0.3">
      <c r="G90" s="29"/>
    </row>
    <row r="91" spans="7:7" ht="15" customHeight="1" x14ac:dyDescent="0.3">
      <c r="G91" s="29"/>
    </row>
    <row r="92" spans="7:7" ht="15" customHeight="1" x14ac:dyDescent="0.3">
      <c r="G92" s="29"/>
    </row>
    <row r="93" spans="7:7" ht="15" customHeight="1" x14ac:dyDescent="0.3">
      <c r="G93" s="29"/>
    </row>
    <row r="94" spans="7:7" ht="15" customHeight="1" x14ac:dyDescent="0.3">
      <c r="G94" s="29"/>
    </row>
    <row r="95" spans="7:7" ht="15" customHeight="1" x14ac:dyDescent="0.3">
      <c r="G95" s="29"/>
    </row>
    <row r="96" spans="7:7" ht="15" customHeight="1" x14ac:dyDescent="0.3">
      <c r="G96" s="29"/>
    </row>
    <row r="97" spans="7:7" ht="15" customHeight="1" x14ac:dyDescent="0.3">
      <c r="G97" s="29"/>
    </row>
    <row r="98" spans="7:7" ht="15" customHeight="1" x14ac:dyDescent="0.3">
      <c r="G98" s="29"/>
    </row>
    <row r="99" spans="7:7" ht="15" customHeight="1" x14ac:dyDescent="0.3">
      <c r="G99" s="29"/>
    </row>
    <row r="100" spans="7:7" ht="15" customHeight="1" x14ac:dyDescent="0.3">
      <c r="G100" s="29"/>
    </row>
    <row r="101" spans="7:7" ht="15" customHeight="1" x14ac:dyDescent="0.3">
      <c r="G101" s="29"/>
    </row>
    <row r="102" spans="7:7" ht="15" customHeight="1" x14ac:dyDescent="0.3">
      <c r="G102" s="29"/>
    </row>
    <row r="103" spans="7:7" ht="15" customHeight="1" x14ac:dyDescent="0.3">
      <c r="G103" s="29"/>
    </row>
    <row r="104" spans="7:7" ht="15" customHeight="1" x14ac:dyDescent="0.3">
      <c r="G104" s="29"/>
    </row>
    <row r="105" spans="7:7" ht="15" customHeight="1" x14ac:dyDescent="0.3">
      <c r="G105" s="29"/>
    </row>
    <row r="106" spans="7:7" ht="15" customHeight="1" x14ac:dyDescent="0.3">
      <c r="G106" s="29"/>
    </row>
    <row r="107" spans="7:7" ht="15" customHeight="1" x14ac:dyDescent="0.3">
      <c r="G107" s="29"/>
    </row>
    <row r="108" spans="7:7" ht="15" customHeight="1" x14ac:dyDescent="0.3">
      <c r="G108" s="29"/>
    </row>
    <row r="109" spans="7:7" ht="15" customHeight="1" x14ac:dyDescent="0.3">
      <c r="G109" s="29"/>
    </row>
    <row r="110" spans="7:7" ht="15" customHeight="1" x14ac:dyDescent="0.3">
      <c r="G110" s="29"/>
    </row>
    <row r="111" spans="7:7" ht="15" customHeight="1" x14ac:dyDescent="0.3">
      <c r="G111" s="29"/>
    </row>
    <row r="112" spans="7:7" ht="15" customHeight="1" x14ac:dyDescent="0.3">
      <c r="G112" s="29"/>
    </row>
    <row r="113" spans="7:7" ht="15" customHeight="1" x14ac:dyDescent="0.3">
      <c r="G113" s="29"/>
    </row>
    <row r="114" spans="7:7" ht="15" customHeight="1" x14ac:dyDescent="0.3">
      <c r="G114" s="29"/>
    </row>
    <row r="115" spans="7:7" ht="15" customHeight="1" x14ac:dyDescent="0.3">
      <c r="G115" s="29"/>
    </row>
    <row r="116" spans="7:7" ht="15" customHeight="1" x14ac:dyDescent="0.3">
      <c r="G116" s="29"/>
    </row>
    <row r="117" spans="7:7" ht="15" customHeight="1" x14ac:dyDescent="0.3">
      <c r="G117" s="29"/>
    </row>
    <row r="118" spans="7:7" ht="15" customHeight="1" x14ac:dyDescent="0.3">
      <c r="G118" s="29"/>
    </row>
    <row r="119" spans="7:7" ht="15" customHeight="1" x14ac:dyDescent="0.3">
      <c r="G119" s="29"/>
    </row>
    <row r="120" spans="7:7" ht="15" customHeight="1" x14ac:dyDescent="0.3">
      <c r="G120" s="29"/>
    </row>
    <row r="121" spans="7:7" ht="15" customHeight="1" x14ac:dyDescent="0.3">
      <c r="G121" s="29"/>
    </row>
    <row r="122" spans="7:7" ht="15" customHeight="1" x14ac:dyDescent="0.3">
      <c r="G122" s="29"/>
    </row>
    <row r="123" spans="7:7" ht="15" customHeight="1" x14ac:dyDescent="0.3">
      <c r="G123" s="29"/>
    </row>
    <row r="124" spans="7:7" ht="15" customHeight="1" x14ac:dyDescent="0.3">
      <c r="G124" s="29"/>
    </row>
    <row r="125" spans="7:7" ht="15" customHeight="1" x14ac:dyDescent="0.3">
      <c r="G125" s="29"/>
    </row>
    <row r="126" spans="7:7" ht="15" customHeight="1" x14ac:dyDescent="0.3">
      <c r="G126" s="29"/>
    </row>
    <row r="127" spans="7:7" ht="15" customHeight="1" x14ac:dyDescent="0.3">
      <c r="G127" s="29"/>
    </row>
    <row r="128" spans="7:7" ht="15" customHeight="1" x14ac:dyDescent="0.3">
      <c r="G128" s="29"/>
    </row>
    <row r="129" spans="7:7" ht="15" customHeight="1" x14ac:dyDescent="0.3">
      <c r="G129" s="29"/>
    </row>
    <row r="130" spans="7:7" ht="15" customHeight="1" x14ac:dyDescent="0.3">
      <c r="G130" s="29"/>
    </row>
    <row r="131" spans="7:7" ht="15" customHeight="1" x14ac:dyDescent="0.3">
      <c r="G131" s="29"/>
    </row>
    <row r="132" spans="7:7" ht="15" customHeight="1" x14ac:dyDescent="0.3">
      <c r="G132" s="29"/>
    </row>
    <row r="133" spans="7:7" ht="15" customHeight="1" x14ac:dyDescent="0.3">
      <c r="G133" s="29"/>
    </row>
    <row r="134" spans="7:7" ht="15" customHeight="1" x14ac:dyDescent="0.3">
      <c r="G134" s="29"/>
    </row>
    <row r="135" spans="7:7" ht="15" customHeight="1" x14ac:dyDescent="0.3">
      <c r="G135" s="29"/>
    </row>
    <row r="136" spans="7:7" ht="15" customHeight="1" x14ac:dyDescent="0.3">
      <c r="G136" s="29"/>
    </row>
    <row r="137" spans="7:7" ht="15" customHeight="1" x14ac:dyDescent="0.3">
      <c r="G137" s="29"/>
    </row>
    <row r="138" spans="7:7" ht="15" customHeight="1" x14ac:dyDescent="0.3">
      <c r="G138" s="29"/>
    </row>
    <row r="139" spans="7:7" ht="15" customHeight="1" x14ac:dyDescent="0.3">
      <c r="G139" s="29"/>
    </row>
    <row r="140" spans="7:7" ht="15" customHeight="1" x14ac:dyDescent="0.3">
      <c r="G140" s="29"/>
    </row>
    <row r="141" spans="7:7" ht="15" customHeight="1" x14ac:dyDescent="0.3">
      <c r="G141" s="29"/>
    </row>
    <row r="142" spans="7:7" ht="15" customHeight="1" x14ac:dyDescent="0.3">
      <c r="G142" s="29"/>
    </row>
    <row r="143" spans="7:7" ht="15" customHeight="1" x14ac:dyDescent="0.3">
      <c r="G143" s="29"/>
    </row>
    <row r="144" spans="7:7" ht="15" customHeight="1" x14ac:dyDescent="0.3">
      <c r="G144" s="29"/>
    </row>
    <row r="145" spans="7:7" ht="15" customHeight="1" x14ac:dyDescent="0.3">
      <c r="G145" s="29"/>
    </row>
    <row r="146" spans="7:7" ht="15" customHeight="1" x14ac:dyDescent="0.3">
      <c r="G146" s="29"/>
    </row>
    <row r="147" spans="7:7" ht="15" customHeight="1" x14ac:dyDescent="0.3">
      <c r="G147" s="29"/>
    </row>
    <row r="148" spans="7:7" ht="15" customHeight="1" x14ac:dyDescent="0.3">
      <c r="G148" s="29"/>
    </row>
    <row r="149" spans="7:7" ht="15" customHeight="1" x14ac:dyDescent="0.3">
      <c r="G149" s="29"/>
    </row>
    <row r="150" spans="7:7" ht="15" customHeight="1" x14ac:dyDescent="0.3">
      <c r="G150" s="29"/>
    </row>
    <row r="151" spans="7:7" ht="15" customHeight="1" x14ac:dyDescent="0.3">
      <c r="G151" s="29"/>
    </row>
    <row r="152" spans="7:7" ht="15" customHeight="1" x14ac:dyDescent="0.3">
      <c r="G152" s="29"/>
    </row>
    <row r="153" spans="7:7" ht="15" customHeight="1" x14ac:dyDescent="0.3">
      <c r="G153" s="29"/>
    </row>
    <row r="154" spans="7:7" ht="15" customHeight="1" x14ac:dyDescent="0.3">
      <c r="G154" s="29"/>
    </row>
    <row r="155" spans="7:7" ht="15" customHeight="1" x14ac:dyDescent="0.3">
      <c r="G155" s="29"/>
    </row>
    <row r="156" spans="7:7" ht="15" customHeight="1" x14ac:dyDescent="0.3">
      <c r="G156" s="29"/>
    </row>
    <row r="157" spans="7:7" ht="15" customHeight="1" x14ac:dyDescent="0.3">
      <c r="G157" s="29"/>
    </row>
    <row r="158" spans="7:7" ht="15" customHeight="1" x14ac:dyDescent="0.3">
      <c r="G158" s="29"/>
    </row>
    <row r="159" spans="7:7" ht="15" customHeight="1" x14ac:dyDescent="0.3">
      <c r="G159" s="29"/>
    </row>
    <row r="160" spans="7:7" ht="15" customHeight="1" x14ac:dyDescent="0.3">
      <c r="G160" s="29"/>
    </row>
    <row r="161" spans="7:7" ht="15" customHeight="1" x14ac:dyDescent="0.3">
      <c r="G161" s="29"/>
    </row>
    <row r="162" spans="7:7" ht="15" customHeight="1" x14ac:dyDescent="0.3">
      <c r="G162" s="29"/>
    </row>
    <row r="163" spans="7:7" ht="15" customHeight="1" x14ac:dyDescent="0.3">
      <c r="G163" s="29"/>
    </row>
    <row r="164" spans="7:7" ht="15" customHeight="1" x14ac:dyDescent="0.3">
      <c r="G164" s="29"/>
    </row>
    <row r="165" spans="7:7" ht="15" customHeight="1" x14ac:dyDescent="0.3">
      <c r="G165" s="29"/>
    </row>
    <row r="166" spans="7:7" ht="15" customHeight="1" x14ac:dyDescent="0.3">
      <c r="G166" s="29"/>
    </row>
    <row r="167" spans="7:7" ht="15" customHeight="1" x14ac:dyDescent="0.3">
      <c r="G167" s="29"/>
    </row>
    <row r="168" spans="7:7" ht="15" customHeight="1" x14ac:dyDescent="0.3">
      <c r="G168" s="29"/>
    </row>
    <row r="169" spans="7:7" ht="15" customHeight="1" x14ac:dyDescent="0.3">
      <c r="G169" s="29"/>
    </row>
    <row r="170" spans="7:7" ht="15" customHeight="1" x14ac:dyDescent="0.3">
      <c r="G170" s="29"/>
    </row>
    <row r="171" spans="7:7" ht="15" customHeight="1" x14ac:dyDescent="0.3">
      <c r="G171" s="29"/>
    </row>
    <row r="172" spans="7:7" ht="15" customHeight="1" x14ac:dyDescent="0.3">
      <c r="G172" s="29"/>
    </row>
    <row r="173" spans="7:7" ht="15" customHeight="1" x14ac:dyDescent="0.3">
      <c r="G173" s="29"/>
    </row>
    <row r="174" spans="7:7" ht="15" customHeight="1" x14ac:dyDescent="0.3">
      <c r="G174" s="29"/>
    </row>
    <row r="175" spans="7:7" ht="15" customHeight="1" x14ac:dyDescent="0.3">
      <c r="G175" s="29"/>
    </row>
    <row r="176" spans="7:7" ht="15" customHeight="1" x14ac:dyDescent="0.3">
      <c r="G176" s="29"/>
    </row>
    <row r="177" spans="7:7" ht="15" customHeight="1" x14ac:dyDescent="0.3">
      <c r="G177" s="29"/>
    </row>
    <row r="178" spans="7:7" ht="15" customHeight="1" x14ac:dyDescent="0.3">
      <c r="G178" s="29"/>
    </row>
    <row r="179" spans="7:7" ht="15" customHeight="1" x14ac:dyDescent="0.3">
      <c r="G179" s="29"/>
    </row>
    <row r="180" spans="7:7" ht="15" customHeight="1" x14ac:dyDescent="0.3">
      <c r="G180" s="29"/>
    </row>
    <row r="181" spans="7:7" ht="15" customHeight="1" x14ac:dyDescent="0.3">
      <c r="G181" s="29"/>
    </row>
    <row r="182" spans="7:7" ht="15" customHeight="1" x14ac:dyDescent="0.3">
      <c r="G182" s="29"/>
    </row>
  </sheetData>
  <hyperlinks>
    <hyperlink ref="F22" r:id="rId1" tooltip="GGRF Program Email Address" xr:uid="{00000000-0004-0000-0000-000000000000}"/>
    <hyperlink ref="F23" r:id="rId2" tooltip="GGRF Auction Proceeds Information Website" xr:uid="{00000000-0004-0000-0000-000001000000}"/>
    <hyperlink ref="F24" r:id="rId3" tooltip="Urban Greening Program Website" xr:uid="{00000000-0004-0000-0000-000003000000}"/>
    <hyperlink ref="B19" r:id="rId4" xr:uid="{00000000-0004-0000-0000-000004000000}"/>
    <hyperlink ref="B16" r:id="rId5" xr:uid="{830A5B5A-407E-42C6-8A34-2520C1916A1B}"/>
  </hyperlinks>
  <pageMargins left="7.2916666666666668E-3" right="7.2916666666666668E-3" top="7.2916666666666668E-3" bottom="0.75" header="0.3" footer="0.3"/>
  <pageSetup scale="80" orientation="landscape" r:id="rId6"/>
  <headerFooter>
    <oddFooter>&amp;L&amp;"Avenir LT Std 55 Roman,Regular"&amp;12FINAL - Version 2 - May 7, 2020&amp;C&amp;"Avenir LT Std 55 Roman,Regular"&amp;12Page &amp;P of &amp;N&amp;R&amp;"Avenir LT Std 55 Roman,Regular"&amp;12&amp;K000000&amp;A</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1"/>
    <pageSetUpPr fitToPage="1"/>
  </sheetPr>
  <dimension ref="A1:AB2001"/>
  <sheetViews>
    <sheetView showGridLines="0" view="pageLayout" topLeftCell="A7" zoomScaleNormal="100" zoomScaleSheetLayoutView="40" workbookViewId="0">
      <selection activeCell="D22" sqref="D22"/>
    </sheetView>
  </sheetViews>
  <sheetFormatPr defaultColWidth="9.109375" defaultRowHeight="13.2" x14ac:dyDescent="0.25"/>
  <cols>
    <col min="1" max="1" width="48.88671875" style="264" bestFit="1" customWidth="1"/>
    <col min="2" max="2" width="20" style="264" customWidth="1"/>
    <col min="3" max="3" width="10.88671875" style="264" customWidth="1"/>
    <col min="4" max="4" width="24.33203125" style="264" customWidth="1"/>
    <col min="5" max="5" width="10.5546875" style="264" customWidth="1"/>
    <col min="6" max="6" width="14.6640625" style="264" customWidth="1"/>
    <col min="7" max="7" width="10.5546875" style="264" customWidth="1"/>
    <col min="8" max="8" width="12.88671875" style="264" customWidth="1"/>
    <col min="9" max="9" width="16.44140625" style="264" customWidth="1"/>
    <col min="10" max="11" width="14.88671875" style="264" customWidth="1"/>
    <col min="12" max="19" width="23.44140625" style="264" customWidth="1"/>
    <col min="20" max="20" width="14.88671875" style="264" customWidth="1"/>
    <col min="21" max="21" width="15.6640625" style="272" customWidth="1"/>
    <col min="22" max="23" width="15.6640625" style="264" customWidth="1"/>
    <col min="24" max="24" width="14.44140625" style="264" customWidth="1"/>
    <col min="25" max="25" width="13" style="264" customWidth="1"/>
    <col min="26" max="26" width="11.109375" style="264" bestFit="1" customWidth="1"/>
    <col min="27" max="16384" width="9.109375" style="264"/>
  </cols>
  <sheetData>
    <row r="1" spans="1:28" s="65" customFormat="1" ht="18" customHeight="1" x14ac:dyDescent="0.35">
      <c r="A1" s="849" t="s">
        <v>196</v>
      </c>
      <c r="B1" s="849"/>
      <c r="C1" s="849"/>
      <c r="D1" s="849"/>
      <c r="E1" s="849"/>
      <c r="F1" s="849"/>
      <c r="G1" s="849"/>
      <c r="H1" s="849"/>
      <c r="I1" s="141"/>
      <c r="J1" s="141"/>
      <c r="K1" s="141"/>
      <c r="L1" s="141"/>
      <c r="M1" s="141"/>
      <c r="N1" s="141"/>
      <c r="Q1" s="70"/>
    </row>
    <row r="2" spans="1:28" s="65" customFormat="1" ht="18" customHeight="1" x14ac:dyDescent="0.35">
      <c r="A2" s="850"/>
      <c r="B2" s="850"/>
      <c r="C2" s="850"/>
      <c r="D2" s="850"/>
      <c r="E2" s="850"/>
      <c r="F2" s="850"/>
      <c r="G2" s="850"/>
      <c r="H2" s="850"/>
      <c r="I2" s="144"/>
      <c r="J2" s="144"/>
      <c r="K2" s="144"/>
      <c r="L2" s="144"/>
      <c r="M2" s="144"/>
      <c r="N2" s="144"/>
      <c r="Q2" s="70"/>
    </row>
    <row r="3" spans="1:28" s="65" customFormat="1" ht="18" customHeight="1" x14ac:dyDescent="0.35">
      <c r="A3" s="849" t="s">
        <v>3129</v>
      </c>
      <c r="B3" s="849"/>
      <c r="C3" s="849"/>
      <c r="D3" s="849"/>
      <c r="E3" s="849"/>
      <c r="F3" s="849"/>
      <c r="G3" s="849"/>
      <c r="H3" s="849"/>
      <c r="I3" s="141"/>
      <c r="J3" s="141"/>
      <c r="K3" s="141"/>
      <c r="L3" s="141"/>
      <c r="M3" s="141"/>
      <c r="N3" s="141"/>
      <c r="Q3" s="70"/>
    </row>
    <row r="4" spans="1:28" s="65" customFormat="1" ht="18" customHeight="1" x14ac:dyDescent="0.35">
      <c r="A4" s="851" t="s">
        <v>162</v>
      </c>
      <c r="B4" s="851"/>
      <c r="C4" s="851"/>
      <c r="D4" s="851"/>
      <c r="E4" s="851"/>
      <c r="F4" s="851"/>
      <c r="G4" s="851"/>
      <c r="H4" s="851"/>
      <c r="I4" s="146"/>
      <c r="J4" s="146"/>
      <c r="K4" s="146"/>
      <c r="L4" s="146"/>
      <c r="M4" s="146"/>
      <c r="N4" s="146"/>
      <c r="Q4" s="70"/>
    </row>
    <row r="5" spans="1:28" s="65" customFormat="1" ht="18" customHeight="1" x14ac:dyDescent="0.35">
      <c r="A5" s="850"/>
      <c r="B5" s="850"/>
      <c r="C5" s="850"/>
      <c r="D5" s="850"/>
      <c r="E5" s="850"/>
      <c r="F5" s="850"/>
      <c r="G5" s="850"/>
      <c r="H5" s="850"/>
      <c r="I5" s="144"/>
      <c r="J5" s="144"/>
      <c r="K5" s="144"/>
      <c r="L5" s="144"/>
      <c r="M5" s="144"/>
      <c r="N5" s="144"/>
      <c r="Q5" s="70"/>
      <c r="X5" s="209"/>
      <c r="Y5" s="209"/>
      <c r="Z5" s="209"/>
    </row>
    <row r="6" spans="1:28" s="65" customFormat="1" ht="18" customHeight="1" x14ac:dyDescent="0.35">
      <c r="A6" s="849" t="s">
        <v>251</v>
      </c>
      <c r="B6" s="849"/>
      <c r="C6" s="849"/>
      <c r="D6" s="849"/>
      <c r="E6" s="849"/>
      <c r="F6" s="849"/>
      <c r="G6" s="849"/>
      <c r="H6" s="849"/>
      <c r="I6" s="141"/>
      <c r="J6" s="141"/>
      <c r="K6" s="141"/>
      <c r="L6" s="141"/>
      <c r="M6" s="141"/>
      <c r="N6" s="141"/>
      <c r="Q6" s="70"/>
      <c r="X6" s="253"/>
      <c r="Y6" s="253"/>
      <c r="Z6" s="253"/>
    </row>
    <row r="7" spans="1:28" s="65" customFormat="1" ht="18" customHeight="1" x14ac:dyDescent="0.35">
      <c r="A7" s="852" t="s">
        <v>3139</v>
      </c>
      <c r="B7" s="852"/>
      <c r="C7" s="852"/>
      <c r="D7" s="852"/>
      <c r="E7" s="852"/>
      <c r="F7" s="852"/>
      <c r="G7" s="852"/>
      <c r="H7" s="852"/>
      <c r="I7" s="141"/>
      <c r="J7" s="141"/>
      <c r="K7" s="141"/>
      <c r="L7" s="141"/>
      <c r="M7" s="141"/>
      <c r="N7" s="141"/>
      <c r="Q7" s="70"/>
      <c r="X7" s="253"/>
      <c r="Y7" s="253"/>
      <c r="Z7" s="253"/>
    </row>
    <row r="8" spans="1:28" s="257" customFormat="1" ht="30" customHeight="1" x14ac:dyDescent="0.3">
      <c r="A8" s="254"/>
      <c r="B8" s="254"/>
      <c r="C8" s="254"/>
      <c r="D8" s="254"/>
      <c r="E8" s="254"/>
      <c r="F8" s="254"/>
      <c r="G8" s="254"/>
      <c r="H8" s="254"/>
      <c r="I8" s="847"/>
      <c r="J8" s="847"/>
      <c r="K8" s="847"/>
      <c r="L8" s="847"/>
      <c r="M8" s="847"/>
      <c r="N8" s="847"/>
      <c r="O8" s="847"/>
      <c r="P8" s="847"/>
      <c r="Q8" s="847"/>
      <c r="R8" s="847"/>
      <c r="S8" s="847"/>
      <c r="T8" s="847"/>
      <c r="U8" s="255"/>
      <c r="V8" s="256"/>
      <c r="W8" s="256"/>
      <c r="X8" s="256"/>
      <c r="Y8" s="256"/>
      <c r="Z8" s="256"/>
    </row>
    <row r="9" spans="1:28" s="257" customFormat="1" ht="32.25" customHeight="1" x14ac:dyDescent="0.3">
      <c r="A9" s="258" t="s">
        <v>94</v>
      </c>
      <c r="B9" s="259" t="s">
        <v>59</v>
      </c>
      <c r="C9" s="260" t="s">
        <v>4</v>
      </c>
      <c r="D9" s="260" t="s">
        <v>226</v>
      </c>
      <c r="E9" s="260" t="s">
        <v>5</v>
      </c>
      <c r="F9" s="260" t="s">
        <v>227</v>
      </c>
      <c r="G9" s="259" t="s">
        <v>6</v>
      </c>
      <c r="H9" s="259" t="s">
        <v>66</v>
      </c>
      <c r="I9" s="261" t="s">
        <v>62</v>
      </c>
      <c r="J9" s="261" t="s">
        <v>85</v>
      </c>
      <c r="K9" s="261" t="s">
        <v>87</v>
      </c>
      <c r="L9" s="261" t="s">
        <v>71</v>
      </c>
      <c r="M9" s="261" t="s">
        <v>72</v>
      </c>
      <c r="N9" s="261" t="s">
        <v>64</v>
      </c>
      <c r="O9" s="261" t="s">
        <v>65</v>
      </c>
      <c r="P9" s="261" t="s">
        <v>67</v>
      </c>
      <c r="Q9" s="261" t="s">
        <v>69</v>
      </c>
      <c r="R9" s="261" t="s">
        <v>68</v>
      </c>
      <c r="S9" s="261" t="s">
        <v>70</v>
      </c>
      <c r="T9" s="261" t="s">
        <v>73</v>
      </c>
      <c r="U9" s="262" t="s">
        <v>75</v>
      </c>
      <c r="V9" s="262" t="s">
        <v>86</v>
      </c>
      <c r="W9" s="263" t="s">
        <v>312</v>
      </c>
      <c r="X9" s="262" t="s">
        <v>3109</v>
      </c>
      <c r="Y9" s="262" t="s">
        <v>3108</v>
      </c>
      <c r="Z9" s="262" t="s">
        <v>3107</v>
      </c>
    </row>
    <row r="10" spans="1:28" ht="15.6" x14ac:dyDescent="0.3">
      <c r="A10" s="265">
        <f>'New Bike-Ped Infrastructure'!B17</f>
        <v>0</v>
      </c>
      <c r="B10" s="265">
        <f>'New Bike-Ped Infrastructure'!C17</f>
        <v>0</v>
      </c>
      <c r="C10" s="265">
        <f>'New Bike-Ped Infrastructure'!D17</f>
        <v>0</v>
      </c>
      <c r="D10" s="265" t="str">
        <f>CONCATENATE(B10,"_",C10)</f>
        <v>0_0</v>
      </c>
      <c r="E10" s="265">
        <f>IF(OR(A10="Bicycle Lanes Class II"),C10+15,C10+20)</f>
        <v>20</v>
      </c>
      <c r="F10" s="265" t="str">
        <f>CONCATENATE(B10,"_",E10)</f>
        <v>0_20</v>
      </c>
      <c r="G10" s="266">
        <f>E10-C10</f>
        <v>20</v>
      </c>
      <c r="H10" s="499">
        <f>'New Bike-Ped Infrastructure'!F17</f>
        <v>0</v>
      </c>
      <c r="I10" s="499" t="e">
        <f>VLOOKUP(D10,'Passenger Auto GHG 2017'!$C$36:$D$2663,2,FALSE)</f>
        <v>#N/A</v>
      </c>
      <c r="J10" s="499" t="e">
        <f>VLOOKUP(F10,'Passenger Auto GHG 2017'!$C$36:$D$2663,2,FALSE)</f>
        <v>#N/A</v>
      </c>
      <c r="K10" s="499" t="e">
        <f>VLOOKUP(A10,Defaults!$A$14:$C$17,3,FALSE)</f>
        <v>#N/A</v>
      </c>
      <c r="L10" s="499">
        <f>'New Bike-Ped Infrastructure'!G17</f>
        <v>0</v>
      </c>
      <c r="M10" s="499">
        <f>'New Bike-Ped Infrastructure'!G17</f>
        <v>0</v>
      </c>
      <c r="N10" s="499" t="str">
        <f>'New Bike-Ped Infrastructure'!M17</f>
        <v/>
      </c>
      <c r="O10" s="499" t="str">
        <f>'New Bike-Ped Infrastructure'!N17</f>
        <v/>
      </c>
      <c r="P10" s="500" t="e">
        <f t="shared" ref="P10:P21" si="0">(H10*L10*(N10+O10)*K10)</f>
        <v>#VALUE!</v>
      </c>
      <c r="Q10" s="501" t="e">
        <f>(P10*I10)/ERF!$B$51</f>
        <v>#VALUE!</v>
      </c>
      <c r="R10" s="500" t="e">
        <f t="shared" ref="R10:R21" si="1">(H10*M10*(N10+O10)*K10)</f>
        <v>#VALUE!</v>
      </c>
      <c r="S10" s="501" t="e">
        <f>(R10*J10)/ERF!$B$51</f>
        <v>#VALUE!</v>
      </c>
      <c r="T10" s="500" t="e">
        <f t="shared" ref="T10:T21" si="2">((Q10+S10)/2)*G10</f>
        <v>#VALUE!</v>
      </c>
      <c r="U10" s="267" t="e">
        <f>T10</f>
        <v>#VALUE!</v>
      </c>
      <c r="V10" s="268" t="e">
        <f>R10</f>
        <v>#VALUE!</v>
      </c>
      <c r="W10" s="269" t="e">
        <f>V10*G10</f>
        <v>#VALUE!</v>
      </c>
      <c r="X10" s="448" t="e">
        <f>$P10*VLOOKUP($D10,'Passenger Auto C&amp;T 2017'!$C$34:$J$2662,8,FALSE)</f>
        <v>#VALUE!</v>
      </c>
      <c r="Y10" s="448" t="e">
        <f>$R10*VLOOKUP($F10,'Passenger Auto C&amp;T 2017'!$C$34:$J$2662,8,FALSE)</f>
        <v>#VALUE!</v>
      </c>
      <c r="Z10" s="449" t="e">
        <f>(SUM(X10:Y10)/2)*$G10</f>
        <v>#VALUE!</v>
      </c>
    </row>
    <row r="11" spans="1:28" ht="15.6" x14ac:dyDescent="0.3">
      <c r="A11" s="265">
        <f>'New Bike-Ped Infrastructure'!B18</f>
        <v>0</v>
      </c>
      <c r="B11" s="265">
        <f>'New Bike-Ped Infrastructure'!C18</f>
        <v>0</v>
      </c>
      <c r="C11" s="265">
        <f>'New Bike-Ped Infrastructure'!D18</f>
        <v>0</v>
      </c>
      <c r="D11" s="265" t="str">
        <f t="shared" ref="D11:D21" si="3">CONCATENATE(B11,"_",C11)</f>
        <v>0_0</v>
      </c>
      <c r="E11" s="265">
        <f t="shared" ref="E11:E21" si="4">IF(OR(A11="Bicycle Lanes Class II"),C11+15,C11+20)</f>
        <v>20</v>
      </c>
      <c r="F11" s="265" t="str">
        <f t="shared" ref="F11:F21" si="5">CONCATENATE(B11,"_",E11)</f>
        <v>0_20</v>
      </c>
      <c r="G11" s="266">
        <f t="shared" ref="G11:G21" si="6">E11-C11</f>
        <v>20</v>
      </c>
      <c r="H11" s="499">
        <f>'New Bike-Ped Infrastructure'!F18</f>
        <v>0</v>
      </c>
      <c r="I11" s="499" t="e">
        <f>VLOOKUP(D11,'Passenger Auto GHG 2017'!$C$36:$D$2663,2,FALSE)</f>
        <v>#N/A</v>
      </c>
      <c r="J11" s="499" t="e">
        <f>VLOOKUP(F11,'Passenger Auto GHG 2017'!$C$36:$D$2663,2,FALSE)</f>
        <v>#N/A</v>
      </c>
      <c r="K11" s="499" t="e">
        <f>VLOOKUP(A11,Defaults!$A$14:$C$17,3,FALSE)</f>
        <v>#N/A</v>
      </c>
      <c r="L11" s="499">
        <f>'New Bike-Ped Infrastructure'!G18</f>
        <v>0</v>
      </c>
      <c r="M11" s="499">
        <f>'New Bike-Ped Infrastructure'!G18</f>
        <v>0</v>
      </c>
      <c r="N11" s="499" t="str">
        <f>'New Bike-Ped Infrastructure'!M18</f>
        <v/>
      </c>
      <c r="O11" s="499" t="str">
        <f>'New Bike-Ped Infrastructure'!N18</f>
        <v/>
      </c>
      <c r="P11" s="500" t="e">
        <f t="shared" si="0"/>
        <v>#VALUE!</v>
      </c>
      <c r="Q11" s="501" t="e">
        <f>(P11*I11)/ERF!$B$51</f>
        <v>#VALUE!</v>
      </c>
      <c r="R11" s="500" t="e">
        <f t="shared" si="1"/>
        <v>#VALUE!</v>
      </c>
      <c r="S11" s="501" t="e">
        <f>(R11*J11)/ERF!$B$51</f>
        <v>#VALUE!</v>
      </c>
      <c r="T11" s="500" t="e">
        <f t="shared" si="2"/>
        <v>#VALUE!</v>
      </c>
      <c r="U11" s="267" t="e">
        <f t="shared" ref="U11:U21" si="7">T11</f>
        <v>#VALUE!</v>
      </c>
      <c r="V11" s="268" t="e">
        <f t="shared" ref="V11:V21" si="8">R11</f>
        <v>#VALUE!</v>
      </c>
      <c r="W11" s="269" t="e">
        <f t="shared" ref="W11:W21" si="9">V11*G11</f>
        <v>#VALUE!</v>
      </c>
      <c r="X11" s="448" t="e">
        <f>$P11*VLOOKUP($D11,'Passenger Auto C&amp;T 2017'!$C$34:$J$2662,8,FALSE)</f>
        <v>#VALUE!</v>
      </c>
      <c r="Y11" s="448" t="e">
        <f>$R11*VLOOKUP($F11,'Passenger Auto C&amp;T 2017'!$C$34:$J$2662,8,FALSE)</f>
        <v>#VALUE!</v>
      </c>
      <c r="Z11" s="449" t="e">
        <f t="shared" ref="Z11:Z21" si="10">(SUM(X11:Y11)/2)*$G11</f>
        <v>#VALUE!</v>
      </c>
      <c r="AB11" s="270"/>
    </row>
    <row r="12" spans="1:28" ht="15.6" x14ac:dyDescent="0.3">
      <c r="A12" s="265">
        <f>'New Bike-Ped Infrastructure'!B19</f>
        <v>0</v>
      </c>
      <c r="B12" s="265">
        <f>'New Bike-Ped Infrastructure'!C19</f>
        <v>0</v>
      </c>
      <c r="C12" s="265">
        <f>'New Bike-Ped Infrastructure'!D19</f>
        <v>0</v>
      </c>
      <c r="D12" s="265" t="str">
        <f t="shared" si="3"/>
        <v>0_0</v>
      </c>
      <c r="E12" s="265">
        <f>IF(OR(A12="Bicycle Lanes Class II"),C12+15,C12+20)</f>
        <v>20</v>
      </c>
      <c r="F12" s="265" t="str">
        <f t="shared" si="5"/>
        <v>0_20</v>
      </c>
      <c r="G12" s="266">
        <f t="shared" si="6"/>
        <v>20</v>
      </c>
      <c r="H12" s="499">
        <f>'New Bike-Ped Infrastructure'!F19</f>
        <v>0</v>
      </c>
      <c r="I12" s="499" t="e">
        <f>VLOOKUP(D12,'Passenger Auto GHG 2017'!$C$36:$D$2663,2,FALSE)</f>
        <v>#N/A</v>
      </c>
      <c r="J12" s="499" t="e">
        <f>VLOOKUP(F12,'Passenger Auto GHG 2017'!$C$36:$D$2663,2,FALSE)</f>
        <v>#N/A</v>
      </c>
      <c r="K12" s="499" t="e">
        <f>VLOOKUP(A12,Defaults!$A$14:$C$17,3,FALSE)</f>
        <v>#N/A</v>
      </c>
      <c r="L12" s="499">
        <f>'New Bike-Ped Infrastructure'!G19</f>
        <v>0</v>
      </c>
      <c r="M12" s="499">
        <f>'New Bike-Ped Infrastructure'!G19</f>
        <v>0</v>
      </c>
      <c r="N12" s="499" t="str">
        <f>'New Bike-Ped Infrastructure'!M19</f>
        <v/>
      </c>
      <c r="O12" s="499" t="str">
        <f>'New Bike-Ped Infrastructure'!N19</f>
        <v/>
      </c>
      <c r="P12" s="500" t="e">
        <f t="shared" si="0"/>
        <v>#VALUE!</v>
      </c>
      <c r="Q12" s="501" t="e">
        <f>(P12*I12)/ERF!$B$51</f>
        <v>#VALUE!</v>
      </c>
      <c r="R12" s="500" t="e">
        <f t="shared" si="1"/>
        <v>#VALUE!</v>
      </c>
      <c r="S12" s="501" t="e">
        <f>(R12*J12)/ERF!$B$51</f>
        <v>#VALUE!</v>
      </c>
      <c r="T12" s="500" t="e">
        <f t="shared" si="2"/>
        <v>#VALUE!</v>
      </c>
      <c r="U12" s="267" t="e">
        <f t="shared" si="7"/>
        <v>#VALUE!</v>
      </c>
      <c r="V12" s="268" t="e">
        <f t="shared" si="8"/>
        <v>#VALUE!</v>
      </c>
      <c r="W12" s="269" t="e">
        <f t="shared" si="9"/>
        <v>#VALUE!</v>
      </c>
      <c r="X12" s="448" t="e">
        <f>$P12*VLOOKUP($D12,'Passenger Auto C&amp;T 2017'!$C$34:$J$2662,8,FALSE)</f>
        <v>#VALUE!</v>
      </c>
      <c r="Y12" s="448" t="e">
        <f>$R12*VLOOKUP($F12,'Passenger Auto C&amp;T 2017'!$C$34:$J$2662,8,FALSE)</f>
        <v>#VALUE!</v>
      </c>
      <c r="Z12" s="449" t="e">
        <f t="shared" si="10"/>
        <v>#VALUE!</v>
      </c>
      <c r="AB12" s="270"/>
    </row>
    <row r="13" spans="1:28" ht="15.6" x14ac:dyDescent="0.3">
      <c r="A13" s="265">
        <f>'New Bike-Ped Infrastructure'!B20</f>
        <v>0</v>
      </c>
      <c r="B13" s="265">
        <f>'New Bike-Ped Infrastructure'!C20</f>
        <v>0</v>
      </c>
      <c r="C13" s="265">
        <f>'New Bike-Ped Infrastructure'!D20</f>
        <v>0</v>
      </c>
      <c r="D13" s="265" t="str">
        <f t="shared" si="3"/>
        <v>0_0</v>
      </c>
      <c r="E13" s="265">
        <f t="shared" si="4"/>
        <v>20</v>
      </c>
      <c r="F13" s="265" t="str">
        <f t="shared" si="5"/>
        <v>0_20</v>
      </c>
      <c r="G13" s="266">
        <f t="shared" si="6"/>
        <v>20</v>
      </c>
      <c r="H13" s="499">
        <f>'New Bike-Ped Infrastructure'!F20</f>
        <v>0</v>
      </c>
      <c r="I13" s="499" t="e">
        <f>VLOOKUP(D13,'Passenger Auto GHG 2017'!$C$36:$D$2663,2,FALSE)</f>
        <v>#N/A</v>
      </c>
      <c r="J13" s="499" t="e">
        <f>VLOOKUP(F13,'Passenger Auto GHG 2017'!$C$36:$D$2663,2,FALSE)</f>
        <v>#N/A</v>
      </c>
      <c r="K13" s="499" t="e">
        <f>VLOOKUP(A13,Defaults!$A$14:$C$17,3,FALSE)</f>
        <v>#N/A</v>
      </c>
      <c r="L13" s="499">
        <f>'New Bike-Ped Infrastructure'!G20</f>
        <v>0</v>
      </c>
      <c r="M13" s="499">
        <f>'New Bike-Ped Infrastructure'!G20</f>
        <v>0</v>
      </c>
      <c r="N13" s="499" t="str">
        <f>'New Bike-Ped Infrastructure'!M20</f>
        <v/>
      </c>
      <c r="O13" s="499" t="str">
        <f>'New Bike-Ped Infrastructure'!N20</f>
        <v/>
      </c>
      <c r="P13" s="500" t="e">
        <f t="shared" si="0"/>
        <v>#VALUE!</v>
      </c>
      <c r="Q13" s="501" t="e">
        <f>(P13*I13)/ERF!$B$51</f>
        <v>#VALUE!</v>
      </c>
      <c r="R13" s="500" t="e">
        <f t="shared" si="1"/>
        <v>#VALUE!</v>
      </c>
      <c r="S13" s="501" t="e">
        <f>(R13*J13)/ERF!$B$51</f>
        <v>#VALUE!</v>
      </c>
      <c r="T13" s="500" t="e">
        <f t="shared" si="2"/>
        <v>#VALUE!</v>
      </c>
      <c r="U13" s="267" t="e">
        <f t="shared" si="7"/>
        <v>#VALUE!</v>
      </c>
      <c r="V13" s="268" t="e">
        <f t="shared" si="8"/>
        <v>#VALUE!</v>
      </c>
      <c r="W13" s="269" t="e">
        <f t="shared" si="9"/>
        <v>#VALUE!</v>
      </c>
      <c r="X13" s="448" t="e">
        <f>$P13*VLOOKUP($D13,'Passenger Auto C&amp;T 2017'!$C$34:$J$2662,8,FALSE)</f>
        <v>#VALUE!</v>
      </c>
      <c r="Y13" s="448" t="e">
        <f>$R13*VLOOKUP($F13,'Passenger Auto C&amp;T 2017'!$C$34:$J$2662,8,FALSE)</f>
        <v>#VALUE!</v>
      </c>
      <c r="Z13" s="449" t="e">
        <f t="shared" si="10"/>
        <v>#VALUE!</v>
      </c>
      <c r="AB13" s="270"/>
    </row>
    <row r="14" spans="1:28" ht="15.6" x14ac:dyDescent="0.3">
      <c r="A14" s="265">
        <f>'New Bike-Ped Infrastructure'!B21</f>
        <v>0</v>
      </c>
      <c r="B14" s="265">
        <f>'New Bike-Ped Infrastructure'!C21</f>
        <v>0</v>
      </c>
      <c r="C14" s="265">
        <f>'New Bike-Ped Infrastructure'!D21</f>
        <v>0</v>
      </c>
      <c r="D14" s="265" t="str">
        <f t="shared" si="3"/>
        <v>0_0</v>
      </c>
      <c r="E14" s="265">
        <f t="shared" si="4"/>
        <v>20</v>
      </c>
      <c r="F14" s="265" t="str">
        <f t="shared" si="5"/>
        <v>0_20</v>
      </c>
      <c r="G14" s="266">
        <f t="shared" si="6"/>
        <v>20</v>
      </c>
      <c r="H14" s="499">
        <f>'New Bike-Ped Infrastructure'!F21</f>
        <v>0</v>
      </c>
      <c r="I14" s="499" t="e">
        <f>VLOOKUP(D14,'Passenger Auto GHG 2017'!$C$36:$D$2663,2,FALSE)</f>
        <v>#N/A</v>
      </c>
      <c r="J14" s="499" t="e">
        <f>VLOOKUP(F14,'Passenger Auto GHG 2017'!$C$36:$D$2663,2,FALSE)</f>
        <v>#N/A</v>
      </c>
      <c r="K14" s="499" t="e">
        <f>VLOOKUP(A14,Defaults!$A$14:$C$17,3,FALSE)</f>
        <v>#N/A</v>
      </c>
      <c r="L14" s="499">
        <f>'New Bike-Ped Infrastructure'!G21</f>
        <v>0</v>
      </c>
      <c r="M14" s="499">
        <f>'New Bike-Ped Infrastructure'!G21</f>
        <v>0</v>
      </c>
      <c r="N14" s="499" t="str">
        <f>'New Bike-Ped Infrastructure'!M21</f>
        <v/>
      </c>
      <c r="O14" s="499" t="str">
        <f>'New Bike-Ped Infrastructure'!N21</f>
        <v/>
      </c>
      <c r="P14" s="500" t="e">
        <f t="shared" si="0"/>
        <v>#VALUE!</v>
      </c>
      <c r="Q14" s="501" t="e">
        <f>(P14*I14)/ERF!$B$51</f>
        <v>#VALUE!</v>
      </c>
      <c r="R14" s="500" t="e">
        <f t="shared" si="1"/>
        <v>#VALUE!</v>
      </c>
      <c r="S14" s="501" t="e">
        <f>(R14*J14)/ERF!$B$51</f>
        <v>#VALUE!</v>
      </c>
      <c r="T14" s="500" t="e">
        <f t="shared" si="2"/>
        <v>#VALUE!</v>
      </c>
      <c r="U14" s="267" t="e">
        <f t="shared" si="7"/>
        <v>#VALUE!</v>
      </c>
      <c r="V14" s="268" t="e">
        <f t="shared" si="8"/>
        <v>#VALUE!</v>
      </c>
      <c r="W14" s="269" t="e">
        <f t="shared" si="9"/>
        <v>#VALUE!</v>
      </c>
      <c r="X14" s="448" t="e">
        <f>$P14*VLOOKUP($D14,'Passenger Auto C&amp;T 2017'!$C$34:$J$2662,8,FALSE)</f>
        <v>#VALUE!</v>
      </c>
      <c r="Y14" s="448" t="e">
        <f>$R14*VLOOKUP($F14,'Passenger Auto C&amp;T 2017'!$C$34:$J$2662,8,FALSE)</f>
        <v>#VALUE!</v>
      </c>
      <c r="Z14" s="449" t="e">
        <f t="shared" si="10"/>
        <v>#VALUE!</v>
      </c>
      <c r="AB14" s="270"/>
    </row>
    <row r="15" spans="1:28" ht="15.6" x14ac:dyDescent="0.3">
      <c r="A15" s="265">
        <f>'New Bike-Ped Infrastructure'!B22</f>
        <v>0</v>
      </c>
      <c r="B15" s="265">
        <f>'New Bike-Ped Infrastructure'!C22</f>
        <v>0</v>
      </c>
      <c r="C15" s="265">
        <f>'New Bike-Ped Infrastructure'!D22</f>
        <v>0</v>
      </c>
      <c r="D15" s="265" t="str">
        <f t="shared" si="3"/>
        <v>0_0</v>
      </c>
      <c r="E15" s="265">
        <f t="shared" si="4"/>
        <v>20</v>
      </c>
      <c r="F15" s="265" t="str">
        <f t="shared" si="5"/>
        <v>0_20</v>
      </c>
      <c r="G15" s="266">
        <f t="shared" si="6"/>
        <v>20</v>
      </c>
      <c r="H15" s="499">
        <f>'New Bike-Ped Infrastructure'!F22</f>
        <v>0</v>
      </c>
      <c r="I15" s="499" t="e">
        <f>VLOOKUP(D15,'Passenger Auto GHG 2017'!$C$36:$D$2663,2,FALSE)</f>
        <v>#N/A</v>
      </c>
      <c r="J15" s="499" t="e">
        <f>VLOOKUP(F15,'Passenger Auto GHG 2017'!$C$36:$D$2663,2,FALSE)</f>
        <v>#N/A</v>
      </c>
      <c r="K15" s="499" t="e">
        <f>VLOOKUP(A15,Defaults!$A$14:$C$17,3,FALSE)</f>
        <v>#N/A</v>
      </c>
      <c r="L15" s="499">
        <f>'New Bike-Ped Infrastructure'!G22</f>
        <v>0</v>
      </c>
      <c r="M15" s="499">
        <f>'New Bike-Ped Infrastructure'!G22</f>
        <v>0</v>
      </c>
      <c r="N15" s="499" t="str">
        <f>'New Bike-Ped Infrastructure'!M22</f>
        <v/>
      </c>
      <c r="O15" s="499" t="str">
        <f>'New Bike-Ped Infrastructure'!N22</f>
        <v/>
      </c>
      <c r="P15" s="500" t="e">
        <f t="shared" si="0"/>
        <v>#VALUE!</v>
      </c>
      <c r="Q15" s="501" t="e">
        <f>(P15*I15)/ERF!$B$51</f>
        <v>#VALUE!</v>
      </c>
      <c r="R15" s="500" t="e">
        <f t="shared" si="1"/>
        <v>#VALUE!</v>
      </c>
      <c r="S15" s="501" t="e">
        <f>(R15*J15)/ERF!$B$51</f>
        <v>#VALUE!</v>
      </c>
      <c r="T15" s="500" t="e">
        <f t="shared" si="2"/>
        <v>#VALUE!</v>
      </c>
      <c r="U15" s="267" t="e">
        <f t="shared" si="7"/>
        <v>#VALUE!</v>
      </c>
      <c r="V15" s="268" t="e">
        <f t="shared" si="8"/>
        <v>#VALUE!</v>
      </c>
      <c r="W15" s="269" t="e">
        <f t="shared" si="9"/>
        <v>#VALUE!</v>
      </c>
      <c r="X15" s="448" t="e">
        <f>$P15*VLOOKUP($D15,'Passenger Auto C&amp;T 2017'!$C$34:$J$2662,8,FALSE)</f>
        <v>#VALUE!</v>
      </c>
      <c r="Y15" s="448" t="e">
        <f>$R15*VLOOKUP($F15,'Passenger Auto C&amp;T 2017'!$C$34:$J$2662,8,FALSE)</f>
        <v>#VALUE!</v>
      </c>
      <c r="Z15" s="449" t="e">
        <f t="shared" si="10"/>
        <v>#VALUE!</v>
      </c>
    </row>
    <row r="16" spans="1:28" ht="15.6" x14ac:dyDescent="0.3">
      <c r="A16" s="265">
        <f>'New Bike-Ped Infrastructure'!B23</f>
        <v>0</v>
      </c>
      <c r="B16" s="265">
        <f>'New Bike-Ped Infrastructure'!C23</f>
        <v>0</v>
      </c>
      <c r="C16" s="265">
        <f>'New Bike-Ped Infrastructure'!D23</f>
        <v>0</v>
      </c>
      <c r="D16" s="265" t="str">
        <f t="shared" si="3"/>
        <v>0_0</v>
      </c>
      <c r="E16" s="265">
        <f t="shared" si="4"/>
        <v>20</v>
      </c>
      <c r="F16" s="265" t="str">
        <f t="shared" si="5"/>
        <v>0_20</v>
      </c>
      <c r="G16" s="266">
        <f t="shared" si="6"/>
        <v>20</v>
      </c>
      <c r="H16" s="499">
        <f>'New Bike-Ped Infrastructure'!F23</f>
        <v>0</v>
      </c>
      <c r="I16" s="499" t="e">
        <f>VLOOKUP(D16,'Passenger Auto GHG 2017'!$C$36:$D$2663,2,FALSE)</f>
        <v>#N/A</v>
      </c>
      <c r="J16" s="499" t="e">
        <f>VLOOKUP(F16,'Passenger Auto GHG 2017'!$C$36:$D$2663,2,FALSE)</f>
        <v>#N/A</v>
      </c>
      <c r="K16" s="499" t="e">
        <f>VLOOKUP(A16,Defaults!$A$14:$C$17,3,FALSE)</f>
        <v>#N/A</v>
      </c>
      <c r="L16" s="499">
        <f>'New Bike-Ped Infrastructure'!G23</f>
        <v>0</v>
      </c>
      <c r="M16" s="499">
        <f>'New Bike-Ped Infrastructure'!G23</f>
        <v>0</v>
      </c>
      <c r="N16" s="499" t="str">
        <f>'New Bike-Ped Infrastructure'!M23</f>
        <v/>
      </c>
      <c r="O16" s="499" t="str">
        <f>'New Bike-Ped Infrastructure'!N23</f>
        <v/>
      </c>
      <c r="P16" s="500" t="e">
        <f t="shared" si="0"/>
        <v>#VALUE!</v>
      </c>
      <c r="Q16" s="501" t="e">
        <f>(P16*I16)/ERF!$B$51</f>
        <v>#VALUE!</v>
      </c>
      <c r="R16" s="500" t="e">
        <f t="shared" si="1"/>
        <v>#VALUE!</v>
      </c>
      <c r="S16" s="501" t="e">
        <f>(R16*J16)/ERF!$B$51</f>
        <v>#VALUE!</v>
      </c>
      <c r="T16" s="500" t="e">
        <f t="shared" si="2"/>
        <v>#VALUE!</v>
      </c>
      <c r="U16" s="267" t="e">
        <f t="shared" si="7"/>
        <v>#VALUE!</v>
      </c>
      <c r="V16" s="268" t="e">
        <f t="shared" si="8"/>
        <v>#VALUE!</v>
      </c>
      <c r="W16" s="269" t="e">
        <f t="shared" si="9"/>
        <v>#VALUE!</v>
      </c>
      <c r="X16" s="448" t="e">
        <f>$P16*VLOOKUP($D16,'Passenger Auto C&amp;T 2017'!$C$34:$J$2662,8,FALSE)</f>
        <v>#VALUE!</v>
      </c>
      <c r="Y16" s="448" t="e">
        <f>$R16*VLOOKUP($F16,'Passenger Auto C&amp;T 2017'!$C$34:$J$2662,8,FALSE)</f>
        <v>#VALUE!</v>
      </c>
      <c r="Z16" s="449" t="e">
        <f t="shared" si="10"/>
        <v>#VALUE!</v>
      </c>
    </row>
    <row r="17" spans="1:26" ht="15.6" x14ac:dyDescent="0.3">
      <c r="A17" s="265">
        <f>'New Bike-Ped Infrastructure'!B24</f>
        <v>0</v>
      </c>
      <c r="B17" s="265">
        <f>'New Bike-Ped Infrastructure'!C24</f>
        <v>0</v>
      </c>
      <c r="C17" s="265">
        <f>'New Bike-Ped Infrastructure'!D24</f>
        <v>0</v>
      </c>
      <c r="D17" s="265" t="str">
        <f t="shared" si="3"/>
        <v>0_0</v>
      </c>
      <c r="E17" s="265">
        <f t="shared" si="4"/>
        <v>20</v>
      </c>
      <c r="F17" s="265" t="str">
        <f t="shared" si="5"/>
        <v>0_20</v>
      </c>
      <c r="G17" s="266">
        <f t="shared" si="6"/>
        <v>20</v>
      </c>
      <c r="H17" s="499">
        <f>'New Bike-Ped Infrastructure'!F24</f>
        <v>0</v>
      </c>
      <c r="I17" s="499" t="e">
        <f>VLOOKUP(D17,'Passenger Auto GHG 2017'!$C$36:$D$2663,2,FALSE)</f>
        <v>#N/A</v>
      </c>
      <c r="J17" s="499" t="e">
        <f>VLOOKUP(F17,'Passenger Auto GHG 2017'!$C$36:$D$2663,2,FALSE)</f>
        <v>#N/A</v>
      </c>
      <c r="K17" s="499" t="e">
        <f>VLOOKUP(A17,Defaults!$A$14:$C$17,3,FALSE)</f>
        <v>#N/A</v>
      </c>
      <c r="L17" s="499">
        <f>'New Bike-Ped Infrastructure'!G24</f>
        <v>0</v>
      </c>
      <c r="M17" s="499">
        <f>'New Bike-Ped Infrastructure'!G24</f>
        <v>0</v>
      </c>
      <c r="N17" s="499" t="str">
        <f>'New Bike-Ped Infrastructure'!M24</f>
        <v/>
      </c>
      <c r="O17" s="499" t="str">
        <f>'New Bike-Ped Infrastructure'!N24</f>
        <v/>
      </c>
      <c r="P17" s="500" t="e">
        <f t="shared" si="0"/>
        <v>#VALUE!</v>
      </c>
      <c r="Q17" s="501" t="e">
        <f>(P17*I17)/ERF!$B$51</f>
        <v>#VALUE!</v>
      </c>
      <c r="R17" s="500" t="e">
        <f t="shared" si="1"/>
        <v>#VALUE!</v>
      </c>
      <c r="S17" s="501" t="e">
        <f>(R17*J17)/ERF!$B$51</f>
        <v>#VALUE!</v>
      </c>
      <c r="T17" s="500" t="e">
        <f t="shared" si="2"/>
        <v>#VALUE!</v>
      </c>
      <c r="U17" s="267" t="e">
        <f t="shared" si="7"/>
        <v>#VALUE!</v>
      </c>
      <c r="V17" s="268" t="e">
        <f t="shared" si="8"/>
        <v>#VALUE!</v>
      </c>
      <c r="W17" s="269" t="e">
        <f t="shared" si="9"/>
        <v>#VALUE!</v>
      </c>
      <c r="X17" s="448" t="e">
        <f>$P17*VLOOKUP($D17,'Passenger Auto C&amp;T 2017'!$C$34:$J$2662,8,FALSE)</f>
        <v>#VALUE!</v>
      </c>
      <c r="Y17" s="448" t="e">
        <f>$R17*VLOOKUP($F17,'Passenger Auto C&amp;T 2017'!$C$34:$J$2662,8,FALSE)</f>
        <v>#VALUE!</v>
      </c>
      <c r="Z17" s="449" t="e">
        <f t="shared" si="10"/>
        <v>#VALUE!</v>
      </c>
    </row>
    <row r="18" spans="1:26" ht="15.6" x14ac:dyDescent="0.3">
      <c r="A18" s="265">
        <f>'New Bike-Ped Infrastructure'!B25</f>
        <v>0</v>
      </c>
      <c r="B18" s="265">
        <f>'New Bike-Ped Infrastructure'!C25</f>
        <v>0</v>
      </c>
      <c r="C18" s="265">
        <f>'New Bike-Ped Infrastructure'!D25</f>
        <v>0</v>
      </c>
      <c r="D18" s="265" t="str">
        <f t="shared" si="3"/>
        <v>0_0</v>
      </c>
      <c r="E18" s="265">
        <f t="shared" si="4"/>
        <v>20</v>
      </c>
      <c r="F18" s="265" t="str">
        <f t="shared" si="5"/>
        <v>0_20</v>
      </c>
      <c r="G18" s="266">
        <f t="shared" si="6"/>
        <v>20</v>
      </c>
      <c r="H18" s="499">
        <f>'New Bike-Ped Infrastructure'!F25</f>
        <v>0</v>
      </c>
      <c r="I18" s="499" t="e">
        <f>VLOOKUP(D18,'Passenger Auto GHG 2017'!$C$36:$D$2663,2,FALSE)</f>
        <v>#N/A</v>
      </c>
      <c r="J18" s="499" t="e">
        <f>VLOOKUP(F18,'Passenger Auto GHG 2017'!$C$36:$D$2663,2,FALSE)</f>
        <v>#N/A</v>
      </c>
      <c r="K18" s="499" t="e">
        <f>VLOOKUP(A18,Defaults!$A$14:$C$17,3,FALSE)</f>
        <v>#N/A</v>
      </c>
      <c r="L18" s="499">
        <f>'New Bike-Ped Infrastructure'!G25</f>
        <v>0</v>
      </c>
      <c r="M18" s="499">
        <f>'New Bike-Ped Infrastructure'!G25</f>
        <v>0</v>
      </c>
      <c r="N18" s="499" t="str">
        <f>'New Bike-Ped Infrastructure'!M25</f>
        <v/>
      </c>
      <c r="O18" s="499" t="str">
        <f>'New Bike-Ped Infrastructure'!N25</f>
        <v/>
      </c>
      <c r="P18" s="500" t="e">
        <f t="shared" si="0"/>
        <v>#VALUE!</v>
      </c>
      <c r="Q18" s="501" t="e">
        <f>(P18*I18)/ERF!$B$51</f>
        <v>#VALUE!</v>
      </c>
      <c r="R18" s="500" t="e">
        <f t="shared" si="1"/>
        <v>#VALUE!</v>
      </c>
      <c r="S18" s="501" t="e">
        <f>(R18*J18)/ERF!$B$51</f>
        <v>#VALUE!</v>
      </c>
      <c r="T18" s="500" t="e">
        <f t="shared" si="2"/>
        <v>#VALUE!</v>
      </c>
      <c r="U18" s="267" t="e">
        <f t="shared" si="7"/>
        <v>#VALUE!</v>
      </c>
      <c r="V18" s="268" t="e">
        <f t="shared" si="8"/>
        <v>#VALUE!</v>
      </c>
      <c r="W18" s="269" t="e">
        <f t="shared" si="9"/>
        <v>#VALUE!</v>
      </c>
      <c r="X18" s="448" t="e">
        <f>$P18*VLOOKUP($D18,'Passenger Auto C&amp;T 2017'!$C$34:$J$2662,8,FALSE)</f>
        <v>#VALUE!</v>
      </c>
      <c r="Y18" s="448" t="e">
        <f>$R18*VLOOKUP($F18,'Passenger Auto C&amp;T 2017'!$C$34:$J$2662,8,FALSE)</f>
        <v>#VALUE!</v>
      </c>
      <c r="Z18" s="449" t="e">
        <f t="shared" si="10"/>
        <v>#VALUE!</v>
      </c>
    </row>
    <row r="19" spans="1:26" ht="15.6" x14ac:dyDescent="0.3">
      <c r="A19" s="265">
        <f>'New Bike-Ped Infrastructure'!B26</f>
        <v>0</v>
      </c>
      <c r="B19" s="265">
        <f>'New Bike-Ped Infrastructure'!C26</f>
        <v>0</v>
      </c>
      <c r="C19" s="265">
        <f>'New Bike-Ped Infrastructure'!D26</f>
        <v>0</v>
      </c>
      <c r="D19" s="265" t="str">
        <f t="shared" si="3"/>
        <v>0_0</v>
      </c>
      <c r="E19" s="265">
        <f t="shared" si="4"/>
        <v>20</v>
      </c>
      <c r="F19" s="265" t="str">
        <f t="shared" si="5"/>
        <v>0_20</v>
      </c>
      <c r="G19" s="266">
        <f t="shared" si="6"/>
        <v>20</v>
      </c>
      <c r="H19" s="499">
        <f>'New Bike-Ped Infrastructure'!F26</f>
        <v>0</v>
      </c>
      <c r="I19" s="499" t="e">
        <f>VLOOKUP(D19,'Passenger Auto GHG 2017'!$C$36:$D$2663,2,FALSE)</f>
        <v>#N/A</v>
      </c>
      <c r="J19" s="499" t="e">
        <f>VLOOKUP(F19,'Passenger Auto GHG 2017'!$C$36:$D$2663,2,FALSE)</f>
        <v>#N/A</v>
      </c>
      <c r="K19" s="499" t="e">
        <f>VLOOKUP(A19,Defaults!$A$14:$C$17,3,FALSE)</f>
        <v>#N/A</v>
      </c>
      <c r="L19" s="499">
        <f>'New Bike-Ped Infrastructure'!G26</f>
        <v>0</v>
      </c>
      <c r="M19" s="499">
        <f>'New Bike-Ped Infrastructure'!G26</f>
        <v>0</v>
      </c>
      <c r="N19" s="499" t="str">
        <f>'New Bike-Ped Infrastructure'!M26</f>
        <v/>
      </c>
      <c r="O19" s="499" t="str">
        <f>'New Bike-Ped Infrastructure'!N26</f>
        <v/>
      </c>
      <c r="P19" s="500" t="e">
        <f t="shared" si="0"/>
        <v>#VALUE!</v>
      </c>
      <c r="Q19" s="501" t="e">
        <f>(P19*I19)/ERF!$B$51</f>
        <v>#VALUE!</v>
      </c>
      <c r="R19" s="500" t="e">
        <f t="shared" si="1"/>
        <v>#VALUE!</v>
      </c>
      <c r="S19" s="501" t="e">
        <f>(R19*J19)/ERF!$B$51</f>
        <v>#VALUE!</v>
      </c>
      <c r="T19" s="500" t="e">
        <f t="shared" si="2"/>
        <v>#VALUE!</v>
      </c>
      <c r="U19" s="267" t="e">
        <f t="shared" si="7"/>
        <v>#VALUE!</v>
      </c>
      <c r="V19" s="268" t="e">
        <f t="shared" si="8"/>
        <v>#VALUE!</v>
      </c>
      <c r="W19" s="269" t="e">
        <f t="shared" si="9"/>
        <v>#VALUE!</v>
      </c>
      <c r="X19" s="448" t="e">
        <f>$P19*VLOOKUP($D19,'Passenger Auto C&amp;T 2017'!$C$34:$J$2662,8,FALSE)</f>
        <v>#VALUE!</v>
      </c>
      <c r="Y19" s="448" t="e">
        <f>$R19*VLOOKUP($F19,'Passenger Auto C&amp;T 2017'!$C$34:$J$2662,8,FALSE)</f>
        <v>#VALUE!</v>
      </c>
      <c r="Z19" s="449" t="e">
        <f t="shared" si="10"/>
        <v>#VALUE!</v>
      </c>
    </row>
    <row r="20" spans="1:26" ht="15.6" x14ac:dyDescent="0.3">
      <c r="A20" s="265">
        <f>'New Bike-Ped Infrastructure'!B27</f>
        <v>0</v>
      </c>
      <c r="B20" s="265">
        <f>'New Bike-Ped Infrastructure'!C27</f>
        <v>0</v>
      </c>
      <c r="C20" s="265">
        <f>'New Bike-Ped Infrastructure'!D27</f>
        <v>0</v>
      </c>
      <c r="D20" s="265" t="str">
        <f t="shared" si="3"/>
        <v>0_0</v>
      </c>
      <c r="E20" s="265">
        <f t="shared" si="4"/>
        <v>20</v>
      </c>
      <c r="F20" s="265" t="str">
        <f t="shared" si="5"/>
        <v>0_20</v>
      </c>
      <c r="G20" s="266">
        <f t="shared" si="6"/>
        <v>20</v>
      </c>
      <c r="H20" s="499">
        <f>'New Bike-Ped Infrastructure'!F27</f>
        <v>0</v>
      </c>
      <c r="I20" s="499" t="e">
        <f>VLOOKUP(D20,'Passenger Auto GHG 2017'!$C$36:$D$2663,2,FALSE)</f>
        <v>#N/A</v>
      </c>
      <c r="J20" s="499" t="e">
        <f>VLOOKUP(F20,'Passenger Auto GHG 2017'!$C$36:$D$2663,2,FALSE)</f>
        <v>#N/A</v>
      </c>
      <c r="K20" s="499" t="e">
        <f>VLOOKUP(A20,Defaults!$A$14:$C$17,3,FALSE)</f>
        <v>#N/A</v>
      </c>
      <c r="L20" s="499">
        <f>'New Bike-Ped Infrastructure'!G27</f>
        <v>0</v>
      </c>
      <c r="M20" s="499">
        <f>'New Bike-Ped Infrastructure'!G27</f>
        <v>0</v>
      </c>
      <c r="N20" s="499" t="str">
        <f>'New Bike-Ped Infrastructure'!M27</f>
        <v/>
      </c>
      <c r="O20" s="499" t="str">
        <f>'New Bike-Ped Infrastructure'!N27</f>
        <v/>
      </c>
      <c r="P20" s="500" t="e">
        <f t="shared" si="0"/>
        <v>#VALUE!</v>
      </c>
      <c r="Q20" s="501" t="e">
        <f>(P20*I20)/ERF!$B$51</f>
        <v>#VALUE!</v>
      </c>
      <c r="R20" s="500" t="e">
        <f t="shared" si="1"/>
        <v>#VALUE!</v>
      </c>
      <c r="S20" s="501" t="e">
        <f>(R20*J20)/ERF!$B$51</f>
        <v>#VALUE!</v>
      </c>
      <c r="T20" s="500" t="e">
        <f t="shared" si="2"/>
        <v>#VALUE!</v>
      </c>
      <c r="U20" s="267" t="e">
        <f t="shared" si="7"/>
        <v>#VALUE!</v>
      </c>
      <c r="V20" s="268" t="e">
        <f t="shared" si="8"/>
        <v>#VALUE!</v>
      </c>
      <c r="W20" s="269" t="e">
        <f t="shared" si="9"/>
        <v>#VALUE!</v>
      </c>
      <c r="X20" s="448" t="e">
        <f>$P20*VLOOKUP($D20,'Passenger Auto C&amp;T 2017'!$C$34:$J$2662,8,FALSE)</f>
        <v>#VALUE!</v>
      </c>
      <c r="Y20" s="448" t="e">
        <f>$R20*VLOOKUP($F20,'Passenger Auto C&amp;T 2017'!$C$34:$J$2662,8,FALSE)</f>
        <v>#VALUE!</v>
      </c>
      <c r="Z20" s="449" t="e">
        <f t="shared" si="10"/>
        <v>#VALUE!</v>
      </c>
    </row>
    <row r="21" spans="1:26" ht="15.6" x14ac:dyDescent="0.3">
      <c r="A21" s="265">
        <f>'New Bike-Ped Infrastructure'!B28</f>
        <v>0</v>
      </c>
      <c r="B21" s="265">
        <f>'New Bike-Ped Infrastructure'!C28</f>
        <v>0</v>
      </c>
      <c r="C21" s="265">
        <f>'New Bike-Ped Infrastructure'!D28</f>
        <v>0</v>
      </c>
      <c r="D21" s="265" t="str">
        <f t="shared" si="3"/>
        <v>0_0</v>
      </c>
      <c r="E21" s="265">
        <f t="shared" si="4"/>
        <v>20</v>
      </c>
      <c r="F21" s="265" t="str">
        <f t="shared" si="5"/>
        <v>0_20</v>
      </c>
      <c r="G21" s="266">
        <f t="shared" si="6"/>
        <v>20</v>
      </c>
      <c r="H21" s="499">
        <f>'New Bike-Ped Infrastructure'!F28</f>
        <v>0</v>
      </c>
      <c r="I21" s="499" t="e">
        <f>VLOOKUP(D21,'Passenger Auto GHG 2017'!$C$36:$D$2663,2,FALSE)</f>
        <v>#N/A</v>
      </c>
      <c r="J21" s="499" t="e">
        <f>VLOOKUP(F21,'Passenger Auto GHG 2017'!$C$36:$D$2663,2,FALSE)</f>
        <v>#N/A</v>
      </c>
      <c r="K21" s="499" t="e">
        <f>VLOOKUP(A21,Defaults!$A$14:$C$17,3,FALSE)</f>
        <v>#N/A</v>
      </c>
      <c r="L21" s="499">
        <f>'New Bike-Ped Infrastructure'!G28</f>
        <v>0</v>
      </c>
      <c r="M21" s="499">
        <f>'New Bike-Ped Infrastructure'!G28</f>
        <v>0</v>
      </c>
      <c r="N21" s="499" t="str">
        <f>'New Bike-Ped Infrastructure'!M28</f>
        <v/>
      </c>
      <c r="O21" s="499" t="str">
        <f>'New Bike-Ped Infrastructure'!N28</f>
        <v/>
      </c>
      <c r="P21" s="500" t="e">
        <f t="shared" si="0"/>
        <v>#VALUE!</v>
      </c>
      <c r="Q21" s="501" t="e">
        <f>(P21*I21)/ERF!$B$51</f>
        <v>#VALUE!</v>
      </c>
      <c r="R21" s="500" t="e">
        <f t="shared" si="1"/>
        <v>#VALUE!</v>
      </c>
      <c r="S21" s="501" t="e">
        <f>(R21*J21)/ERF!$B$51</f>
        <v>#VALUE!</v>
      </c>
      <c r="T21" s="500" t="e">
        <f t="shared" si="2"/>
        <v>#VALUE!</v>
      </c>
      <c r="U21" s="267" t="e">
        <f t="shared" si="7"/>
        <v>#VALUE!</v>
      </c>
      <c r="V21" s="268" t="e">
        <f t="shared" si="8"/>
        <v>#VALUE!</v>
      </c>
      <c r="W21" s="269" t="e">
        <f t="shared" si="9"/>
        <v>#VALUE!</v>
      </c>
      <c r="X21" s="448" t="e">
        <f>$P21*VLOOKUP($D21,'Passenger Auto C&amp;T 2017'!$C$34:$J$2662,8,FALSE)</f>
        <v>#VALUE!</v>
      </c>
      <c r="Y21" s="448" t="e">
        <f>$R21*VLOOKUP($F21,'Passenger Auto C&amp;T 2017'!$C$34:$J$2662,8,FALSE)</f>
        <v>#VALUE!</v>
      </c>
      <c r="Z21" s="449" t="e">
        <f t="shared" si="10"/>
        <v>#VALUE!</v>
      </c>
    </row>
    <row r="22" spans="1:26" x14ac:dyDescent="0.25">
      <c r="A22" s="253"/>
      <c r="B22" s="253"/>
      <c r="C22" s="253"/>
      <c r="D22" s="253"/>
      <c r="E22" s="253"/>
      <c r="F22" s="253"/>
      <c r="G22" s="253"/>
      <c r="H22" s="253"/>
      <c r="I22" s="253"/>
      <c r="J22" s="253"/>
      <c r="K22" s="253"/>
      <c r="L22" s="253"/>
      <c r="M22" s="253"/>
      <c r="N22" s="253"/>
      <c r="O22" s="253"/>
      <c r="P22" s="253"/>
      <c r="Q22" s="253"/>
      <c r="R22" s="253"/>
      <c r="S22" s="253"/>
      <c r="T22" s="253"/>
      <c r="U22" s="253"/>
    </row>
    <row r="23" spans="1:26" x14ac:dyDescent="0.25">
      <c r="A23" s="253"/>
      <c r="B23" s="253"/>
      <c r="C23" s="253"/>
      <c r="D23" s="253"/>
      <c r="E23" s="253"/>
      <c r="F23" s="253"/>
      <c r="G23" s="253"/>
      <c r="H23" s="253"/>
      <c r="I23" s="253"/>
      <c r="J23" s="253"/>
      <c r="K23" s="253"/>
      <c r="L23" s="253"/>
      <c r="M23" s="253"/>
      <c r="N23" s="253"/>
      <c r="O23" s="253"/>
      <c r="P23" s="253"/>
      <c r="Q23" s="253"/>
      <c r="R23" s="253"/>
      <c r="S23" s="253"/>
      <c r="T23" s="253"/>
      <c r="U23" s="253"/>
    </row>
    <row r="24" spans="1:26" x14ac:dyDescent="0.25">
      <c r="A24" s="253"/>
      <c r="B24" s="253"/>
      <c r="C24" s="253"/>
      <c r="D24" s="253"/>
      <c r="E24" s="253"/>
      <c r="F24" s="253"/>
      <c r="G24" s="253"/>
      <c r="H24" s="253"/>
      <c r="I24" s="253"/>
      <c r="J24" s="253"/>
      <c r="K24" s="253"/>
      <c r="L24" s="253"/>
      <c r="M24" s="253"/>
      <c r="N24" s="253"/>
      <c r="O24" s="253"/>
      <c r="P24" s="253"/>
      <c r="Q24" s="253"/>
      <c r="R24" s="253"/>
      <c r="S24" s="253"/>
      <c r="T24" s="253"/>
      <c r="U24" s="253"/>
    </row>
    <row r="25" spans="1:26" x14ac:dyDescent="0.25">
      <c r="A25" s="253"/>
      <c r="B25" s="253"/>
      <c r="C25" s="253"/>
      <c r="D25" s="253"/>
      <c r="E25" s="253"/>
      <c r="F25" s="253"/>
      <c r="G25" s="253"/>
      <c r="H25" s="253"/>
      <c r="I25" s="253"/>
      <c r="J25" s="253"/>
      <c r="K25" s="253"/>
      <c r="L25" s="253"/>
      <c r="M25" s="253"/>
      <c r="N25" s="253"/>
      <c r="O25" s="253"/>
      <c r="P25" s="253"/>
      <c r="Q25" s="253"/>
      <c r="R25" s="253"/>
      <c r="S25" s="253"/>
      <c r="T25" s="253"/>
      <c r="U25" s="253"/>
    </row>
    <row r="26" spans="1:26" x14ac:dyDescent="0.25">
      <c r="A26" s="253"/>
      <c r="B26" s="253"/>
      <c r="C26" s="253"/>
      <c r="D26" s="253"/>
      <c r="E26" s="253"/>
      <c r="F26" s="253"/>
      <c r="G26" s="253"/>
      <c r="H26" s="253"/>
      <c r="I26" s="253"/>
      <c r="J26" s="253"/>
      <c r="K26" s="253"/>
      <c r="L26" s="253"/>
      <c r="M26" s="253"/>
      <c r="N26" s="253"/>
      <c r="O26" s="253"/>
      <c r="P26" s="253"/>
      <c r="Q26" s="253"/>
      <c r="R26" s="253"/>
      <c r="S26" s="253"/>
      <c r="T26" s="253"/>
      <c r="U26" s="253"/>
    </row>
    <row r="27" spans="1:26" x14ac:dyDescent="0.25">
      <c r="A27" s="253"/>
      <c r="B27" s="253"/>
      <c r="C27" s="253"/>
      <c r="D27" s="253"/>
      <c r="E27" s="253"/>
      <c r="F27" s="848"/>
      <c r="G27" s="848"/>
      <c r="H27" s="848"/>
      <c r="I27" s="848"/>
      <c r="J27" s="848"/>
      <c r="K27" s="848"/>
      <c r="L27" s="253"/>
      <c r="M27" s="253"/>
      <c r="N27" s="253"/>
      <c r="O27" s="253"/>
      <c r="R27" s="253"/>
      <c r="S27" s="253"/>
      <c r="T27" s="253"/>
      <c r="U27" s="253"/>
    </row>
    <row r="28" spans="1:26" x14ac:dyDescent="0.25">
      <c r="A28" s="253"/>
      <c r="B28" s="253"/>
      <c r="C28" s="253"/>
      <c r="D28" s="253"/>
      <c r="E28" s="253"/>
      <c r="F28" s="270"/>
      <c r="G28" s="270"/>
      <c r="H28" s="270"/>
      <c r="I28" s="270"/>
      <c r="J28" s="270"/>
      <c r="K28" s="270"/>
      <c r="L28" s="253"/>
      <c r="M28" s="253"/>
      <c r="O28" s="253"/>
      <c r="R28" s="253"/>
      <c r="S28" s="253"/>
      <c r="T28" s="253"/>
      <c r="U28" s="253"/>
    </row>
    <row r="29" spans="1:26" x14ac:dyDescent="0.25">
      <c r="F29" s="270"/>
      <c r="G29" s="270"/>
      <c r="H29" s="270"/>
      <c r="I29" s="271"/>
      <c r="J29" s="270"/>
      <c r="K29" s="270"/>
      <c r="S29" s="272"/>
      <c r="U29" s="264"/>
    </row>
    <row r="30" spans="1:26" x14ac:dyDescent="0.25">
      <c r="F30" s="270"/>
      <c r="G30" s="270"/>
      <c r="H30" s="270"/>
      <c r="I30" s="271"/>
      <c r="J30" s="270"/>
      <c r="K30" s="270"/>
      <c r="S30" s="272"/>
      <c r="U30" s="264"/>
    </row>
    <row r="31" spans="1:26" x14ac:dyDescent="0.25">
      <c r="F31" s="270"/>
      <c r="G31" s="270"/>
      <c r="H31" s="270"/>
      <c r="I31" s="271"/>
      <c r="J31" s="270"/>
      <c r="K31" s="270"/>
      <c r="S31" s="272"/>
      <c r="U31" s="264"/>
    </row>
    <row r="32" spans="1:26" x14ac:dyDescent="0.25">
      <c r="F32" s="270"/>
      <c r="G32" s="270"/>
      <c r="H32" s="270"/>
      <c r="I32" s="271"/>
      <c r="J32" s="270"/>
      <c r="K32" s="270"/>
      <c r="S32" s="272"/>
      <c r="U32" s="264"/>
    </row>
    <row r="33" spans="6:21" x14ac:dyDescent="0.25">
      <c r="F33" s="270"/>
      <c r="G33" s="270"/>
      <c r="H33" s="270"/>
      <c r="I33" s="271"/>
      <c r="J33" s="270"/>
      <c r="K33" s="270"/>
      <c r="S33" s="272"/>
      <c r="U33" s="264"/>
    </row>
    <row r="34" spans="6:21" x14ac:dyDescent="0.25">
      <c r="F34" s="270"/>
      <c r="G34" s="270"/>
      <c r="H34" s="270"/>
      <c r="I34" s="271"/>
      <c r="J34" s="270"/>
      <c r="K34" s="270"/>
      <c r="S34" s="272"/>
      <c r="U34" s="264"/>
    </row>
    <row r="35" spans="6:21" x14ac:dyDescent="0.25">
      <c r="F35" s="270"/>
      <c r="G35" s="270"/>
      <c r="H35" s="270"/>
      <c r="I35" s="271"/>
      <c r="J35" s="270"/>
      <c r="K35" s="270"/>
      <c r="S35" s="272"/>
      <c r="U35" s="264"/>
    </row>
    <row r="36" spans="6:21" x14ac:dyDescent="0.25">
      <c r="F36" s="270"/>
      <c r="G36" s="270"/>
      <c r="H36" s="270"/>
      <c r="I36" s="271"/>
      <c r="J36" s="270"/>
      <c r="K36" s="270"/>
      <c r="S36" s="272"/>
      <c r="U36" s="264"/>
    </row>
    <row r="37" spans="6:21" x14ac:dyDescent="0.25">
      <c r="F37" s="270"/>
      <c r="G37" s="270"/>
      <c r="H37" s="270"/>
      <c r="I37" s="271"/>
      <c r="J37" s="270"/>
      <c r="K37" s="270"/>
      <c r="S37" s="272"/>
      <c r="U37" s="264"/>
    </row>
    <row r="38" spans="6:21" x14ac:dyDescent="0.25">
      <c r="F38" s="270"/>
      <c r="G38" s="270"/>
      <c r="H38" s="270"/>
      <c r="I38" s="271"/>
      <c r="J38" s="270"/>
      <c r="K38" s="270"/>
      <c r="S38" s="272"/>
      <c r="U38" s="264"/>
    </row>
    <row r="39" spans="6:21" x14ac:dyDescent="0.25">
      <c r="F39" s="270"/>
      <c r="G39" s="270"/>
      <c r="H39" s="270"/>
      <c r="I39" s="271"/>
      <c r="J39" s="270"/>
      <c r="K39" s="270"/>
      <c r="S39" s="272"/>
      <c r="U39" s="264"/>
    </row>
    <row r="40" spans="6:21" x14ac:dyDescent="0.25">
      <c r="F40" s="270"/>
      <c r="G40" s="270"/>
      <c r="H40" s="270"/>
      <c r="I40" s="271"/>
      <c r="J40" s="270"/>
      <c r="K40" s="270"/>
      <c r="S40" s="272"/>
      <c r="U40" s="264"/>
    </row>
    <row r="41" spans="6:21" x14ac:dyDescent="0.25">
      <c r="F41" s="270"/>
      <c r="G41" s="270"/>
      <c r="H41" s="270"/>
      <c r="I41" s="271"/>
      <c r="J41" s="270"/>
      <c r="K41" s="270"/>
      <c r="S41" s="272"/>
      <c r="U41" s="264"/>
    </row>
    <row r="42" spans="6:21" x14ac:dyDescent="0.25">
      <c r="F42" s="270"/>
      <c r="G42" s="270"/>
      <c r="H42" s="270"/>
      <c r="I42" s="271"/>
      <c r="J42" s="270"/>
      <c r="K42" s="270"/>
      <c r="S42" s="272"/>
      <c r="U42" s="264"/>
    </row>
    <row r="43" spans="6:21" x14ac:dyDescent="0.25">
      <c r="F43" s="270"/>
      <c r="G43" s="270"/>
      <c r="H43" s="270"/>
      <c r="I43" s="271"/>
      <c r="J43" s="270"/>
      <c r="K43" s="270"/>
      <c r="S43" s="272"/>
      <c r="U43" s="264"/>
    </row>
    <row r="44" spans="6:21" x14ac:dyDescent="0.25">
      <c r="F44" s="270"/>
      <c r="G44" s="270"/>
      <c r="H44" s="270"/>
      <c r="I44" s="271"/>
      <c r="J44" s="270"/>
      <c r="K44" s="270"/>
      <c r="S44" s="272"/>
      <c r="U44" s="264"/>
    </row>
    <row r="45" spans="6:21" x14ac:dyDescent="0.25">
      <c r="F45" s="270"/>
      <c r="G45" s="270"/>
      <c r="H45" s="270"/>
      <c r="I45" s="271"/>
      <c r="J45" s="270"/>
      <c r="K45" s="270"/>
      <c r="S45" s="272"/>
      <c r="U45" s="264"/>
    </row>
    <row r="46" spans="6:21" x14ac:dyDescent="0.25">
      <c r="F46" s="270"/>
      <c r="G46" s="270"/>
      <c r="H46" s="270"/>
      <c r="I46" s="271"/>
      <c r="J46" s="270"/>
      <c r="K46" s="270"/>
      <c r="S46" s="272"/>
      <c r="U46" s="264"/>
    </row>
    <row r="47" spans="6:21" x14ac:dyDescent="0.25">
      <c r="F47" s="270"/>
      <c r="G47" s="270"/>
      <c r="H47" s="270"/>
      <c r="I47" s="271"/>
      <c r="J47" s="270"/>
      <c r="K47" s="270"/>
      <c r="S47" s="272"/>
      <c r="U47" s="264"/>
    </row>
    <row r="48" spans="6:21" x14ac:dyDescent="0.25">
      <c r="F48" s="270"/>
      <c r="G48" s="270"/>
      <c r="H48" s="270"/>
      <c r="I48" s="271"/>
      <c r="J48" s="270"/>
      <c r="K48" s="270"/>
      <c r="S48" s="272"/>
      <c r="U48" s="264"/>
    </row>
    <row r="49" spans="6:21" x14ac:dyDescent="0.25">
      <c r="F49" s="270"/>
      <c r="G49" s="270"/>
      <c r="H49" s="270"/>
      <c r="I49" s="271"/>
      <c r="J49" s="270"/>
      <c r="K49" s="270"/>
      <c r="S49" s="272"/>
      <c r="U49" s="264"/>
    </row>
    <row r="50" spans="6:21" x14ac:dyDescent="0.25">
      <c r="F50" s="270"/>
      <c r="G50" s="270"/>
      <c r="H50" s="270"/>
      <c r="I50" s="271"/>
      <c r="J50" s="270"/>
      <c r="K50" s="270"/>
      <c r="S50" s="272"/>
      <c r="U50" s="264"/>
    </row>
    <row r="51" spans="6:21" x14ac:dyDescent="0.25">
      <c r="F51" s="270"/>
      <c r="G51" s="270"/>
      <c r="H51" s="270"/>
      <c r="I51" s="271"/>
      <c r="J51" s="270"/>
      <c r="K51" s="270"/>
      <c r="S51" s="272"/>
      <c r="U51" s="264"/>
    </row>
    <row r="52" spans="6:21" x14ac:dyDescent="0.25">
      <c r="F52" s="270"/>
      <c r="G52" s="270"/>
      <c r="H52" s="270"/>
      <c r="I52" s="271"/>
      <c r="J52" s="270"/>
      <c r="K52" s="270"/>
      <c r="S52" s="272"/>
      <c r="U52" s="264"/>
    </row>
    <row r="53" spans="6:21" x14ac:dyDescent="0.25">
      <c r="F53" s="270"/>
      <c r="G53" s="270"/>
      <c r="H53" s="270"/>
      <c r="I53" s="271"/>
      <c r="J53" s="270"/>
      <c r="K53" s="270"/>
      <c r="S53" s="272"/>
      <c r="U53" s="264"/>
    </row>
    <row r="54" spans="6:21" x14ac:dyDescent="0.25">
      <c r="F54" s="270"/>
      <c r="G54" s="270"/>
      <c r="H54" s="270"/>
      <c r="I54" s="271"/>
      <c r="J54" s="270"/>
      <c r="K54" s="270"/>
      <c r="S54" s="272"/>
      <c r="U54" s="264"/>
    </row>
    <row r="55" spans="6:21" x14ac:dyDescent="0.25">
      <c r="F55" s="270"/>
      <c r="G55" s="270"/>
      <c r="H55" s="270"/>
      <c r="I55" s="271"/>
      <c r="J55" s="270"/>
      <c r="K55" s="270"/>
      <c r="S55" s="272"/>
      <c r="U55" s="264"/>
    </row>
    <row r="56" spans="6:21" x14ac:dyDescent="0.25">
      <c r="F56" s="270"/>
      <c r="G56" s="270"/>
      <c r="H56" s="270"/>
      <c r="I56" s="271"/>
      <c r="J56" s="270"/>
      <c r="K56" s="270"/>
      <c r="S56" s="272"/>
      <c r="U56" s="264"/>
    </row>
    <row r="57" spans="6:21" x14ac:dyDescent="0.25">
      <c r="F57" s="270"/>
      <c r="G57" s="270"/>
      <c r="H57" s="270"/>
      <c r="I57" s="271"/>
      <c r="J57" s="270"/>
      <c r="K57" s="270"/>
      <c r="S57" s="272"/>
      <c r="U57" s="264"/>
    </row>
    <row r="58" spans="6:21" x14ac:dyDescent="0.25">
      <c r="F58" s="270"/>
      <c r="G58" s="270"/>
      <c r="H58" s="270"/>
      <c r="I58" s="271"/>
      <c r="J58" s="270"/>
      <c r="K58" s="270"/>
      <c r="S58" s="272"/>
      <c r="U58" s="264"/>
    </row>
    <row r="59" spans="6:21" x14ac:dyDescent="0.25">
      <c r="F59" s="270"/>
      <c r="G59" s="270"/>
      <c r="H59" s="270"/>
      <c r="I59" s="271"/>
      <c r="J59" s="270"/>
      <c r="K59" s="270"/>
      <c r="S59" s="272"/>
      <c r="U59" s="264"/>
    </row>
    <row r="60" spans="6:21" x14ac:dyDescent="0.25">
      <c r="F60" s="270"/>
      <c r="G60" s="270"/>
      <c r="H60" s="270"/>
      <c r="I60" s="271"/>
      <c r="J60" s="270"/>
      <c r="K60" s="270"/>
      <c r="S60" s="272"/>
      <c r="U60" s="264"/>
    </row>
    <row r="61" spans="6:21" x14ac:dyDescent="0.25">
      <c r="F61" s="270"/>
      <c r="G61" s="270"/>
      <c r="H61" s="270"/>
      <c r="I61" s="271"/>
      <c r="J61" s="270"/>
      <c r="K61" s="270"/>
      <c r="S61" s="272"/>
      <c r="U61" s="264"/>
    </row>
    <row r="62" spans="6:21" x14ac:dyDescent="0.25">
      <c r="F62" s="270"/>
      <c r="G62" s="270"/>
      <c r="H62" s="270"/>
      <c r="I62" s="271"/>
      <c r="J62" s="270"/>
      <c r="K62" s="270"/>
      <c r="S62" s="272"/>
      <c r="U62" s="264"/>
    </row>
    <row r="63" spans="6:21" x14ac:dyDescent="0.25">
      <c r="F63" s="270"/>
      <c r="G63" s="270"/>
      <c r="H63" s="270"/>
      <c r="I63" s="271"/>
      <c r="J63" s="270"/>
      <c r="K63" s="270"/>
      <c r="S63" s="272"/>
      <c r="U63" s="264"/>
    </row>
    <row r="64" spans="6:21" x14ac:dyDescent="0.25">
      <c r="F64" s="270"/>
      <c r="G64" s="270"/>
      <c r="H64" s="270"/>
      <c r="I64" s="271"/>
      <c r="J64" s="270"/>
      <c r="K64" s="270"/>
      <c r="S64" s="272"/>
      <c r="U64" s="264"/>
    </row>
    <row r="65" spans="6:21" x14ac:dyDescent="0.25">
      <c r="F65" s="270"/>
      <c r="G65" s="270"/>
      <c r="H65" s="270"/>
      <c r="I65" s="271"/>
      <c r="J65" s="270"/>
      <c r="K65" s="270"/>
      <c r="S65" s="272"/>
      <c r="U65" s="264"/>
    </row>
    <row r="66" spans="6:21" x14ac:dyDescent="0.25">
      <c r="F66" s="270"/>
      <c r="G66" s="270"/>
      <c r="H66" s="270"/>
      <c r="I66" s="271"/>
      <c r="J66" s="270"/>
      <c r="K66" s="270"/>
      <c r="S66" s="272"/>
      <c r="U66" s="264"/>
    </row>
    <row r="67" spans="6:21" x14ac:dyDescent="0.25">
      <c r="F67" s="270"/>
      <c r="G67" s="270"/>
      <c r="H67" s="270"/>
      <c r="I67" s="271"/>
      <c r="J67" s="270"/>
      <c r="K67" s="270"/>
      <c r="S67" s="272"/>
      <c r="U67" s="264"/>
    </row>
    <row r="68" spans="6:21" x14ac:dyDescent="0.25">
      <c r="F68" s="270"/>
      <c r="G68" s="270"/>
      <c r="H68" s="270"/>
      <c r="I68" s="271"/>
      <c r="J68" s="270"/>
      <c r="K68" s="270"/>
      <c r="S68" s="272"/>
      <c r="U68" s="264"/>
    </row>
    <row r="69" spans="6:21" x14ac:dyDescent="0.25">
      <c r="F69" s="270"/>
      <c r="G69" s="270"/>
      <c r="H69" s="270"/>
      <c r="I69" s="271"/>
      <c r="J69" s="270"/>
      <c r="K69" s="270"/>
      <c r="S69" s="272"/>
      <c r="U69" s="264"/>
    </row>
    <row r="70" spans="6:21" x14ac:dyDescent="0.25">
      <c r="F70" s="270"/>
      <c r="G70" s="270"/>
      <c r="H70" s="270"/>
      <c r="I70" s="271"/>
      <c r="J70" s="270"/>
      <c r="K70" s="270"/>
      <c r="S70" s="272"/>
      <c r="U70" s="264"/>
    </row>
    <row r="71" spans="6:21" x14ac:dyDescent="0.25">
      <c r="F71" s="270"/>
      <c r="G71" s="270"/>
      <c r="H71" s="270"/>
      <c r="I71" s="271"/>
      <c r="J71" s="270"/>
      <c r="K71" s="270"/>
      <c r="S71" s="272"/>
      <c r="U71" s="264"/>
    </row>
    <row r="72" spans="6:21" x14ac:dyDescent="0.25">
      <c r="F72" s="270"/>
      <c r="G72" s="270"/>
      <c r="H72" s="270"/>
      <c r="I72" s="271"/>
      <c r="J72" s="270"/>
      <c r="K72" s="270"/>
      <c r="S72" s="272"/>
      <c r="U72" s="264"/>
    </row>
    <row r="73" spans="6:21" x14ac:dyDescent="0.25">
      <c r="F73" s="270"/>
      <c r="G73" s="270"/>
      <c r="H73" s="270"/>
      <c r="I73" s="271"/>
      <c r="J73" s="270"/>
      <c r="K73" s="270"/>
      <c r="S73" s="272"/>
      <c r="U73" s="264"/>
    </row>
    <row r="74" spans="6:21" x14ac:dyDescent="0.25">
      <c r="F74" s="270"/>
      <c r="G74" s="270"/>
      <c r="H74" s="270"/>
      <c r="I74" s="271"/>
      <c r="J74" s="270"/>
      <c r="K74" s="270"/>
      <c r="S74" s="272"/>
      <c r="U74" s="264"/>
    </row>
    <row r="75" spans="6:21" x14ac:dyDescent="0.25">
      <c r="F75" s="270"/>
      <c r="G75" s="270"/>
      <c r="H75" s="270"/>
      <c r="I75" s="271"/>
      <c r="J75" s="270"/>
      <c r="K75" s="270"/>
      <c r="S75" s="272"/>
      <c r="U75" s="264"/>
    </row>
    <row r="76" spans="6:21" x14ac:dyDescent="0.25">
      <c r="F76" s="270"/>
      <c r="G76" s="270"/>
      <c r="H76" s="270"/>
      <c r="I76" s="271"/>
      <c r="J76" s="270"/>
      <c r="K76" s="270"/>
      <c r="S76" s="272"/>
      <c r="U76" s="264"/>
    </row>
    <row r="77" spans="6:21" x14ac:dyDescent="0.25">
      <c r="F77" s="270"/>
      <c r="G77" s="270"/>
      <c r="H77" s="270"/>
      <c r="I77" s="271"/>
      <c r="J77" s="270"/>
      <c r="K77" s="270"/>
      <c r="S77" s="272"/>
      <c r="U77" s="264"/>
    </row>
    <row r="78" spans="6:21" x14ac:dyDescent="0.25">
      <c r="F78" s="270"/>
      <c r="G78" s="270"/>
      <c r="H78" s="270"/>
      <c r="I78" s="271"/>
      <c r="J78" s="270"/>
      <c r="K78" s="270"/>
      <c r="S78" s="272"/>
      <c r="U78" s="264"/>
    </row>
    <row r="79" spans="6:21" x14ac:dyDescent="0.25">
      <c r="F79" s="270"/>
      <c r="G79" s="270"/>
      <c r="H79" s="270"/>
      <c r="I79" s="271"/>
      <c r="J79" s="270"/>
      <c r="K79" s="270"/>
      <c r="S79" s="272"/>
      <c r="U79" s="264"/>
    </row>
    <row r="80" spans="6:21" x14ac:dyDescent="0.25">
      <c r="F80" s="270"/>
      <c r="G80" s="270"/>
      <c r="H80" s="270"/>
      <c r="I80" s="271"/>
      <c r="J80" s="270"/>
      <c r="K80" s="270"/>
      <c r="S80" s="272"/>
      <c r="U80" s="264"/>
    </row>
    <row r="81" spans="6:21" x14ac:dyDescent="0.25">
      <c r="F81" s="270"/>
      <c r="G81" s="270"/>
      <c r="H81" s="270"/>
      <c r="I81" s="271"/>
      <c r="J81" s="270"/>
      <c r="K81" s="270"/>
      <c r="S81" s="272"/>
      <c r="U81" s="264"/>
    </row>
    <row r="82" spans="6:21" x14ac:dyDescent="0.25">
      <c r="F82" s="270"/>
      <c r="G82" s="270"/>
      <c r="H82" s="270"/>
      <c r="I82" s="271"/>
      <c r="J82" s="270"/>
      <c r="K82" s="270"/>
      <c r="S82" s="272"/>
      <c r="U82" s="264"/>
    </row>
    <row r="83" spans="6:21" x14ac:dyDescent="0.25">
      <c r="F83" s="270"/>
      <c r="G83" s="270"/>
      <c r="H83" s="270"/>
      <c r="I83" s="271"/>
      <c r="J83" s="270"/>
      <c r="K83" s="270"/>
      <c r="S83" s="272"/>
      <c r="U83" s="264"/>
    </row>
    <row r="84" spans="6:21" x14ac:dyDescent="0.25">
      <c r="F84" s="270"/>
      <c r="G84" s="270"/>
      <c r="H84" s="270"/>
      <c r="I84" s="271"/>
      <c r="J84" s="270"/>
      <c r="K84" s="270"/>
      <c r="S84" s="272"/>
      <c r="U84" s="264"/>
    </row>
    <row r="85" spans="6:21" x14ac:dyDescent="0.25">
      <c r="F85" s="270"/>
      <c r="G85" s="270"/>
      <c r="H85" s="270"/>
      <c r="I85" s="271"/>
      <c r="J85" s="270"/>
      <c r="K85" s="270"/>
      <c r="S85" s="272"/>
      <c r="U85" s="264"/>
    </row>
    <row r="86" spans="6:21" x14ac:dyDescent="0.25">
      <c r="F86" s="270"/>
      <c r="G86" s="270"/>
      <c r="H86" s="270"/>
      <c r="I86" s="271"/>
      <c r="J86" s="270"/>
      <c r="K86" s="270"/>
      <c r="S86" s="272"/>
      <c r="U86" s="264"/>
    </row>
    <row r="87" spans="6:21" x14ac:dyDescent="0.25">
      <c r="F87" s="270"/>
      <c r="G87" s="270"/>
      <c r="H87" s="270"/>
      <c r="I87" s="271"/>
      <c r="J87" s="270"/>
      <c r="K87" s="270"/>
      <c r="S87" s="272"/>
      <c r="U87" s="264"/>
    </row>
    <row r="88" spans="6:21" x14ac:dyDescent="0.25">
      <c r="F88" s="270"/>
      <c r="G88" s="270"/>
      <c r="H88" s="270"/>
      <c r="I88" s="271"/>
      <c r="J88" s="270"/>
      <c r="K88" s="270"/>
      <c r="S88" s="272"/>
      <c r="U88" s="264"/>
    </row>
    <row r="89" spans="6:21" x14ac:dyDescent="0.25">
      <c r="F89" s="270"/>
      <c r="G89" s="270"/>
      <c r="H89" s="270"/>
      <c r="I89" s="271"/>
      <c r="J89" s="270"/>
      <c r="K89" s="270"/>
      <c r="S89" s="272"/>
      <c r="U89" s="264"/>
    </row>
    <row r="90" spans="6:21" x14ac:dyDescent="0.25">
      <c r="F90" s="270"/>
      <c r="G90" s="270"/>
      <c r="H90" s="270"/>
      <c r="I90" s="271"/>
      <c r="J90" s="270"/>
      <c r="K90" s="270"/>
      <c r="S90" s="272"/>
      <c r="U90" s="264"/>
    </row>
    <row r="91" spans="6:21" x14ac:dyDescent="0.25">
      <c r="F91" s="270"/>
      <c r="G91" s="270"/>
      <c r="H91" s="270"/>
      <c r="I91" s="271"/>
      <c r="J91" s="270"/>
      <c r="K91" s="270"/>
      <c r="S91" s="272"/>
      <c r="U91" s="264"/>
    </row>
    <row r="92" spans="6:21" x14ac:dyDescent="0.25">
      <c r="F92" s="270"/>
      <c r="G92" s="270"/>
      <c r="H92" s="270"/>
      <c r="I92" s="271"/>
      <c r="J92" s="270"/>
      <c r="K92" s="270"/>
      <c r="S92" s="272"/>
      <c r="U92" s="264"/>
    </row>
    <row r="93" spans="6:21" x14ac:dyDescent="0.25">
      <c r="F93" s="270"/>
      <c r="G93" s="270"/>
      <c r="H93" s="270"/>
      <c r="I93" s="271"/>
      <c r="J93" s="270"/>
      <c r="K93" s="270"/>
      <c r="S93" s="272"/>
      <c r="U93" s="264"/>
    </row>
    <row r="94" spans="6:21" x14ac:dyDescent="0.25">
      <c r="F94" s="270"/>
      <c r="G94" s="270"/>
      <c r="H94" s="270"/>
      <c r="I94" s="271"/>
      <c r="J94" s="270"/>
      <c r="K94" s="270"/>
      <c r="S94" s="272"/>
      <c r="U94" s="264"/>
    </row>
    <row r="95" spans="6:21" x14ac:dyDescent="0.25">
      <c r="F95" s="270"/>
      <c r="G95" s="270"/>
      <c r="H95" s="270"/>
      <c r="I95" s="271"/>
      <c r="J95" s="270"/>
      <c r="K95" s="270"/>
      <c r="S95" s="272"/>
      <c r="U95" s="264"/>
    </row>
    <row r="96" spans="6:21" x14ac:dyDescent="0.25">
      <c r="F96" s="270"/>
      <c r="G96" s="270"/>
      <c r="H96" s="270"/>
      <c r="I96" s="271"/>
      <c r="J96" s="270"/>
      <c r="K96" s="270"/>
      <c r="S96" s="272"/>
      <c r="U96" s="264"/>
    </row>
    <row r="97" spans="6:21" x14ac:dyDescent="0.25">
      <c r="F97" s="270"/>
      <c r="G97" s="270"/>
      <c r="H97" s="270"/>
      <c r="I97" s="271"/>
      <c r="J97" s="270"/>
      <c r="K97" s="270"/>
      <c r="S97" s="272"/>
      <c r="U97" s="264"/>
    </row>
    <row r="98" spans="6:21" x14ac:dyDescent="0.25">
      <c r="F98" s="270"/>
      <c r="G98" s="270"/>
      <c r="H98" s="270"/>
      <c r="I98" s="271"/>
      <c r="J98" s="270"/>
      <c r="K98" s="270"/>
      <c r="S98" s="272"/>
      <c r="U98" s="264"/>
    </row>
    <row r="99" spans="6:21" x14ac:dyDescent="0.25">
      <c r="F99" s="270"/>
      <c r="G99" s="270"/>
      <c r="H99" s="270"/>
      <c r="I99" s="271"/>
      <c r="J99" s="270"/>
      <c r="K99" s="270"/>
      <c r="S99" s="272"/>
      <c r="U99" s="264"/>
    </row>
    <row r="100" spans="6:21" x14ac:dyDescent="0.25">
      <c r="F100" s="270"/>
      <c r="G100" s="270"/>
      <c r="H100" s="270"/>
      <c r="I100" s="271"/>
      <c r="J100" s="270"/>
      <c r="K100" s="270"/>
      <c r="S100" s="272"/>
      <c r="U100" s="264"/>
    </row>
    <row r="101" spans="6:21" x14ac:dyDescent="0.25">
      <c r="F101" s="270"/>
      <c r="G101" s="270"/>
      <c r="H101" s="270"/>
      <c r="I101" s="271"/>
      <c r="J101" s="270"/>
      <c r="K101" s="270"/>
      <c r="S101" s="272"/>
      <c r="U101" s="264"/>
    </row>
    <row r="102" spans="6:21" x14ac:dyDescent="0.25">
      <c r="F102" s="270"/>
      <c r="G102" s="270"/>
      <c r="H102" s="270"/>
      <c r="I102" s="271"/>
      <c r="J102" s="270"/>
      <c r="K102" s="270"/>
      <c r="S102" s="272"/>
      <c r="U102" s="264"/>
    </row>
    <row r="103" spans="6:21" x14ac:dyDescent="0.25">
      <c r="F103" s="270"/>
      <c r="G103" s="270"/>
      <c r="H103" s="270"/>
      <c r="I103" s="271"/>
      <c r="J103" s="270"/>
      <c r="K103" s="270"/>
      <c r="S103" s="272"/>
      <c r="U103" s="264"/>
    </row>
    <row r="104" spans="6:21" x14ac:dyDescent="0.25">
      <c r="F104" s="270"/>
      <c r="G104" s="270"/>
      <c r="H104" s="270"/>
      <c r="I104" s="271"/>
      <c r="J104" s="270"/>
      <c r="K104" s="270"/>
      <c r="S104" s="272"/>
      <c r="U104" s="264"/>
    </row>
    <row r="105" spans="6:21" x14ac:dyDescent="0.25">
      <c r="F105" s="270"/>
      <c r="G105" s="270"/>
      <c r="H105" s="270"/>
      <c r="I105" s="271"/>
      <c r="J105" s="270"/>
      <c r="K105" s="270"/>
      <c r="S105" s="272"/>
      <c r="U105" s="264"/>
    </row>
    <row r="106" spans="6:21" x14ac:dyDescent="0.25">
      <c r="F106" s="270"/>
      <c r="G106" s="270"/>
      <c r="H106" s="270"/>
      <c r="I106" s="271"/>
      <c r="J106" s="270"/>
      <c r="K106" s="270"/>
      <c r="S106" s="272"/>
      <c r="U106" s="264"/>
    </row>
    <row r="107" spans="6:21" x14ac:dyDescent="0.25">
      <c r="F107" s="270"/>
      <c r="G107" s="270"/>
      <c r="H107" s="270"/>
      <c r="I107" s="271"/>
      <c r="J107" s="270"/>
      <c r="K107" s="270"/>
      <c r="S107" s="272"/>
      <c r="U107" s="264"/>
    </row>
    <row r="108" spans="6:21" x14ac:dyDescent="0.25">
      <c r="F108" s="270"/>
      <c r="G108" s="270"/>
      <c r="H108" s="270"/>
      <c r="I108" s="271"/>
      <c r="J108" s="270"/>
      <c r="K108" s="270"/>
      <c r="S108" s="272"/>
      <c r="U108" s="264"/>
    </row>
    <row r="109" spans="6:21" x14ac:dyDescent="0.25">
      <c r="F109" s="270"/>
      <c r="G109" s="270"/>
      <c r="H109" s="270"/>
      <c r="I109" s="271"/>
      <c r="J109" s="270"/>
      <c r="K109" s="270"/>
      <c r="S109" s="272"/>
      <c r="U109" s="264"/>
    </row>
    <row r="110" spans="6:21" x14ac:dyDescent="0.25">
      <c r="F110" s="270"/>
      <c r="G110" s="270"/>
      <c r="H110" s="270"/>
      <c r="I110" s="271"/>
      <c r="J110" s="270"/>
      <c r="K110" s="270"/>
      <c r="S110" s="272"/>
      <c r="U110" s="264"/>
    </row>
    <row r="111" spans="6:21" x14ac:dyDescent="0.25">
      <c r="F111" s="270"/>
      <c r="G111" s="270"/>
      <c r="H111" s="270"/>
      <c r="I111" s="271"/>
      <c r="J111" s="270"/>
      <c r="K111" s="270"/>
      <c r="S111" s="272"/>
      <c r="U111" s="264"/>
    </row>
    <row r="112" spans="6:21" x14ac:dyDescent="0.25">
      <c r="F112" s="270"/>
      <c r="G112" s="270"/>
      <c r="H112" s="270"/>
      <c r="I112" s="271"/>
      <c r="J112" s="270"/>
      <c r="K112" s="270"/>
      <c r="S112" s="272"/>
      <c r="U112" s="264"/>
    </row>
    <row r="113" spans="6:21" x14ac:dyDescent="0.25">
      <c r="F113" s="270"/>
      <c r="G113" s="270"/>
      <c r="H113" s="270"/>
      <c r="I113" s="271"/>
      <c r="J113" s="270"/>
      <c r="K113" s="270"/>
      <c r="S113" s="272"/>
      <c r="U113" s="264"/>
    </row>
    <row r="114" spans="6:21" x14ac:dyDescent="0.25">
      <c r="F114" s="270"/>
      <c r="G114" s="270"/>
      <c r="H114" s="270"/>
      <c r="I114" s="271"/>
      <c r="J114" s="270"/>
      <c r="K114" s="270"/>
      <c r="S114" s="272"/>
      <c r="U114" s="264"/>
    </row>
    <row r="115" spans="6:21" x14ac:dyDescent="0.25">
      <c r="F115" s="270"/>
      <c r="G115" s="270"/>
      <c r="H115" s="270"/>
      <c r="I115" s="271"/>
      <c r="J115" s="270"/>
      <c r="K115" s="270"/>
      <c r="S115" s="272"/>
      <c r="U115" s="264"/>
    </row>
    <row r="116" spans="6:21" x14ac:dyDescent="0.25">
      <c r="F116" s="270"/>
      <c r="G116" s="270"/>
      <c r="H116" s="270"/>
      <c r="I116" s="271"/>
      <c r="J116" s="270"/>
      <c r="K116" s="270"/>
      <c r="S116" s="272"/>
      <c r="U116" s="264"/>
    </row>
    <row r="117" spans="6:21" x14ac:dyDescent="0.25">
      <c r="F117" s="270"/>
      <c r="G117" s="270"/>
      <c r="H117" s="270"/>
      <c r="I117" s="271"/>
      <c r="J117" s="270"/>
      <c r="K117" s="270"/>
      <c r="S117" s="272"/>
      <c r="U117" s="264"/>
    </row>
    <row r="118" spans="6:21" x14ac:dyDescent="0.25">
      <c r="F118" s="270"/>
      <c r="G118" s="270"/>
      <c r="H118" s="270"/>
      <c r="I118" s="271"/>
      <c r="J118" s="270"/>
      <c r="K118" s="270"/>
      <c r="S118" s="272"/>
      <c r="U118" s="264"/>
    </row>
    <row r="119" spans="6:21" x14ac:dyDescent="0.25">
      <c r="F119" s="270"/>
      <c r="G119" s="270"/>
      <c r="H119" s="270"/>
      <c r="I119" s="271"/>
      <c r="J119" s="270"/>
      <c r="K119" s="270"/>
      <c r="S119" s="272"/>
      <c r="U119" s="264"/>
    </row>
    <row r="120" spans="6:21" x14ac:dyDescent="0.25">
      <c r="F120" s="270"/>
      <c r="G120" s="270"/>
      <c r="H120" s="270"/>
      <c r="I120" s="271"/>
      <c r="J120" s="270"/>
      <c r="K120" s="270"/>
      <c r="S120" s="272"/>
      <c r="U120" s="264"/>
    </row>
    <row r="121" spans="6:21" x14ac:dyDescent="0.25">
      <c r="F121" s="270"/>
      <c r="G121" s="270"/>
      <c r="H121" s="270"/>
      <c r="I121" s="271"/>
      <c r="J121" s="270"/>
      <c r="K121" s="270"/>
      <c r="S121" s="272"/>
      <c r="U121" s="264"/>
    </row>
    <row r="122" spans="6:21" x14ac:dyDescent="0.25">
      <c r="F122" s="270"/>
      <c r="G122" s="270"/>
      <c r="H122" s="270"/>
      <c r="I122" s="271"/>
      <c r="J122" s="270"/>
      <c r="K122" s="270"/>
      <c r="S122" s="272"/>
      <c r="U122" s="264"/>
    </row>
    <row r="123" spans="6:21" x14ac:dyDescent="0.25">
      <c r="F123" s="270"/>
      <c r="G123" s="270"/>
      <c r="H123" s="270"/>
      <c r="I123" s="271"/>
      <c r="J123" s="270"/>
      <c r="K123" s="270"/>
      <c r="S123" s="272"/>
      <c r="U123" s="264"/>
    </row>
    <row r="124" spans="6:21" x14ac:dyDescent="0.25">
      <c r="F124" s="270"/>
      <c r="G124" s="270"/>
      <c r="H124" s="270"/>
      <c r="I124" s="271"/>
      <c r="J124" s="270"/>
      <c r="K124" s="270"/>
      <c r="S124" s="272"/>
      <c r="U124" s="264"/>
    </row>
    <row r="125" spans="6:21" x14ac:dyDescent="0.25">
      <c r="F125" s="270"/>
      <c r="G125" s="270"/>
      <c r="H125" s="270"/>
      <c r="I125" s="271"/>
      <c r="J125" s="270"/>
      <c r="K125" s="270"/>
      <c r="S125" s="272"/>
      <c r="U125" s="264"/>
    </row>
    <row r="126" spans="6:21" x14ac:dyDescent="0.25">
      <c r="F126" s="270"/>
      <c r="G126" s="270"/>
      <c r="H126" s="270"/>
      <c r="I126" s="271"/>
      <c r="J126" s="270"/>
      <c r="K126" s="270"/>
      <c r="S126" s="272"/>
      <c r="U126" s="264"/>
    </row>
    <row r="127" spans="6:21" x14ac:dyDescent="0.25">
      <c r="F127" s="270"/>
      <c r="G127" s="270"/>
      <c r="H127" s="270"/>
      <c r="I127" s="271"/>
      <c r="J127" s="270"/>
      <c r="K127" s="270"/>
      <c r="S127" s="272"/>
      <c r="U127" s="264"/>
    </row>
    <row r="128" spans="6:21" x14ac:dyDescent="0.25">
      <c r="F128" s="270"/>
      <c r="G128" s="270"/>
      <c r="H128" s="270"/>
      <c r="I128" s="271"/>
      <c r="J128" s="270"/>
      <c r="K128" s="270"/>
      <c r="S128" s="272"/>
      <c r="U128" s="264"/>
    </row>
    <row r="129" spans="6:21" x14ac:dyDescent="0.25">
      <c r="F129" s="270"/>
      <c r="G129" s="270"/>
      <c r="H129" s="270"/>
      <c r="I129" s="271"/>
      <c r="J129" s="270"/>
      <c r="K129" s="270"/>
      <c r="S129" s="272"/>
      <c r="U129" s="264"/>
    </row>
    <row r="130" spans="6:21" x14ac:dyDescent="0.25">
      <c r="F130" s="270"/>
      <c r="G130" s="270"/>
      <c r="H130" s="270"/>
      <c r="I130" s="271"/>
      <c r="J130" s="270"/>
      <c r="K130" s="270"/>
      <c r="S130" s="272"/>
      <c r="U130" s="264"/>
    </row>
    <row r="131" spans="6:21" x14ac:dyDescent="0.25">
      <c r="F131" s="270"/>
      <c r="G131" s="270"/>
      <c r="H131" s="270"/>
      <c r="I131" s="271"/>
      <c r="J131" s="270"/>
      <c r="K131" s="270"/>
      <c r="S131" s="272"/>
      <c r="U131" s="264"/>
    </row>
    <row r="132" spans="6:21" x14ac:dyDescent="0.25">
      <c r="F132" s="270"/>
      <c r="G132" s="270"/>
      <c r="H132" s="270"/>
      <c r="I132" s="271"/>
      <c r="J132" s="270"/>
      <c r="K132" s="270"/>
      <c r="S132" s="272"/>
      <c r="U132" s="264"/>
    </row>
    <row r="133" spans="6:21" x14ac:dyDescent="0.25">
      <c r="F133" s="270"/>
      <c r="G133" s="270"/>
      <c r="H133" s="270"/>
      <c r="I133" s="271"/>
      <c r="J133" s="270"/>
      <c r="K133" s="270"/>
      <c r="S133" s="272"/>
      <c r="U133" s="264"/>
    </row>
    <row r="134" spans="6:21" x14ac:dyDescent="0.25">
      <c r="F134" s="270"/>
      <c r="G134" s="270"/>
      <c r="H134" s="270"/>
      <c r="I134" s="271"/>
      <c r="J134" s="270"/>
      <c r="K134" s="270"/>
      <c r="S134" s="272"/>
      <c r="U134" s="264"/>
    </row>
    <row r="135" spans="6:21" x14ac:dyDescent="0.25">
      <c r="F135" s="270"/>
      <c r="G135" s="270"/>
      <c r="H135" s="270"/>
      <c r="I135" s="271"/>
      <c r="J135" s="270"/>
      <c r="K135" s="270"/>
      <c r="S135" s="272"/>
      <c r="U135" s="264"/>
    </row>
    <row r="136" spans="6:21" x14ac:dyDescent="0.25">
      <c r="F136" s="270"/>
      <c r="G136" s="270"/>
      <c r="H136" s="270"/>
      <c r="I136" s="271"/>
      <c r="J136" s="270"/>
      <c r="K136" s="270"/>
      <c r="S136" s="272"/>
      <c r="U136" s="264"/>
    </row>
    <row r="137" spans="6:21" x14ac:dyDescent="0.25">
      <c r="F137" s="270"/>
      <c r="G137" s="270"/>
      <c r="H137" s="270"/>
      <c r="I137" s="271"/>
      <c r="J137" s="270"/>
      <c r="K137" s="270"/>
      <c r="S137" s="272"/>
      <c r="U137" s="264"/>
    </row>
    <row r="138" spans="6:21" x14ac:dyDescent="0.25">
      <c r="F138" s="270"/>
      <c r="G138" s="270"/>
      <c r="H138" s="270"/>
      <c r="I138" s="271"/>
      <c r="J138" s="270"/>
      <c r="K138" s="270"/>
      <c r="S138" s="272"/>
      <c r="U138" s="264"/>
    </row>
    <row r="139" spans="6:21" x14ac:dyDescent="0.25">
      <c r="F139" s="270"/>
      <c r="G139" s="270"/>
      <c r="H139" s="270"/>
      <c r="I139" s="271"/>
      <c r="J139" s="270"/>
      <c r="K139" s="270"/>
      <c r="S139" s="272"/>
      <c r="U139" s="264"/>
    </row>
    <row r="140" spans="6:21" x14ac:dyDescent="0.25">
      <c r="F140" s="270"/>
      <c r="G140" s="270"/>
      <c r="H140" s="270"/>
      <c r="I140" s="271"/>
      <c r="J140" s="270"/>
      <c r="K140" s="270"/>
      <c r="S140" s="272"/>
      <c r="U140" s="264"/>
    </row>
    <row r="141" spans="6:21" x14ac:dyDescent="0.25">
      <c r="F141" s="270"/>
      <c r="G141" s="270"/>
      <c r="H141" s="270"/>
      <c r="I141" s="271"/>
      <c r="J141" s="270"/>
      <c r="K141" s="270"/>
      <c r="S141" s="272"/>
      <c r="U141" s="264"/>
    </row>
    <row r="142" spans="6:21" x14ac:dyDescent="0.25">
      <c r="F142" s="270"/>
      <c r="G142" s="270"/>
      <c r="H142" s="270"/>
      <c r="I142" s="271"/>
      <c r="J142" s="270"/>
      <c r="K142" s="270"/>
      <c r="S142" s="272"/>
      <c r="U142" s="264"/>
    </row>
    <row r="143" spans="6:21" x14ac:dyDescent="0.25">
      <c r="F143" s="270"/>
      <c r="G143" s="270"/>
      <c r="H143" s="270"/>
      <c r="I143" s="271"/>
      <c r="J143" s="270"/>
      <c r="K143" s="270"/>
      <c r="S143" s="272"/>
      <c r="U143" s="264"/>
    </row>
    <row r="144" spans="6:21" x14ac:dyDescent="0.25">
      <c r="F144" s="270"/>
      <c r="G144" s="270"/>
      <c r="H144" s="270"/>
      <c r="I144" s="271"/>
      <c r="J144" s="270"/>
      <c r="K144" s="270"/>
      <c r="S144" s="272"/>
      <c r="U144" s="264"/>
    </row>
    <row r="145" spans="6:21" x14ac:dyDescent="0.25">
      <c r="F145" s="270"/>
      <c r="G145" s="270"/>
      <c r="H145" s="270"/>
      <c r="I145" s="271"/>
      <c r="J145" s="270"/>
      <c r="K145" s="270"/>
      <c r="S145" s="272"/>
      <c r="U145" s="264"/>
    </row>
    <row r="146" spans="6:21" x14ac:dyDescent="0.25">
      <c r="F146" s="270"/>
      <c r="G146" s="270"/>
      <c r="H146" s="270"/>
      <c r="I146" s="271"/>
      <c r="J146" s="270"/>
      <c r="K146" s="270"/>
      <c r="S146" s="272"/>
      <c r="U146" s="264"/>
    </row>
    <row r="147" spans="6:21" x14ac:dyDescent="0.25">
      <c r="F147" s="270"/>
      <c r="G147" s="270"/>
      <c r="H147" s="270"/>
      <c r="I147" s="271"/>
      <c r="J147" s="270"/>
      <c r="K147" s="270"/>
      <c r="S147" s="272"/>
      <c r="U147" s="264"/>
    </row>
    <row r="148" spans="6:21" x14ac:dyDescent="0.25">
      <c r="F148" s="270"/>
      <c r="G148" s="270"/>
      <c r="H148" s="270"/>
      <c r="I148" s="271"/>
      <c r="J148" s="270"/>
      <c r="K148" s="270"/>
      <c r="S148" s="272"/>
      <c r="U148" s="264"/>
    </row>
    <row r="149" spans="6:21" x14ac:dyDescent="0.25">
      <c r="F149" s="270"/>
      <c r="G149" s="270"/>
      <c r="H149" s="270"/>
      <c r="I149" s="271"/>
      <c r="J149" s="270"/>
      <c r="K149" s="270"/>
      <c r="S149" s="272"/>
      <c r="U149" s="264"/>
    </row>
    <row r="150" spans="6:21" x14ac:dyDescent="0.25">
      <c r="F150" s="270"/>
      <c r="G150" s="270"/>
      <c r="H150" s="270"/>
      <c r="I150" s="271"/>
      <c r="J150" s="270"/>
      <c r="K150" s="270"/>
      <c r="S150" s="272"/>
      <c r="U150" s="264"/>
    </row>
    <row r="151" spans="6:21" x14ac:dyDescent="0.25">
      <c r="F151" s="270"/>
      <c r="G151" s="270"/>
      <c r="H151" s="270"/>
      <c r="I151" s="271"/>
      <c r="J151" s="270"/>
      <c r="K151" s="270"/>
      <c r="S151" s="272"/>
      <c r="U151" s="264"/>
    </row>
    <row r="152" spans="6:21" x14ac:dyDescent="0.25">
      <c r="F152" s="270"/>
      <c r="G152" s="270"/>
      <c r="H152" s="270"/>
      <c r="I152" s="271"/>
      <c r="J152" s="270"/>
      <c r="K152" s="270"/>
      <c r="S152" s="272"/>
      <c r="U152" s="264"/>
    </row>
    <row r="153" spans="6:21" x14ac:dyDescent="0.25">
      <c r="F153" s="270"/>
      <c r="G153" s="270"/>
      <c r="H153" s="270"/>
      <c r="I153" s="271"/>
      <c r="J153" s="270"/>
      <c r="K153" s="270"/>
      <c r="S153" s="272"/>
      <c r="U153" s="264"/>
    </row>
    <row r="154" spans="6:21" x14ac:dyDescent="0.25">
      <c r="F154" s="270"/>
      <c r="G154" s="270"/>
      <c r="H154" s="270"/>
      <c r="I154" s="271"/>
      <c r="J154" s="270"/>
      <c r="K154" s="270"/>
      <c r="S154" s="272"/>
      <c r="U154" s="264"/>
    </row>
    <row r="155" spans="6:21" x14ac:dyDescent="0.25">
      <c r="F155" s="270"/>
      <c r="G155" s="270"/>
      <c r="H155" s="270"/>
      <c r="I155" s="271"/>
      <c r="J155" s="270"/>
      <c r="K155" s="270"/>
      <c r="S155" s="272"/>
      <c r="U155" s="264"/>
    </row>
    <row r="156" spans="6:21" x14ac:dyDescent="0.25">
      <c r="F156" s="270"/>
      <c r="G156" s="270"/>
      <c r="H156" s="270"/>
      <c r="I156" s="271"/>
      <c r="J156" s="270"/>
      <c r="K156" s="270"/>
      <c r="S156" s="272"/>
      <c r="U156" s="264"/>
    </row>
    <row r="157" spans="6:21" x14ac:dyDescent="0.25">
      <c r="F157" s="270"/>
      <c r="G157" s="270"/>
      <c r="H157" s="270"/>
      <c r="I157" s="271"/>
      <c r="J157" s="270"/>
      <c r="K157" s="270"/>
      <c r="S157" s="272"/>
      <c r="U157" s="264"/>
    </row>
    <row r="158" spans="6:21" x14ac:dyDescent="0.25">
      <c r="F158" s="270"/>
      <c r="G158" s="270"/>
      <c r="H158" s="270"/>
      <c r="I158" s="271"/>
      <c r="J158" s="270"/>
      <c r="K158" s="270"/>
      <c r="S158" s="272"/>
      <c r="U158" s="264"/>
    </row>
    <row r="159" spans="6:21" x14ac:dyDescent="0.25">
      <c r="F159" s="270"/>
      <c r="G159" s="270"/>
      <c r="H159" s="270"/>
      <c r="I159" s="271"/>
      <c r="J159" s="270"/>
      <c r="K159" s="270"/>
      <c r="S159" s="272"/>
      <c r="U159" s="264"/>
    </row>
    <row r="160" spans="6:21" x14ac:dyDescent="0.25">
      <c r="F160" s="270"/>
      <c r="G160" s="270"/>
      <c r="H160" s="270"/>
      <c r="I160" s="271"/>
      <c r="J160" s="270"/>
      <c r="K160" s="270"/>
      <c r="S160" s="272"/>
      <c r="U160" s="264"/>
    </row>
    <row r="161" spans="6:21" x14ac:dyDescent="0.25">
      <c r="F161" s="270"/>
      <c r="G161" s="270"/>
      <c r="H161" s="270"/>
      <c r="I161" s="271"/>
      <c r="J161" s="270"/>
      <c r="K161" s="270"/>
      <c r="S161" s="272"/>
      <c r="U161" s="264"/>
    </row>
    <row r="162" spans="6:21" x14ac:dyDescent="0.25">
      <c r="F162" s="270"/>
      <c r="G162" s="270"/>
      <c r="H162" s="270"/>
      <c r="I162" s="271"/>
      <c r="J162" s="270"/>
      <c r="K162" s="270"/>
      <c r="S162" s="272"/>
      <c r="U162" s="264"/>
    </row>
    <row r="163" spans="6:21" x14ac:dyDescent="0.25">
      <c r="F163" s="270"/>
      <c r="G163" s="270"/>
      <c r="H163" s="270"/>
      <c r="I163" s="271"/>
      <c r="J163" s="270"/>
      <c r="K163" s="270"/>
      <c r="S163" s="272"/>
      <c r="U163" s="264"/>
    </row>
    <row r="164" spans="6:21" x14ac:dyDescent="0.25">
      <c r="F164" s="270"/>
      <c r="G164" s="270"/>
      <c r="H164" s="270"/>
      <c r="I164" s="271"/>
      <c r="J164" s="270"/>
      <c r="K164" s="270"/>
      <c r="S164" s="272"/>
      <c r="U164" s="264"/>
    </row>
    <row r="165" spans="6:21" x14ac:dyDescent="0.25">
      <c r="F165" s="270"/>
      <c r="G165" s="270"/>
      <c r="H165" s="270"/>
      <c r="I165" s="271"/>
      <c r="J165" s="270"/>
      <c r="K165" s="270"/>
      <c r="S165" s="272"/>
      <c r="U165" s="264"/>
    </row>
    <row r="166" spans="6:21" x14ac:dyDescent="0.25">
      <c r="F166" s="270"/>
      <c r="G166" s="270"/>
      <c r="H166" s="270"/>
      <c r="I166" s="271"/>
      <c r="J166" s="270"/>
      <c r="K166" s="270"/>
      <c r="S166" s="272"/>
      <c r="U166" s="264"/>
    </row>
    <row r="167" spans="6:21" x14ac:dyDescent="0.25">
      <c r="F167" s="270"/>
      <c r="G167" s="270"/>
      <c r="H167" s="270"/>
      <c r="I167" s="271"/>
      <c r="J167" s="270"/>
      <c r="K167" s="270"/>
      <c r="S167" s="272"/>
      <c r="U167" s="264"/>
    </row>
    <row r="168" spans="6:21" x14ac:dyDescent="0.25">
      <c r="F168" s="270"/>
      <c r="G168" s="270"/>
      <c r="H168" s="270"/>
      <c r="I168" s="271"/>
      <c r="J168" s="270"/>
      <c r="K168" s="270"/>
      <c r="S168" s="272"/>
      <c r="U168" s="264"/>
    </row>
    <row r="169" spans="6:21" x14ac:dyDescent="0.25">
      <c r="F169" s="270"/>
      <c r="G169" s="270"/>
      <c r="H169" s="270"/>
      <c r="I169" s="271"/>
      <c r="J169" s="270"/>
      <c r="K169" s="270"/>
      <c r="S169" s="272"/>
      <c r="U169" s="264"/>
    </row>
    <row r="170" spans="6:21" x14ac:dyDescent="0.25">
      <c r="F170" s="270"/>
      <c r="G170" s="270"/>
      <c r="H170" s="270"/>
      <c r="I170" s="271"/>
      <c r="J170" s="270"/>
      <c r="K170" s="270"/>
      <c r="S170" s="272"/>
      <c r="U170" s="264"/>
    </row>
    <row r="171" spans="6:21" x14ac:dyDescent="0.25">
      <c r="F171" s="270"/>
      <c r="G171" s="270"/>
      <c r="H171" s="270"/>
      <c r="I171" s="271"/>
      <c r="J171" s="270"/>
      <c r="K171" s="270"/>
      <c r="S171" s="272"/>
      <c r="U171" s="264"/>
    </row>
    <row r="172" spans="6:21" x14ac:dyDescent="0.25">
      <c r="F172" s="270"/>
      <c r="G172" s="270"/>
      <c r="H172" s="270"/>
      <c r="I172" s="271"/>
      <c r="J172" s="270"/>
      <c r="K172" s="270"/>
      <c r="S172" s="272"/>
      <c r="U172" s="264"/>
    </row>
    <row r="173" spans="6:21" x14ac:dyDescent="0.25">
      <c r="F173" s="270"/>
      <c r="G173" s="270"/>
      <c r="H173" s="270"/>
      <c r="I173" s="271"/>
      <c r="J173" s="270"/>
      <c r="K173" s="270"/>
      <c r="S173" s="272"/>
      <c r="U173" s="264"/>
    </row>
    <row r="174" spans="6:21" x14ac:dyDescent="0.25">
      <c r="F174" s="270"/>
      <c r="G174" s="270"/>
      <c r="H174" s="270"/>
      <c r="I174" s="271"/>
      <c r="J174" s="270"/>
      <c r="K174" s="270"/>
      <c r="S174" s="272"/>
      <c r="U174" s="264"/>
    </row>
    <row r="175" spans="6:21" x14ac:dyDescent="0.25">
      <c r="F175" s="270"/>
      <c r="G175" s="270"/>
      <c r="H175" s="270"/>
      <c r="I175" s="271"/>
      <c r="J175" s="270"/>
      <c r="K175" s="270"/>
      <c r="S175" s="272"/>
      <c r="U175" s="264"/>
    </row>
    <row r="176" spans="6:21" x14ac:dyDescent="0.25">
      <c r="F176" s="270"/>
      <c r="G176" s="270"/>
      <c r="H176" s="270"/>
      <c r="I176" s="271"/>
      <c r="J176" s="270"/>
      <c r="K176" s="270"/>
      <c r="S176" s="272"/>
      <c r="U176" s="264"/>
    </row>
    <row r="177" spans="6:21" x14ac:dyDescent="0.25">
      <c r="F177" s="270"/>
      <c r="G177" s="270"/>
      <c r="H177" s="270"/>
      <c r="I177" s="271"/>
      <c r="J177" s="270"/>
      <c r="K177" s="270"/>
      <c r="S177" s="272"/>
      <c r="U177" s="264"/>
    </row>
    <row r="178" spans="6:21" x14ac:dyDescent="0.25">
      <c r="F178" s="270"/>
      <c r="G178" s="270"/>
      <c r="H178" s="270"/>
      <c r="I178" s="271"/>
      <c r="J178" s="270"/>
      <c r="K178" s="270"/>
      <c r="S178" s="272"/>
      <c r="U178" s="264"/>
    </row>
    <row r="179" spans="6:21" x14ac:dyDescent="0.25">
      <c r="F179" s="270"/>
      <c r="G179" s="270"/>
      <c r="H179" s="270"/>
      <c r="I179" s="271"/>
      <c r="J179" s="270"/>
      <c r="K179" s="270"/>
      <c r="S179" s="272"/>
      <c r="U179" s="264"/>
    </row>
    <row r="180" spans="6:21" x14ac:dyDescent="0.25">
      <c r="F180" s="270"/>
      <c r="G180" s="270"/>
      <c r="H180" s="270"/>
      <c r="I180" s="271"/>
      <c r="J180" s="270"/>
      <c r="K180" s="270"/>
      <c r="S180" s="272"/>
      <c r="U180" s="264"/>
    </row>
    <row r="181" spans="6:21" x14ac:dyDescent="0.25">
      <c r="F181" s="270"/>
      <c r="G181" s="270"/>
      <c r="H181" s="270"/>
      <c r="I181" s="271"/>
      <c r="J181" s="270"/>
      <c r="K181" s="270"/>
      <c r="S181" s="272"/>
      <c r="U181" s="264"/>
    </row>
    <row r="182" spans="6:21" x14ac:dyDescent="0.25">
      <c r="F182" s="270"/>
      <c r="G182" s="270"/>
      <c r="H182" s="270"/>
      <c r="I182" s="271"/>
      <c r="J182" s="270"/>
      <c r="K182" s="270"/>
      <c r="S182" s="272"/>
      <c r="U182" s="264"/>
    </row>
    <row r="183" spans="6:21" x14ac:dyDescent="0.25">
      <c r="F183" s="270"/>
      <c r="G183" s="270"/>
      <c r="H183" s="270"/>
      <c r="I183" s="271"/>
      <c r="J183" s="270"/>
      <c r="K183" s="270"/>
      <c r="S183" s="272"/>
      <c r="U183" s="264"/>
    </row>
    <row r="184" spans="6:21" x14ac:dyDescent="0.25">
      <c r="F184" s="270"/>
      <c r="G184" s="270"/>
      <c r="H184" s="270"/>
      <c r="I184" s="271"/>
      <c r="J184" s="270"/>
      <c r="K184" s="270"/>
      <c r="S184" s="272"/>
      <c r="U184" s="264"/>
    </row>
    <row r="185" spans="6:21" x14ac:dyDescent="0.25">
      <c r="F185" s="270"/>
      <c r="G185" s="270"/>
      <c r="H185" s="270"/>
      <c r="I185" s="271"/>
      <c r="J185" s="270"/>
      <c r="K185" s="270"/>
      <c r="S185" s="272"/>
      <c r="U185" s="264"/>
    </row>
    <row r="186" spans="6:21" x14ac:dyDescent="0.25">
      <c r="F186" s="270"/>
      <c r="G186" s="270"/>
      <c r="H186" s="270"/>
      <c r="I186" s="271"/>
      <c r="J186" s="270"/>
      <c r="K186" s="270"/>
      <c r="S186" s="272"/>
      <c r="U186" s="264"/>
    </row>
    <row r="187" spans="6:21" x14ac:dyDescent="0.25">
      <c r="F187" s="270"/>
      <c r="G187" s="270"/>
      <c r="H187" s="270"/>
      <c r="I187" s="271"/>
      <c r="J187" s="270"/>
      <c r="K187" s="270"/>
      <c r="S187" s="272"/>
      <c r="U187" s="264"/>
    </row>
    <row r="188" spans="6:21" x14ac:dyDescent="0.25">
      <c r="F188" s="270"/>
      <c r="G188" s="270"/>
      <c r="H188" s="270"/>
      <c r="I188" s="271"/>
      <c r="J188" s="270"/>
      <c r="K188" s="270"/>
      <c r="S188" s="272"/>
      <c r="U188" s="264"/>
    </row>
    <row r="189" spans="6:21" x14ac:dyDescent="0.25">
      <c r="F189" s="270"/>
      <c r="G189" s="270"/>
      <c r="H189" s="270"/>
      <c r="I189" s="271"/>
      <c r="J189" s="270"/>
      <c r="K189" s="270"/>
      <c r="S189" s="272"/>
      <c r="U189" s="264"/>
    </row>
    <row r="190" spans="6:21" x14ac:dyDescent="0.25">
      <c r="F190" s="270"/>
      <c r="G190" s="270"/>
      <c r="H190" s="270"/>
      <c r="I190" s="271"/>
      <c r="J190" s="270"/>
      <c r="K190" s="270"/>
      <c r="S190" s="272"/>
      <c r="U190" s="264"/>
    </row>
    <row r="191" spans="6:21" x14ac:dyDescent="0.25">
      <c r="F191" s="270"/>
      <c r="G191" s="270"/>
      <c r="H191" s="270"/>
      <c r="I191" s="271"/>
      <c r="J191" s="270"/>
      <c r="K191" s="270"/>
      <c r="S191" s="272"/>
      <c r="U191" s="264"/>
    </row>
    <row r="192" spans="6:21" x14ac:dyDescent="0.25">
      <c r="F192" s="270"/>
      <c r="G192" s="270"/>
      <c r="H192" s="270"/>
      <c r="I192" s="271"/>
      <c r="J192" s="270"/>
      <c r="K192" s="270"/>
      <c r="S192" s="272"/>
      <c r="U192" s="264"/>
    </row>
    <row r="193" spans="6:21" x14ac:dyDescent="0.25">
      <c r="F193" s="270"/>
      <c r="G193" s="270"/>
      <c r="H193" s="270"/>
      <c r="I193" s="271"/>
      <c r="J193" s="270"/>
      <c r="K193" s="270"/>
      <c r="S193" s="272"/>
      <c r="U193" s="264"/>
    </row>
    <row r="194" spans="6:21" x14ac:dyDescent="0.25">
      <c r="F194" s="270"/>
      <c r="G194" s="270"/>
      <c r="H194" s="270"/>
      <c r="I194" s="271"/>
      <c r="J194" s="270"/>
      <c r="K194" s="270"/>
      <c r="S194" s="272"/>
      <c r="U194" s="264"/>
    </row>
    <row r="195" spans="6:21" x14ac:dyDescent="0.25">
      <c r="F195" s="270"/>
      <c r="G195" s="270"/>
      <c r="H195" s="270"/>
      <c r="I195" s="271"/>
      <c r="J195" s="270"/>
      <c r="K195" s="270"/>
      <c r="S195" s="272"/>
      <c r="U195" s="264"/>
    </row>
    <row r="196" spans="6:21" x14ac:dyDescent="0.25">
      <c r="F196" s="270"/>
      <c r="G196" s="270"/>
      <c r="H196" s="270"/>
      <c r="I196" s="271"/>
      <c r="J196" s="270"/>
      <c r="K196" s="270"/>
      <c r="S196" s="272"/>
      <c r="U196" s="264"/>
    </row>
    <row r="197" spans="6:21" x14ac:dyDescent="0.25">
      <c r="F197" s="270"/>
      <c r="G197" s="270"/>
      <c r="H197" s="270"/>
      <c r="I197" s="271"/>
      <c r="J197" s="270"/>
      <c r="K197" s="270"/>
      <c r="S197" s="272"/>
      <c r="U197" s="264"/>
    </row>
    <row r="198" spans="6:21" x14ac:dyDescent="0.25">
      <c r="F198" s="270"/>
      <c r="G198" s="270"/>
      <c r="H198" s="270"/>
      <c r="I198" s="271"/>
      <c r="J198" s="270"/>
      <c r="K198" s="270"/>
      <c r="S198" s="272"/>
      <c r="U198" s="264"/>
    </row>
    <row r="199" spans="6:21" x14ac:dyDescent="0.25">
      <c r="F199" s="270"/>
      <c r="G199" s="270"/>
      <c r="H199" s="270"/>
      <c r="I199" s="271"/>
      <c r="J199" s="270"/>
      <c r="K199" s="270"/>
      <c r="S199" s="272"/>
      <c r="U199" s="264"/>
    </row>
    <row r="200" spans="6:21" x14ac:dyDescent="0.25">
      <c r="F200" s="270"/>
      <c r="G200" s="270"/>
      <c r="H200" s="270"/>
      <c r="I200" s="271"/>
      <c r="J200" s="270"/>
      <c r="K200" s="270"/>
      <c r="S200" s="272"/>
      <c r="U200" s="264"/>
    </row>
    <row r="201" spans="6:21" x14ac:dyDescent="0.25">
      <c r="F201" s="270"/>
      <c r="G201" s="270"/>
      <c r="H201" s="270"/>
      <c r="I201" s="271"/>
      <c r="J201" s="270"/>
      <c r="K201" s="270"/>
      <c r="S201" s="272"/>
      <c r="U201" s="264"/>
    </row>
    <row r="202" spans="6:21" x14ac:dyDescent="0.25">
      <c r="F202" s="270"/>
      <c r="G202" s="270"/>
      <c r="H202" s="270"/>
      <c r="I202" s="271"/>
      <c r="J202" s="270"/>
      <c r="K202" s="270"/>
      <c r="S202" s="272"/>
      <c r="U202" s="264"/>
    </row>
    <row r="203" spans="6:21" x14ac:dyDescent="0.25">
      <c r="F203" s="270"/>
      <c r="G203" s="270"/>
      <c r="H203" s="270"/>
      <c r="I203" s="271"/>
      <c r="J203" s="270"/>
      <c r="K203" s="270"/>
      <c r="S203" s="272"/>
      <c r="U203" s="264"/>
    </row>
    <row r="204" spans="6:21" x14ac:dyDescent="0.25">
      <c r="F204" s="270"/>
      <c r="G204" s="270"/>
      <c r="H204" s="270"/>
      <c r="I204" s="271"/>
      <c r="J204" s="270"/>
      <c r="K204" s="270"/>
      <c r="S204" s="272"/>
      <c r="U204" s="264"/>
    </row>
    <row r="205" spans="6:21" x14ac:dyDescent="0.25">
      <c r="F205" s="270"/>
      <c r="G205" s="270"/>
      <c r="H205" s="270"/>
      <c r="I205" s="271"/>
      <c r="J205" s="270"/>
      <c r="K205" s="270"/>
      <c r="S205" s="272"/>
      <c r="U205" s="264"/>
    </row>
    <row r="206" spans="6:21" x14ac:dyDescent="0.25">
      <c r="F206" s="270"/>
      <c r="G206" s="270"/>
      <c r="H206" s="270"/>
      <c r="I206" s="271"/>
      <c r="J206" s="270"/>
      <c r="K206" s="270"/>
      <c r="S206" s="272"/>
      <c r="U206" s="264"/>
    </row>
    <row r="207" spans="6:21" x14ac:dyDescent="0.25">
      <c r="F207" s="270"/>
      <c r="G207" s="270"/>
      <c r="H207" s="270"/>
      <c r="I207" s="271"/>
      <c r="J207" s="270"/>
      <c r="K207" s="270"/>
      <c r="S207" s="272"/>
      <c r="U207" s="264"/>
    </row>
    <row r="208" spans="6:21" x14ac:dyDescent="0.25">
      <c r="F208" s="270"/>
      <c r="G208" s="270"/>
      <c r="H208" s="270"/>
      <c r="I208" s="271"/>
      <c r="J208" s="270"/>
      <c r="K208" s="270"/>
      <c r="S208" s="272"/>
      <c r="U208" s="264"/>
    </row>
    <row r="209" spans="6:21" x14ac:dyDescent="0.25">
      <c r="F209" s="270"/>
      <c r="G209" s="270"/>
      <c r="H209" s="270"/>
      <c r="I209" s="271"/>
      <c r="J209" s="270"/>
      <c r="K209" s="270"/>
      <c r="S209" s="272"/>
      <c r="U209" s="264"/>
    </row>
    <row r="210" spans="6:21" x14ac:dyDescent="0.25">
      <c r="F210" s="270"/>
      <c r="G210" s="270"/>
      <c r="H210" s="270"/>
      <c r="I210" s="271"/>
      <c r="J210" s="270"/>
      <c r="K210" s="270"/>
      <c r="S210" s="272"/>
      <c r="U210" s="264"/>
    </row>
    <row r="211" spans="6:21" x14ac:dyDescent="0.25">
      <c r="F211" s="270"/>
      <c r="G211" s="270"/>
      <c r="H211" s="270"/>
      <c r="I211" s="271"/>
      <c r="J211" s="270"/>
      <c r="K211" s="270"/>
      <c r="S211" s="272"/>
      <c r="U211" s="264"/>
    </row>
    <row r="212" spans="6:21" x14ac:dyDescent="0.25">
      <c r="F212" s="270"/>
      <c r="G212" s="270"/>
      <c r="H212" s="270"/>
      <c r="I212" s="271"/>
      <c r="J212" s="270"/>
      <c r="K212" s="270"/>
      <c r="S212" s="272"/>
      <c r="U212" s="264"/>
    </row>
    <row r="213" spans="6:21" x14ac:dyDescent="0.25">
      <c r="F213" s="270"/>
      <c r="G213" s="270"/>
      <c r="H213" s="270"/>
      <c r="I213" s="271"/>
      <c r="J213" s="270"/>
      <c r="K213" s="270"/>
      <c r="S213" s="272"/>
      <c r="U213" s="264"/>
    </row>
    <row r="214" spans="6:21" x14ac:dyDescent="0.25">
      <c r="F214" s="270"/>
      <c r="G214" s="270"/>
      <c r="H214" s="270"/>
      <c r="I214" s="271"/>
      <c r="J214" s="270"/>
      <c r="K214" s="270"/>
      <c r="S214" s="272"/>
      <c r="U214" s="264"/>
    </row>
    <row r="215" spans="6:21" x14ac:dyDescent="0.25">
      <c r="F215" s="270"/>
      <c r="G215" s="270"/>
      <c r="H215" s="270"/>
      <c r="I215" s="271"/>
      <c r="J215" s="270"/>
      <c r="K215" s="270"/>
      <c r="S215" s="272"/>
      <c r="U215" s="264"/>
    </row>
    <row r="216" spans="6:21" x14ac:dyDescent="0.25">
      <c r="F216" s="270"/>
      <c r="G216" s="270"/>
      <c r="H216" s="270"/>
      <c r="I216" s="271"/>
      <c r="J216" s="270"/>
      <c r="K216" s="270"/>
      <c r="S216" s="272"/>
      <c r="U216" s="264"/>
    </row>
    <row r="217" spans="6:21" x14ac:dyDescent="0.25">
      <c r="F217" s="270"/>
      <c r="G217" s="270"/>
      <c r="H217" s="270"/>
      <c r="I217" s="271"/>
      <c r="J217" s="270"/>
      <c r="K217" s="270"/>
      <c r="S217" s="272"/>
      <c r="U217" s="264"/>
    </row>
    <row r="218" spans="6:21" x14ac:dyDescent="0.25">
      <c r="F218" s="270"/>
      <c r="G218" s="270"/>
      <c r="H218" s="270"/>
      <c r="I218" s="271"/>
      <c r="J218" s="270"/>
      <c r="K218" s="270"/>
      <c r="S218" s="272"/>
      <c r="U218" s="264"/>
    </row>
    <row r="219" spans="6:21" x14ac:dyDescent="0.25">
      <c r="F219" s="270"/>
      <c r="G219" s="270"/>
      <c r="H219" s="270"/>
      <c r="I219" s="271"/>
      <c r="J219" s="270"/>
      <c r="K219" s="270"/>
      <c r="S219" s="272"/>
      <c r="U219" s="264"/>
    </row>
    <row r="220" spans="6:21" x14ac:dyDescent="0.25">
      <c r="F220" s="270"/>
      <c r="G220" s="270"/>
      <c r="H220" s="270"/>
      <c r="I220" s="271"/>
      <c r="J220" s="270"/>
      <c r="K220" s="270"/>
      <c r="S220" s="272"/>
      <c r="U220" s="264"/>
    </row>
    <row r="221" spans="6:21" x14ac:dyDescent="0.25">
      <c r="F221" s="270"/>
      <c r="G221" s="270"/>
      <c r="H221" s="270"/>
      <c r="I221" s="271"/>
      <c r="J221" s="270"/>
      <c r="K221" s="270"/>
      <c r="S221" s="272"/>
      <c r="U221" s="264"/>
    </row>
    <row r="222" spans="6:21" x14ac:dyDescent="0.25">
      <c r="F222" s="270"/>
      <c r="G222" s="270"/>
      <c r="H222" s="270"/>
      <c r="I222" s="271"/>
      <c r="J222" s="270"/>
      <c r="K222" s="270"/>
      <c r="S222" s="272"/>
      <c r="U222" s="264"/>
    </row>
    <row r="223" spans="6:21" x14ac:dyDescent="0.25">
      <c r="F223" s="270"/>
      <c r="G223" s="270"/>
      <c r="H223" s="270"/>
      <c r="I223" s="271"/>
      <c r="J223" s="270"/>
      <c r="K223" s="270"/>
      <c r="S223" s="272"/>
      <c r="U223" s="264"/>
    </row>
    <row r="224" spans="6:21" x14ac:dyDescent="0.25">
      <c r="F224" s="270"/>
      <c r="G224" s="270"/>
      <c r="H224" s="270"/>
      <c r="I224" s="271"/>
      <c r="J224" s="270"/>
      <c r="K224" s="270"/>
      <c r="S224" s="272"/>
      <c r="U224" s="264"/>
    </row>
    <row r="225" spans="6:21" x14ac:dyDescent="0.25">
      <c r="F225" s="270"/>
      <c r="G225" s="270"/>
      <c r="H225" s="270"/>
      <c r="I225" s="271"/>
      <c r="J225" s="270"/>
      <c r="K225" s="270"/>
      <c r="S225" s="272"/>
      <c r="U225" s="264"/>
    </row>
    <row r="226" spans="6:21" x14ac:dyDescent="0.25">
      <c r="F226" s="270"/>
      <c r="G226" s="270"/>
      <c r="H226" s="270"/>
      <c r="I226" s="271"/>
      <c r="J226" s="270"/>
      <c r="K226" s="270"/>
      <c r="S226" s="272"/>
      <c r="U226" s="264"/>
    </row>
    <row r="227" spans="6:21" x14ac:dyDescent="0.25">
      <c r="F227" s="270"/>
      <c r="G227" s="270"/>
      <c r="H227" s="270"/>
      <c r="I227" s="271"/>
      <c r="J227" s="270"/>
      <c r="K227" s="270"/>
      <c r="S227" s="272"/>
      <c r="U227" s="264"/>
    </row>
    <row r="228" spans="6:21" x14ac:dyDescent="0.25">
      <c r="F228" s="270"/>
      <c r="G228" s="270"/>
      <c r="H228" s="270"/>
      <c r="I228" s="271"/>
      <c r="J228" s="270"/>
      <c r="K228" s="270"/>
      <c r="S228" s="272"/>
      <c r="U228" s="264"/>
    </row>
    <row r="229" spans="6:21" x14ac:dyDescent="0.25">
      <c r="F229" s="270"/>
      <c r="G229" s="270"/>
      <c r="H229" s="270"/>
      <c r="I229" s="271"/>
      <c r="J229" s="270"/>
      <c r="K229" s="270"/>
      <c r="S229" s="272"/>
      <c r="U229" s="264"/>
    </row>
    <row r="230" spans="6:21" x14ac:dyDescent="0.25">
      <c r="F230" s="270"/>
      <c r="G230" s="270"/>
      <c r="H230" s="270"/>
      <c r="I230" s="271"/>
      <c r="J230" s="270"/>
      <c r="K230" s="270"/>
      <c r="S230" s="272"/>
      <c r="U230" s="264"/>
    </row>
    <row r="231" spans="6:21" x14ac:dyDescent="0.25">
      <c r="F231" s="270"/>
      <c r="G231" s="270"/>
      <c r="H231" s="270"/>
      <c r="I231" s="271"/>
      <c r="J231" s="270"/>
      <c r="K231" s="270"/>
      <c r="S231" s="272"/>
      <c r="U231" s="264"/>
    </row>
    <row r="232" spans="6:21" x14ac:dyDescent="0.25">
      <c r="F232" s="270"/>
      <c r="G232" s="270"/>
      <c r="H232" s="270"/>
      <c r="I232" s="271"/>
      <c r="J232" s="270"/>
      <c r="K232" s="270"/>
      <c r="S232" s="272"/>
      <c r="U232" s="264"/>
    </row>
    <row r="233" spans="6:21" x14ac:dyDescent="0.25">
      <c r="F233" s="270"/>
      <c r="G233" s="270"/>
      <c r="H233" s="270"/>
      <c r="I233" s="271"/>
      <c r="J233" s="270"/>
      <c r="K233" s="270"/>
      <c r="S233" s="272"/>
      <c r="U233" s="264"/>
    </row>
    <row r="234" spans="6:21" x14ac:dyDescent="0.25">
      <c r="F234" s="270"/>
      <c r="G234" s="270"/>
      <c r="H234" s="270"/>
      <c r="I234" s="271"/>
      <c r="J234" s="270"/>
      <c r="K234" s="270"/>
      <c r="S234" s="272"/>
      <c r="U234" s="264"/>
    </row>
    <row r="235" spans="6:21" x14ac:dyDescent="0.25">
      <c r="F235" s="270"/>
      <c r="G235" s="270"/>
      <c r="H235" s="270"/>
      <c r="I235" s="271"/>
      <c r="J235" s="270"/>
      <c r="K235" s="270"/>
      <c r="S235" s="272"/>
      <c r="U235" s="264"/>
    </row>
    <row r="236" spans="6:21" x14ac:dyDescent="0.25">
      <c r="F236" s="270"/>
      <c r="G236" s="270"/>
      <c r="H236" s="270"/>
      <c r="I236" s="271"/>
      <c r="J236" s="270"/>
      <c r="K236" s="270"/>
      <c r="S236" s="272"/>
      <c r="U236" s="264"/>
    </row>
    <row r="237" spans="6:21" x14ac:dyDescent="0.25">
      <c r="F237" s="270"/>
      <c r="G237" s="270"/>
      <c r="H237" s="270"/>
      <c r="I237" s="271"/>
      <c r="J237" s="270"/>
      <c r="K237" s="270"/>
      <c r="S237" s="272"/>
      <c r="U237" s="264"/>
    </row>
    <row r="238" spans="6:21" x14ac:dyDescent="0.25">
      <c r="F238" s="270"/>
      <c r="G238" s="270"/>
      <c r="H238" s="270"/>
      <c r="I238" s="271"/>
      <c r="J238" s="270"/>
      <c r="K238" s="270"/>
      <c r="S238" s="272"/>
      <c r="U238" s="264"/>
    </row>
    <row r="239" spans="6:21" x14ac:dyDescent="0.25">
      <c r="F239" s="270"/>
      <c r="G239" s="270"/>
      <c r="H239" s="270"/>
      <c r="I239" s="271"/>
      <c r="J239" s="270"/>
      <c r="K239" s="270"/>
      <c r="S239" s="272"/>
      <c r="U239" s="264"/>
    </row>
    <row r="240" spans="6:21" x14ac:dyDescent="0.25">
      <c r="F240" s="270"/>
      <c r="G240" s="270"/>
      <c r="H240" s="270"/>
      <c r="I240" s="271"/>
      <c r="J240" s="270"/>
      <c r="K240" s="270"/>
      <c r="S240" s="272"/>
      <c r="U240" s="264"/>
    </row>
    <row r="241" spans="6:21" x14ac:dyDescent="0.25">
      <c r="F241" s="270"/>
      <c r="G241" s="270"/>
      <c r="H241" s="270"/>
      <c r="I241" s="271"/>
      <c r="J241" s="270"/>
      <c r="K241" s="270"/>
      <c r="S241" s="272"/>
      <c r="U241" s="264"/>
    </row>
    <row r="242" spans="6:21" x14ac:dyDescent="0.25">
      <c r="F242" s="270"/>
      <c r="G242" s="270"/>
      <c r="H242" s="270"/>
      <c r="I242" s="271"/>
      <c r="J242" s="270"/>
      <c r="K242" s="270"/>
      <c r="S242" s="272"/>
      <c r="U242" s="264"/>
    </row>
    <row r="243" spans="6:21" x14ac:dyDescent="0.25">
      <c r="F243" s="270"/>
      <c r="G243" s="270"/>
      <c r="H243" s="270"/>
      <c r="I243" s="271"/>
      <c r="J243" s="270"/>
      <c r="K243" s="270"/>
      <c r="S243" s="272"/>
      <c r="U243" s="264"/>
    </row>
    <row r="244" spans="6:21" x14ac:dyDescent="0.25">
      <c r="F244" s="270"/>
      <c r="G244" s="270"/>
      <c r="H244" s="270"/>
      <c r="I244" s="271"/>
      <c r="J244" s="270"/>
      <c r="K244" s="270"/>
      <c r="S244" s="272"/>
      <c r="U244" s="264"/>
    </row>
    <row r="245" spans="6:21" x14ac:dyDescent="0.25">
      <c r="F245" s="270"/>
      <c r="G245" s="270"/>
      <c r="H245" s="270"/>
      <c r="I245" s="271"/>
      <c r="J245" s="270"/>
      <c r="K245" s="270"/>
      <c r="S245" s="272"/>
      <c r="U245" s="264"/>
    </row>
    <row r="246" spans="6:21" x14ac:dyDescent="0.25">
      <c r="F246" s="270"/>
      <c r="G246" s="270"/>
      <c r="H246" s="270"/>
      <c r="I246" s="271"/>
      <c r="J246" s="270"/>
      <c r="K246" s="270"/>
      <c r="S246" s="272"/>
      <c r="U246" s="264"/>
    </row>
    <row r="247" spans="6:21" x14ac:dyDescent="0.25">
      <c r="F247" s="270"/>
      <c r="G247" s="270"/>
      <c r="H247" s="270"/>
      <c r="I247" s="271"/>
      <c r="J247" s="270"/>
      <c r="K247" s="270"/>
      <c r="S247" s="272"/>
      <c r="U247" s="264"/>
    </row>
    <row r="248" spans="6:21" x14ac:dyDescent="0.25">
      <c r="F248" s="270"/>
      <c r="G248" s="270"/>
      <c r="H248" s="270"/>
      <c r="I248" s="271"/>
      <c r="J248" s="270"/>
      <c r="K248" s="270"/>
      <c r="S248" s="272"/>
      <c r="U248" s="264"/>
    </row>
    <row r="249" spans="6:21" x14ac:dyDescent="0.25">
      <c r="F249" s="270"/>
      <c r="G249" s="270"/>
      <c r="H249" s="270"/>
      <c r="I249" s="271"/>
      <c r="J249" s="270"/>
      <c r="K249" s="270"/>
      <c r="S249" s="272"/>
      <c r="U249" s="264"/>
    </row>
    <row r="250" spans="6:21" x14ac:dyDescent="0.25">
      <c r="F250" s="270"/>
      <c r="G250" s="270"/>
      <c r="H250" s="270"/>
      <c r="I250" s="271"/>
      <c r="J250" s="270"/>
      <c r="K250" s="270"/>
      <c r="S250" s="272"/>
      <c r="U250" s="264"/>
    </row>
    <row r="251" spans="6:21" x14ac:dyDescent="0.25">
      <c r="F251" s="270"/>
      <c r="G251" s="270"/>
      <c r="H251" s="270"/>
      <c r="I251" s="271"/>
      <c r="J251" s="270"/>
      <c r="K251" s="270"/>
      <c r="S251" s="272"/>
      <c r="U251" s="264"/>
    </row>
    <row r="252" spans="6:21" x14ac:dyDescent="0.25">
      <c r="F252" s="270"/>
      <c r="G252" s="270"/>
      <c r="H252" s="270"/>
      <c r="I252" s="271"/>
      <c r="J252" s="270"/>
      <c r="K252" s="270"/>
      <c r="S252" s="272"/>
      <c r="U252" s="264"/>
    </row>
    <row r="253" spans="6:21" x14ac:dyDescent="0.25">
      <c r="F253" s="270"/>
      <c r="G253" s="270"/>
      <c r="H253" s="270"/>
      <c r="I253" s="271"/>
      <c r="J253" s="270"/>
      <c r="K253" s="270"/>
      <c r="S253" s="272"/>
      <c r="U253" s="264"/>
    </row>
    <row r="254" spans="6:21" x14ac:dyDescent="0.25">
      <c r="F254" s="270"/>
      <c r="G254" s="270"/>
      <c r="H254" s="270"/>
      <c r="I254" s="271"/>
      <c r="J254" s="270"/>
      <c r="K254" s="270"/>
      <c r="S254" s="272"/>
      <c r="U254" s="264"/>
    </row>
    <row r="255" spans="6:21" x14ac:dyDescent="0.25">
      <c r="F255" s="270"/>
      <c r="G255" s="270"/>
      <c r="H255" s="270"/>
      <c r="I255" s="271"/>
      <c r="J255" s="270"/>
      <c r="K255" s="270"/>
      <c r="S255" s="272"/>
      <c r="U255" s="264"/>
    </row>
    <row r="256" spans="6:21" x14ac:dyDescent="0.25">
      <c r="F256" s="270"/>
      <c r="G256" s="270"/>
      <c r="H256" s="270"/>
      <c r="I256" s="271"/>
      <c r="J256" s="270"/>
      <c r="K256" s="270"/>
      <c r="S256" s="272"/>
      <c r="U256" s="264"/>
    </row>
    <row r="257" spans="6:21" x14ac:dyDescent="0.25">
      <c r="F257" s="270"/>
      <c r="G257" s="270"/>
      <c r="H257" s="270"/>
      <c r="I257" s="271"/>
      <c r="J257" s="270"/>
      <c r="K257" s="270"/>
      <c r="S257" s="272"/>
      <c r="U257" s="264"/>
    </row>
    <row r="258" spans="6:21" x14ac:dyDescent="0.25">
      <c r="F258" s="270"/>
      <c r="G258" s="270"/>
      <c r="H258" s="270"/>
      <c r="I258" s="271"/>
      <c r="J258" s="270"/>
      <c r="K258" s="270"/>
      <c r="S258" s="272"/>
      <c r="U258" s="264"/>
    </row>
    <row r="259" spans="6:21" x14ac:dyDescent="0.25">
      <c r="F259" s="270"/>
      <c r="G259" s="270"/>
      <c r="H259" s="270"/>
      <c r="I259" s="271"/>
      <c r="J259" s="270"/>
      <c r="K259" s="270"/>
      <c r="S259" s="272"/>
      <c r="U259" s="264"/>
    </row>
    <row r="260" spans="6:21" x14ac:dyDescent="0.25">
      <c r="F260" s="270"/>
      <c r="G260" s="270"/>
      <c r="H260" s="270"/>
      <c r="I260" s="271"/>
      <c r="J260" s="270"/>
      <c r="K260" s="270"/>
      <c r="S260" s="272"/>
      <c r="U260" s="264"/>
    </row>
    <row r="261" spans="6:21" x14ac:dyDescent="0.25">
      <c r="F261" s="270"/>
      <c r="G261" s="270"/>
      <c r="H261" s="270"/>
      <c r="I261" s="271"/>
      <c r="J261" s="270"/>
      <c r="K261" s="270"/>
      <c r="S261" s="272"/>
      <c r="U261" s="264"/>
    </row>
    <row r="262" spans="6:21" x14ac:dyDescent="0.25">
      <c r="F262" s="270"/>
      <c r="G262" s="270"/>
      <c r="H262" s="270"/>
      <c r="I262" s="271"/>
      <c r="J262" s="270"/>
      <c r="K262" s="270"/>
      <c r="S262" s="272"/>
      <c r="U262" s="264"/>
    </row>
    <row r="263" spans="6:21" x14ac:dyDescent="0.25">
      <c r="F263" s="270"/>
      <c r="G263" s="270"/>
      <c r="H263" s="270"/>
      <c r="I263" s="271"/>
      <c r="J263" s="270"/>
      <c r="K263" s="270"/>
      <c r="S263" s="272"/>
      <c r="U263" s="264"/>
    </row>
    <row r="264" spans="6:21" x14ac:dyDescent="0.25">
      <c r="F264" s="270"/>
      <c r="G264" s="270"/>
      <c r="H264" s="270"/>
      <c r="I264" s="271"/>
      <c r="J264" s="270"/>
      <c r="K264" s="270"/>
      <c r="S264" s="272"/>
      <c r="U264" s="264"/>
    </row>
    <row r="265" spans="6:21" x14ac:dyDescent="0.25">
      <c r="F265" s="270"/>
      <c r="G265" s="270"/>
      <c r="H265" s="270"/>
      <c r="I265" s="271"/>
      <c r="J265" s="270"/>
      <c r="K265" s="270"/>
      <c r="S265" s="272"/>
      <c r="U265" s="264"/>
    </row>
    <row r="266" spans="6:21" x14ac:dyDescent="0.25">
      <c r="F266" s="270"/>
      <c r="G266" s="270"/>
      <c r="H266" s="270"/>
      <c r="I266" s="271"/>
      <c r="J266" s="270"/>
      <c r="K266" s="270"/>
      <c r="S266" s="272"/>
      <c r="U266" s="264"/>
    </row>
    <row r="267" spans="6:21" x14ac:dyDescent="0.25">
      <c r="F267" s="270"/>
      <c r="G267" s="270"/>
      <c r="H267" s="270"/>
      <c r="I267" s="271"/>
      <c r="J267" s="270"/>
      <c r="K267" s="270"/>
      <c r="S267" s="272"/>
      <c r="U267" s="264"/>
    </row>
    <row r="268" spans="6:21" x14ac:dyDescent="0.25">
      <c r="F268" s="270"/>
      <c r="G268" s="270"/>
      <c r="H268" s="270"/>
      <c r="I268" s="271"/>
      <c r="J268" s="270"/>
      <c r="K268" s="270"/>
      <c r="S268" s="272"/>
      <c r="U268" s="264"/>
    </row>
    <row r="269" spans="6:21" x14ac:dyDescent="0.25">
      <c r="F269" s="270"/>
      <c r="G269" s="270"/>
      <c r="H269" s="270"/>
      <c r="I269" s="271"/>
      <c r="J269" s="270"/>
      <c r="K269" s="270"/>
      <c r="S269" s="272"/>
      <c r="U269" s="264"/>
    </row>
    <row r="270" spans="6:21" x14ac:dyDescent="0.25">
      <c r="F270" s="270"/>
      <c r="G270" s="270"/>
      <c r="H270" s="270"/>
      <c r="I270" s="271"/>
      <c r="J270" s="270"/>
      <c r="K270" s="270"/>
      <c r="S270" s="272"/>
      <c r="U270" s="264"/>
    </row>
    <row r="271" spans="6:21" x14ac:dyDescent="0.25">
      <c r="F271" s="270"/>
      <c r="G271" s="270"/>
      <c r="H271" s="270"/>
      <c r="I271" s="271"/>
      <c r="J271" s="270"/>
      <c r="K271" s="270"/>
      <c r="S271" s="272"/>
      <c r="U271" s="264"/>
    </row>
    <row r="272" spans="6:21" x14ac:dyDescent="0.25">
      <c r="F272" s="270"/>
      <c r="G272" s="270"/>
      <c r="H272" s="270"/>
      <c r="I272" s="271"/>
      <c r="J272" s="270"/>
      <c r="K272" s="270"/>
      <c r="S272" s="272"/>
      <c r="U272" s="264"/>
    </row>
    <row r="273" spans="6:21" x14ac:dyDescent="0.25">
      <c r="F273" s="270"/>
      <c r="G273" s="270"/>
      <c r="H273" s="270"/>
      <c r="I273" s="271"/>
      <c r="J273" s="270"/>
      <c r="K273" s="270"/>
      <c r="S273" s="272"/>
      <c r="U273" s="264"/>
    </row>
    <row r="274" spans="6:21" x14ac:dyDescent="0.25">
      <c r="F274" s="270"/>
      <c r="G274" s="270"/>
      <c r="H274" s="270"/>
      <c r="I274" s="271"/>
      <c r="J274" s="270"/>
      <c r="K274" s="270"/>
      <c r="S274" s="272"/>
      <c r="U274" s="264"/>
    </row>
    <row r="275" spans="6:21" x14ac:dyDescent="0.25">
      <c r="F275" s="270"/>
      <c r="G275" s="270"/>
      <c r="H275" s="270"/>
      <c r="I275" s="271"/>
      <c r="J275" s="270"/>
      <c r="K275" s="270"/>
      <c r="S275" s="272"/>
      <c r="U275" s="264"/>
    </row>
    <row r="276" spans="6:21" x14ac:dyDescent="0.25">
      <c r="F276" s="270"/>
      <c r="G276" s="270"/>
      <c r="H276" s="270"/>
      <c r="I276" s="271"/>
      <c r="J276" s="270"/>
      <c r="K276" s="270"/>
      <c r="S276" s="272"/>
      <c r="U276" s="264"/>
    </row>
    <row r="277" spans="6:21" x14ac:dyDescent="0.25">
      <c r="F277" s="270"/>
      <c r="G277" s="270"/>
      <c r="H277" s="270"/>
      <c r="I277" s="271"/>
      <c r="J277" s="270"/>
      <c r="K277" s="270"/>
      <c r="S277" s="272"/>
      <c r="U277" s="264"/>
    </row>
    <row r="278" spans="6:21" x14ac:dyDescent="0.25">
      <c r="F278" s="270"/>
      <c r="G278" s="270"/>
      <c r="H278" s="270"/>
      <c r="I278" s="271"/>
      <c r="J278" s="270"/>
      <c r="K278" s="270"/>
      <c r="S278" s="272"/>
      <c r="U278" s="264"/>
    </row>
    <row r="279" spans="6:21" x14ac:dyDescent="0.25">
      <c r="F279" s="270"/>
      <c r="G279" s="270"/>
      <c r="H279" s="270"/>
      <c r="I279" s="271"/>
      <c r="J279" s="270"/>
      <c r="K279" s="270"/>
      <c r="S279" s="272"/>
      <c r="U279" s="264"/>
    </row>
    <row r="280" spans="6:21" x14ac:dyDescent="0.25">
      <c r="F280" s="270"/>
      <c r="G280" s="270"/>
      <c r="H280" s="270"/>
      <c r="I280" s="271"/>
      <c r="J280" s="270"/>
      <c r="K280" s="270"/>
      <c r="S280" s="272"/>
      <c r="U280" s="264"/>
    </row>
    <row r="281" spans="6:21" x14ac:dyDescent="0.25">
      <c r="F281" s="270"/>
      <c r="G281" s="270"/>
      <c r="H281" s="270"/>
      <c r="I281" s="271"/>
      <c r="J281" s="270"/>
      <c r="K281" s="270"/>
      <c r="S281" s="272"/>
      <c r="U281" s="264"/>
    </row>
    <row r="282" spans="6:21" x14ac:dyDescent="0.25">
      <c r="F282" s="270"/>
      <c r="G282" s="270"/>
      <c r="H282" s="270"/>
      <c r="I282" s="271"/>
      <c r="J282" s="270"/>
      <c r="K282" s="270"/>
      <c r="S282" s="272"/>
      <c r="U282" s="264"/>
    </row>
    <row r="283" spans="6:21" x14ac:dyDescent="0.25">
      <c r="F283" s="270"/>
      <c r="G283" s="270"/>
      <c r="H283" s="270"/>
      <c r="I283" s="271"/>
      <c r="J283" s="270"/>
      <c r="K283" s="270"/>
      <c r="S283" s="272"/>
      <c r="U283" s="264"/>
    </row>
    <row r="284" spans="6:21" x14ac:dyDescent="0.25">
      <c r="F284" s="270"/>
      <c r="G284" s="270"/>
      <c r="H284" s="270"/>
      <c r="I284" s="271"/>
      <c r="J284" s="270"/>
      <c r="K284" s="270"/>
      <c r="S284" s="272"/>
      <c r="U284" s="264"/>
    </row>
    <row r="285" spans="6:21" x14ac:dyDescent="0.25">
      <c r="F285" s="270"/>
      <c r="G285" s="270"/>
      <c r="H285" s="270"/>
      <c r="I285" s="271"/>
      <c r="J285" s="270"/>
      <c r="K285" s="270"/>
      <c r="S285" s="272"/>
      <c r="U285" s="264"/>
    </row>
    <row r="286" spans="6:21" x14ac:dyDescent="0.25">
      <c r="F286" s="270"/>
      <c r="G286" s="270"/>
      <c r="H286" s="270"/>
      <c r="I286" s="271"/>
      <c r="J286" s="270"/>
      <c r="K286" s="270"/>
      <c r="S286" s="272"/>
      <c r="U286" s="264"/>
    </row>
    <row r="287" spans="6:21" x14ac:dyDescent="0.25">
      <c r="F287" s="270"/>
      <c r="G287" s="270"/>
      <c r="H287" s="270"/>
      <c r="I287" s="271"/>
      <c r="J287" s="270"/>
      <c r="K287" s="270"/>
      <c r="S287" s="272"/>
      <c r="U287" s="264"/>
    </row>
    <row r="288" spans="6:21" x14ac:dyDescent="0.25">
      <c r="F288" s="270"/>
      <c r="G288" s="270"/>
      <c r="H288" s="270"/>
      <c r="I288" s="271"/>
      <c r="J288" s="270"/>
      <c r="K288" s="270"/>
      <c r="S288" s="272"/>
      <c r="U288" s="264"/>
    </row>
    <row r="289" spans="6:21" x14ac:dyDescent="0.25">
      <c r="F289" s="270"/>
      <c r="G289" s="270"/>
      <c r="H289" s="270"/>
      <c r="I289" s="271"/>
      <c r="J289" s="270"/>
      <c r="K289" s="270"/>
      <c r="S289" s="272"/>
      <c r="U289" s="264"/>
    </row>
    <row r="290" spans="6:21" x14ac:dyDescent="0.25">
      <c r="F290" s="270"/>
      <c r="G290" s="270"/>
      <c r="H290" s="270"/>
      <c r="I290" s="271"/>
      <c r="J290" s="270"/>
      <c r="K290" s="270"/>
      <c r="S290" s="272"/>
      <c r="U290" s="264"/>
    </row>
    <row r="291" spans="6:21" x14ac:dyDescent="0.25">
      <c r="F291" s="270"/>
      <c r="G291" s="270"/>
      <c r="H291" s="270"/>
      <c r="I291" s="271"/>
      <c r="J291" s="270"/>
      <c r="K291" s="270"/>
      <c r="S291" s="272"/>
      <c r="U291" s="264"/>
    </row>
    <row r="292" spans="6:21" x14ac:dyDescent="0.25">
      <c r="F292" s="270"/>
      <c r="G292" s="270"/>
      <c r="H292" s="270"/>
      <c r="I292" s="271"/>
      <c r="J292" s="270"/>
      <c r="K292" s="270"/>
      <c r="S292" s="272"/>
      <c r="U292" s="264"/>
    </row>
    <row r="293" spans="6:21" x14ac:dyDescent="0.25">
      <c r="F293" s="270"/>
      <c r="G293" s="270"/>
      <c r="H293" s="270"/>
      <c r="I293" s="271"/>
      <c r="J293" s="270"/>
      <c r="K293" s="270"/>
      <c r="S293" s="272"/>
      <c r="U293" s="264"/>
    </row>
    <row r="294" spans="6:21" x14ac:dyDescent="0.25">
      <c r="F294" s="270"/>
      <c r="G294" s="270"/>
      <c r="H294" s="270"/>
      <c r="I294" s="271"/>
      <c r="J294" s="270"/>
      <c r="K294" s="270"/>
      <c r="S294" s="272"/>
      <c r="U294" s="264"/>
    </row>
    <row r="295" spans="6:21" x14ac:dyDescent="0.25">
      <c r="F295" s="270"/>
      <c r="G295" s="270"/>
      <c r="H295" s="270"/>
      <c r="I295" s="271"/>
      <c r="J295" s="270"/>
      <c r="K295" s="270"/>
      <c r="S295" s="272"/>
      <c r="U295" s="264"/>
    </row>
    <row r="296" spans="6:21" x14ac:dyDescent="0.25">
      <c r="F296" s="270"/>
      <c r="G296" s="270"/>
      <c r="H296" s="270"/>
      <c r="I296" s="271"/>
      <c r="J296" s="270"/>
      <c r="K296" s="270"/>
      <c r="S296" s="272"/>
      <c r="U296" s="264"/>
    </row>
    <row r="297" spans="6:21" x14ac:dyDescent="0.25">
      <c r="F297" s="270"/>
      <c r="G297" s="270"/>
      <c r="H297" s="270"/>
      <c r="I297" s="271"/>
      <c r="J297" s="270"/>
      <c r="K297" s="270"/>
      <c r="S297" s="272"/>
      <c r="U297" s="264"/>
    </row>
    <row r="298" spans="6:21" x14ac:dyDescent="0.25">
      <c r="F298" s="270"/>
      <c r="G298" s="270"/>
      <c r="H298" s="270"/>
      <c r="I298" s="271"/>
      <c r="J298" s="270"/>
      <c r="K298" s="270"/>
      <c r="S298" s="272"/>
      <c r="U298" s="264"/>
    </row>
    <row r="299" spans="6:21" x14ac:dyDescent="0.25">
      <c r="F299" s="270"/>
      <c r="G299" s="270"/>
      <c r="H299" s="270"/>
      <c r="I299" s="271"/>
      <c r="J299" s="270"/>
      <c r="K299" s="270"/>
      <c r="S299" s="272"/>
      <c r="U299" s="264"/>
    </row>
    <row r="300" spans="6:21" x14ac:dyDescent="0.25">
      <c r="F300" s="270"/>
      <c r="G300" s="270"/>
      <c r="H300" s="270"/>
      <c r="I300" s="271"/>
      <c r="J300" s="270"/>
      <c r="K300" s="270"/>
      <c r="S300" s="272"/>
      <c r="U300" s="264"/>
    </row>
    <row r="301" spans="6:21" x14ac:dyDescent="0.25">
      <c r="F301" s="270"/>
      <c r="G301" s="270"/>
      <c r="H301" s="270"/>
      <c r="I301" s="271"/>
      <c r="J301" s="270"/>
      <c r="K301" s="270"/>
      <c r="S301" s="272"/>
      <c r="U301" s="264"/>
    </row>
    <row r="302" spans="6:21" x14ac:dyDescent="0.25">
      <c r="F302" s="270"/>
      <c r="G302" s="270"/>
      <c r="H302" s="270"/>
      <c r="I302" s="271"/>
      <c r="J302" s="270"/>
      <c r="K302" s="270"/>
      <c r="S302" s="272"/>
      <c r="U302" s="264"/>
    </row>
    <row r="303" spans="6:21" x14ac:dyDescent="0.25">
      <c r="F303" s="270"/>
      <c r="G303" s="270"/>
      <c r="H303" s="270"/>
      <c r="I303" s="271"/>
      <c r="J303" s="270"/>
      <c r="K303" s="270"/>
      <c r="S303" s="272"/>
      <c r="U303" s="264"/>
    </row>
    <row r="304" spans="6:21" x14ac:dyDescent="0.25">
      <c r="F304" s="270"/>
      <c r="G304" s="270"/>
      <c r="H304" s="270"/>
      <c r="I304" s="271"/>
      <c r="J304" s="270"/>
      <c r="K304" s="270"/>
      <c r="S304" s="272"/>
      <c r="U304" s="264"/>
    </row>
    <row r="305" spans="6:21" x14ac:dyDescent="0.25">
      <c r="F305" s="270"/>
      <c r="G305" s="270"/>
      <c r="H305" s="270"/>
      <c r="I305" s="271"/>
      <c r="J305" s="270"/>
      <c r="K305" s="270"/>
      <c r="S305" s="272"/>
      <c r="U305" s="264"/>
    </row>
    <row r="306" spans="6:21" x14ac:dyDescent="0.25">
      <c r="F306" s="270"/>
      <c r="G306" s="270"/>
      <c r="H306" s="270"/>
      <c r="I306" s="271"/>
      <c r="J306" s="270"/>
      <c r="K306" s="270"/>
      <c r="S306" s="272"/>
      <c r="U306" s="264"/>
    </row>
    <row r="307" spans="6:21" x14ac:dyDescent="0.25">
      <c r="F307" s="270"/>
      <c r="G307" s="270"/>
      <c r="H307" s="270"/>
      <c r="I307" s="271"/>
      <c r="J307" s="270"/>
      <c r="K307" s="270"/>
      <c r="S307" s="272"/>
      <c r="U307" s="264"/>
    </row>
    <row r="308" spans="6:21" x14ac:dyDescent="0.25">
      <c r="F308" s="270"/>
      <c r="G308" s="270"/>
      <c r="H308" s="270"/>
      <c r="I308" s="271"/>
      <c r="J308" s="270"/>
      <c r="K308" s="270"/>
      <c r="S308" s="272"/>
      <c r="U308" s="264"/>
    </row>
    <row r="309" spans="6:21" x14ac:dyDescent="0.25">
      <c r="F309" s="270"/>
      <c r="G309" s="270"/>
      <c r="H309" s="270"/>
      <c r="I309" s="271"/>
      <c r="J309" s="270"/>
      <c r="K309" s="270"/>
      <c r="S309" s="272"/>
      <c r="U309" s="264"/>
    </row>
    <row r="310" spans="6:21" x14ac:dyDescent="0.25">
      <c r="F310" s="270"/>
      <c r="G310" s="270"/>
      <c r="H310" s="270"/>
      <c r="I310" s="271"/>
      <c r="J310" s="270"/>
      <c r="K310" s="270"/>
      <c r="S310" s="272"/>
      <c r="U310" s="264"/>
    </row>
    <row r="311" spans="6:21" x14ac:dyDescent="0.25">
      <c r="F311" s="270"/>
      <c r="G311" s="270"/>
      <c r="H311" s="270"/>
      <c r="I311" s="271"/>
      <c r="J311" s="270"/>
      <c r="K311" s="270"/>
      <c r="S311" s="272"/>
      <c r="U311" s="264"/>
    </row>
    <row r="312" spans="6:21" x14ac:dyDescent="0.25">
      <c r="F312" s="270"/>
      <c r="G312" s="270"/>
      <c r="H312" s="270"/>
      <c r="I312" s="271"/>
      <c r="J312" s="270"/>
      <c r="K312" s="270"/>
      <c r="S312" s="272"/>
      <c r="U312" s="264"/>
    </row>
    <row r="313" spans="6:21" x14ac:dyDescent="0.25">
      <c r="F313" s="270"/>
      <c r="G313" s="270"/>
      <c r="H313" s="270"/>
      <c r="I313" s="271"/>
      <c r="J313" s="270"/>
      <c r="K313" s="270"/>
      <c r="S313" s="272"/>
      <c r="U313" s="264"/>
    </row>
    <row r="314" spans="6:21" x14ac:dyDescent="0.25">
      <c r="F314" s="270"/>
      <c r="G314" s="270"/>
      <c r="H314" s="270"/>
      <c r="I314" s="271"/>
      <c r="J314" s="270"/>
      <c r="K314" s="270"/>
      <c r="S314" s="272"/>
      <c r="U314" s="264"/>
    </row>
    <row r="315" spans="6:21" x14ac:dyDescent="0.25">
      <c r="F315" s="270"/>
      <c r="G315" s="270"/>
      <c r="H315" s="270"/>
      <c r="I315" s="271"/>
      <c r="J315" s="270"/>
      <c r="K315" s="270"/>
      <c r="S315" s="272"/>
      <c r="U315" s="264"/>
    </row>
    <row r="316" spans="6:21" x14ac:dyDescent="0.25">
      <c r="F316" s="270"/>
      <c r="G316" s="270"/>
      <c r="H316" s="270"/>
      <c r="I316" s="271"/>
      <c r="J316" s="270"/>
      <c r="K316" s="270"/>
      <c r="S316" s="272"/>
      <c r="U316" s="264"/>
    </row>
    <row r="317" spans="6:21" x14ac:dyDescent="0.25">
      <c r="F317" s="270"/>
      <c r="G317" s="270"/>
      <c r="H317" s="270"/>
      <c r="I317" s="271"/>
      <c r="J317" s="270"/>
      <c r="K317" s="270"/>
      <c r="S317" s="272"/>
      <c r="U317" s="264"/>
    </row>
    <row r="318" spans="6:21" x14ac:dyDescent="0.25">
      <c r="F318" s="270"/>
      <c r="G318" s="270"/>
      <c r="H318" s="270"/>
      <c r="I318" s="271"/>
      <c r="J318" s="270"/>
      <c r="K318" s="270"/>
      <c r="S318" s="272"/>
      <c r="U318" s="264"/>
    </row>
    <row r="319" spans="6:21" x14ac:dyDescent="0.25">
      <c r="F319" s="270"/>
      <c r="G319" s="270"/>
      <c r="H319" s="270"/>
      <c r="I319" s="271"/>
      <c r="J319" s="270"/>
      <c r="K319" s="270"/>
      <c r="S319" s="272"/>
      <c r="U319" s="264"/>
    </row>
    <row r="320" spans="6:21" x14ac:dyDescent="0.25">
      <c r="F320" s="270"/>
      <c r="G320" s="270"/>
      <c r="H320" s="270"/>
      <c r="I320" s="271"/>
      <c r="J320" s="270"/>
      <c r="K320" s="270"/>
      <c r="S320" s="272"/>
      <c r="U320" s="264"/>
    </row>
    <row r="321" spans="6:21" x14ac:dyDescent="0.25">
      <c r="F321" s="270"/>
      <c r="G321" s="270"/>
      <c r="H321" s="270"/>
      <c r="I321" s="271"/>
      <c r="J321" s="270"/>
      <c r="K321" s="270"/>
      <c r="S321" s="272"/>
      <c r="U321" s="264"/>
    </row>
    <row r="322" spans="6:21" x14ac:dyDescent="0.25">
      <c r="F322" s="270"/>
      <c r="G322" s="270"/>
      <c r="H322" s="270"/>
      <c r="I322" s="271"/>
      <c r="J322" s="270"/>
      <c r="K322" s="270"/>
      <c r="S322" s="272"/>
      <c r="U322" s="264"/>
    </row>
    <row r="323" spans="6:21" x14ac:dyDescent="0.25">
      <c r="F323" s="270"/>
      <c r="G323" s="270"/>
      <c r="H323" s="270"/>
      <c r="I323" s="271"/>
      <c r="J323" s="270"/>
      <c r="K323" s="270"/>
      <c r="S323" s="272"/>
      <c r="U323" s="264"/>
    </row>
    <row r="324" spans="6:21" x14ac:dyDescent="0.25">
      <c r="F324" s="270"/>
      <c r="G324" s="270"/>
      <c r="H324" s="270"/>
      <c r="I324" s="271"/>
      <c r="J324" s="270"/>
      <c r="K324" s="270"/>
      <c r="S324" s="272"/>
      <c r="U324" s="264"/>
    </row>
    <row r="325" spans="6:21" x14ac:dyDescent="0.25">
      <c r="F325" s="270"/>
      <c r="G325" s="270"/>
      <c r="H325" s="270"/>
      <c r="I325" s="271"/>
      <c r="J325" s="270"/>
      <c r="K325" s="270"/>
      <c r="S325" s="272"/>
      <c r="U325" s="264"/>
    </row>
    <row r="326" spans="6:21" x14ac:dyDescent="0.25">
      <c r="F326" s="270"/>
      <c r="G326" s="270"/>
      <c r="H326" s="270"/>
      <c r="I326" s="271"/>
      <c r="J326" s="270"/>
      <c r="K326" s="270"/>
      <c r="S326" s="272"/>
      <c r="U326" s="264"/>
    </row>
    <row r="327" spans="6:21" x14ac:dyDescent="0.25">
      <c r="F327" s="270"/>
      <c r="G327" s="270"/>
      <c r="H327" s="270"/>
      <c r="I327" s="271"/>
      <c r="J327" s="270"/>
      <c r="K327" s="270"/>
      <c r="S327" s="272"/>
      <c r="U327" s="264"/>
    </row>
    <row r="328" spans="6:21" x14ac:dyDescent="0.25">
      <c r="F328" s="270"/>
      <c r="G328" s="270"/>
      <c r="H328" s="270"/>
      <c r="I328" s="271"/>
      <c r="J328" s="270"/>
      <c r="K328" s="270"/>
      <c r="S328" s="272"/>
      <c r="U328" s="264"/>
    </row>
    <row r="329" spans="6:21" x14ac:dyDescent="0.25">
      <c r="F329" s="270"/>
      <c r="G329" s="270"/>
      <c r="H329" s="270"/>
      <c r="I329" s="271"/>
      <c r="J329" s="270"/>
      <c r="K329" s="270"/>
      <c r="S329" s="272"/>
      <c r="U329" s="264"/>
    </row>
    <row r="330" spans="6:21" x14ac:dyDescent="0.25">
      <c r="F330" s="270"/>
      <c r="G330" s="270"/>
      <c r="H330" s="270"/>
      <c r="I330" s="271"/>
      <c r="J330" s="270"/>
      <c r="K330" s="270"/>
      <c r="S330" s="272"/>
      <c r="U330" s="264"/>
    </row>
    <row r="331" spans="6:21" x14ac:dyDescent="0.25">
      <c r="F331" s="270"/>
      <c r="G331" s="270"/>
      <c r="H331" s="270"/>
      <c r="I331" s="271"/>
      <c r="J331" s="270"/>
      <c r="K331" s="270"/>
      <c r="S331" s="272"/>
      <c r="U331" s="264"/>
    </row>
    <row r="332" spans="6:21" x14ac:dyDescent="0.25">
      <c r="F332" s="270"/>
      <c r="G332" s="270"/>
      <c r="H332" s="270"/>
      <c r="I332" s="271"/>
      <c r="J332" s="270"/>
      <c r="K332" s="270"/>
      <c r="S332" s="272"/>
      <c r="U332" s="264"/>
    </row>
    <row r="333" spans="6:21" x14ac:dyDescent="0.25">
      <c r="F333" s="270"/>
      <c r="G333" s="270"/>
      <c r="H333" s="270"/>
      <c r="I333" s="271"/>
      <c r="J333" s="270"/>
      <c r="K333" s="270"/>
      <c r="S333" s="272"/>
      <c r="U333" s="264"/>
    </row>
    <row r="334" spans="6:21" x14ac:dyDescent="0.25">
      <c r="F334" s="270"/>
      <c r="G334" s="270"/>
      <c r="H334" s="270"/>
      <c r="I334" s="271"/>
      <c r="J334" s="270"/>
      <c r="K334" s="270"/>
      <c r="S334" s="272"/>
      <c r="U334" s="264"/>
    </row>
    <row r="335" spans="6:21" x14ac:dyDescent="0.25">
      <c r="F335" s="270"/>
      <c r="G335" s="270"/>
      <c r="H335" s="270"/>
      <c r="I335" s="271"/>
      <c r="J335" s="270"/>
      <c r="K335" s="270"/>
      <c r="S335" s="272"/>
      <c r="U335" s="264"/>
    </row>
    <row r="336" spans="6:21" x14ac:dyDescent="0.25">
      <c r="F336" s="270"/>
      <c r="G336" s="270"/>
      <c r="H336" s="270"/>
      <c r="I336" s="271"/>
      <c r="J336" s="270"/>
      <c r="K336" s="270"/>
      <c r="S336" s="272"/>
      <c r="U336" s="264"/>
    </row>
    <row r="337" spans="6:21" x14ac:dyDescent="0.25">
      <c r="F337" s="270"/>
      <c r="G337" s="270"/>
      <c r="H337" s="270"/>
      <c r="I337" s="271"/>
      <c r="J337" s="270"/>
      <c r="K337" s="270"/>
      <c r="S337" s="272"/>
      <c r="U337" s="264"/>
    </row>
    <row r="338" spans="6:21" x14ac:dyDescent="0.25">
      <c r="F338" s="270"/>
      <c r="G338" s="270"/>
      <c r="H338" s="270"/>
      <c r="I338" s="271"/>
      <c r="J338" s="270"/>
      <c r="K338" s="270"/>
      <c r="S338" s="272"/>
      <c r="U338" s="264"/>
    </row>
    <row r="339" spans="6:21" x14ac:dyDescent="0.25">
      <c r="F339" s="270"/>
      <c r="G339" s="270"/>
      <c r="H339" s="270"/>
      <c r="I339" s="271"/>
      <c r="J339" s="270"/>
      <c r="K339" s="270"/>
      <c r="S339" s="272"/>
      <c r="U339" s="264"/>
    </row>
    <row r="340" spans="6:21" x14ac:dyDescent="0.25">
      <c r="F340" s="270"/>
      <c r="G340" s="270"/>
      <c r="H340" s="270"/>
      <c r="I340" s="271"/>
      <c r="J340" s="270"/>
      <c r="K340" s="270"/>
      <c r="S340" s="272"/>
      <c r="U340" s="264"/>
    </row>
    <row r="341" spans="6:21" x14ac:dyDescent="0.25">
      <c r="F341" s="270"/>
      <c r="G341" s="270"/>
      <c r="H341" s="270"/>
      <c r="I341" s="271"/>
      <c r="J341" s="270"/>
      <c r="K341" s="270"/>
      <c r="S341" s="272"/>
      <c r="U341" s="264"/>
    </row>
    <row r="342" spans="6:21" x14ac:dyDescent="0.25">
      <c r="F342" s="270"/>
      <c r="G342" s="270"/>
      <c r="H342" s="270"/>
      <c r="I342" s="271"/>
      <c r="J342" s="270"/>
      <c r="K342" s="270"/>
      <c r="S342" s="272"/>
      <c r="U342" s="264"/>
    </row>
    <row r="343" spans="6:21" x14ac:dyDescent="0.25">
      <c r="F343" s="270"/>
      <c r="G343" s="270"/>
      <c r="H343" s="270"/>
      <c r="I343" s="271"/>
      <c r="J343" s="270"/>
      <c r="K343" s="270"/>
      <c r="S343" s="272"/>
      <c r="U343" s="264"/>
    </row>
    <row r="344" spans="6:21" x14ac:dyDescent="0.25">
      <c r="F344" s="270"/>
      <c r="G344" s="270"/>
      <c r="H344" s="270"/>
      <c r="I344" s="271"/>
      <c r="J344" s="270"/>
      <c r="K344" s="270"/>
      <c r="S344" s="272"/>
      <c r="U344" s="264"/>
    </row>
    <row r="345" spans="6:21" x14ac:dyDescent="0.25">
      <c r="F345" s="270"/>
      <c r="G345" s="270"/>
      <c r="H345" s="270"/>
      <c r="I345" s="271"/>
      <c r="J345" s="270"/>
      <c r="K345" s="270"/>
      <c r="S345" s="272"/>
      <c r="U345" s="264"/>
    </row>
    <row r="346" spans="6:21" x14ac:dyDescent="0.25">
      <c r="F346" s="270"/>
      <c r="G346" s="270"/>
      <c r="H346" s="270"/>
      <c r="I346" s="271"/>
      <c r="J346" s="270"/>
      <c r="K346" s="270"/>
      <c r="S346" s="272"/>
      <c r="U346" s="264"/>
    </row>
    <row r="347" spans="6:21" x14ac:dyDescent="0.25">
      <c r="F347" s="270"/>
      <c r="G347" s="270"/>
      <c r="H347" s="270"/>
      <c r="I347" s="271"/>
      <c r="J347" s="270"/>
      <c r="K347" s="270"/>
      <c r="S347" s="272"/>
      <c r="U347" s="264"/>
    </row>
    <row r="348" spans="6:21" x14ac:dyDescent="0.25">
      <c r="F348" s="270"/>
      <c r="G348" s="270"/>
      <c r="H348" s="270"/>
      <c r="I348" s="271"/>
      <c r="J348" s="270"/>
      <c r="K348" s="270"/>
      <c r="S348" s="272"/>
      <c r="U348" s="264"/>
    </row>
    <row r="349" spans="6:21" x14ac:dyDescent="0.25">
      <c r="F349" s="270"/>
      <c r="G349" s="270"/>
      <c r="H349" s="270"/>
      <c r="I349" s="271"/>
      <c r="J349" s="270"/>
      <c r="K349" s="270"/>
      <c r="S349" s="272"/>
      <c r="U349" s="264"/>
    </row>
    <row r="350" spans="6:21" x14ac:dyDescent="0.25">
      <c r="F350" s="270"/>
      <c r="G350" s="270"/>
      <c r="H350" s="270"/>
      <c r="I350" s="271"/>
      <c r="J350" s="270"/>
      <c r="K350" s="270"/>
      <c r="S350" s="272"/>
      <c r="U350" s="264"/>
    </row>
    <row r="351" spans="6:21" x14ac:dyDescent="0.25">
      <c r="F351" s="270"/>
      <c r="G351" s="270"/>
      <c r="H351" s="270"/>
      <c r="I351" s="271"/>
      <c r="J351" s="270"/>
      <c r="K351" s="270"/>
      <c r="S351" s="272"/>
      <c r="U351" s="264"/>
    </row>
    <row r="352" spans="6:21" x14ac:dyDescent="0.25">
      <c r="F352" s="270"/>
      <c r="G352" s="270"/>
      <c r="H352" s="270"/>
      <c r="I352" s="271"/>
      <c r="J352" s="270"/>
      <c r="K352" s="270"/>
      <c r="S352" s="272"/>
      <c r="U352" s="264"/>
    </row>
    <row r="353" spans="6:21" x14ac:dyDescent="0.25">
      <c r="F353" s="270"/>
      <c r="G353" s="270"/>
      <c r="H353" s="270"/>
      <c r="I353" s="271"/>
      <c r="J353" s="270"/>
      <c r="K353" s="270"/>
      <c r="S353" s="272"/>
      <c r="U353" s="264"/>
    </row>
    <row r="354" spans="6:21" x14ac:dyDescent="0.25">
      <c r="F354" s="270"/>
      <c r="G354" s="270"/>
      <c r="H354" s="270"/>
      <c r="I354" s="271"/>
      <c r="J354" s="270"/>
      <c r="K354" s="270"/>
      <c r="S354" s="272"/>
      <c r="U354" s="264"/>
    </row>
    <row r="355" spans="6:21" x14ac:dyDescent="0.25">
      <c r="F355" s="270"/>
      <c r="G355" s="270"/>
      <c r="H355" s="270"/>
      <c r="I355" s="271"/>
      <c r="J355" s="270"/>
      <c r="K355" s="270"/>
      <c r="S355" s="272"/>
      <c r="U355" s="264"/>
    </row>
    <row r="356" spans="6:21" x14ac:dyDescent="0.25">
      <c r="F356" s="270"/>
      <c r="G356" s="270"/>
      <c r="H356" s="270"/>
      <c r="I356" s="271"/>
      <c r="J356" s="270"/>
      <c r="K356" s="270"/>
      <c r="S356" s="272"/>
      <c r="U356" s="264"/>
    </row>
    <row r="357" spans="6:21" x14ac:dyDescent="0.25">
      <c r="F357" s="270"/>
      <c r="G357" s="270"/>
      <c r="H357" s="270"/>
      <c r="I357" s="271"/>
      <c r="J357" s="270"/>
      <c r="K357" s="270"/>
      <c r="S357" s="272"/>
      <c r="U357" s="264"/>
    </row>
    <row r="358" spans="6:21" x14ac:dyDescent="0.25">
      <c r="F358" s="270"/>
      <c r="G358" s="270"/>
      <c r="H358" s="270"/>
      <c r="I358" s="271"/>
      <c r="J358" s="270"/>
      <c r="K358" s="270"/>
      <c r="S358" s="272"/>
      <c r="U358" s="264"/>
    </row>
    <row r="359" spans="6:21" x14ac:dyDescent="0.25">
      <c r="F359" s="270"/>
      <c r="G359" s="270"/>
      <c r="H359" s="270"/>
      <c r="I359" s="271"/>
      <c r="J359" s="270"/>
      <c r="K359" s="270"/>
      <c r="S359" s="272"/>
      <c r="U359" s="264"/>
    </row>
    <row r="360" spans="6:21" x14ac:dyDescent="0.25">
      <c r="F360" s="270"/>
      <c r="G360" s="270"/>
      <c r="H360" s="270"/>
      <c r="I360" s="271"/>
      <c r="J360" s="270"/>
      <c r="K360" s="270"/>
      <c r="S360" s="272"/>
      <c r="U360" s="264"/>
    </row>
    <row r="361" spans="6:21" x14ac:dyDescent="0.25">
      <c r="F361" s="270"/>
      <c r="G361" s="270"/>
      <c r="H361" s="270"/>
      <c r="I361" s="271"/>
      <c r="J361" s="270"/>
      <c r="K361" s="270"/>
      <c r="S361" s="272"/>
      <c r="U361" s="264"/>
    </row>
    <row r="362" spans="6:21" x14ac:dyDescent="0.25">
      <c r="F362" s="270"/>
      <c r="G362" s="270"/>
      <c r="H362" s="270"/>
      <c r="I362" s="271"/>
      <c r="J362" s="270"/>
      <c r="K362" s="270"/>
      <c r="S362" s="272"/>
      <c r="U362" s="264"/>
    </row>
    <row r="363" spans="6:21" x14ac:dyDescent="0.25">
      <c r="F363" s="270"/>
      <c r="G363" s="270"/>
      <c r="H363" s="270"/>
      <c r="I363" s="271"/>
      <c r="J363" s="270"/>
      <c r="K363" s="270"/>
      <c r="S363" s="272"/>
      <c r="U363" s="264"/>
    </row>
    <row r="364" spans="6:21" x14ac:dyDescent="0.25">
      <c r="F364" s="270"/>
      <c r="G364" s="270"/>
      <c r="H364" s="270"/>
      <c r="I364" s="271"/>
      <c r="J364" s="270"/>
      <c r="K364" s="270"/>
      <c r="S364" s="272"/>
      <c r="U364" s="264"/>
    </row>
    <row r="365" spans="6:21" x14ac:dyDescent="0.25">
      <c r="F365" s="270"/>
      <c r="G365" s="270"/>
      <c r="H365" s="270"/>
      <c r="I365" s="271"/>
      <c r="J365" s="270"/>
      <c r="K365" s="270"/>
      <c r="S365" s="272"/>
      <c r="U365" s="264"/>
    </row>
    <row r="366" spans="6:21" x14ac:dyDescent="0.25">
      <c r="F366" s="270"/>
      <c r="G366" s="270"/>
      <c r="H366" s="270"/>
      <c r="I366" s="271"/>
      <c r="J366" s="270"/>
      <c r="K366" s="270"/>
      <c r="S366" s="272"/>
      <c r="U366" s="264"/>
    </row>
    <row r="367" spans="6:21" x14ac:dyDescent="0.25">
      <c r="F367" s="270"/>
      <c r="G367" s="270"/>
      <c r="H367" s="270"/>
      <c r="I367" s="271"/>
      <c r="J367" s="270"/>
      <c r="K367" s="270"/>
      <c r="S367" s="272"/>
      <c r="U367" s="264"/>
    </row>
    <row r="368" spans="6:21" x14ac:dyDescent="0.25">
      <c r="F368" s="270"/>
      <c r="G368" s="270"/>
      <c r="H368" s="270"/>
      <c r="I368" s="271"/>
      <c r="J368" s="270"/>
      <c r="K368" s="270"/>
      <c r="S368" s="272"/>
      <c r="U368" s="264"/>
    </row>
    <row r="369" spans="6:21" x14ac:dyDescent="0.25">
      <c r="F369" s="270"/>
      <c r="G369" s="270"/>
      <c r="H369" s="270"/>
      <c r="I369" s="271"/>
      <c r="J369" s="270"/>
      <c r="K369" s="270"/>
      <c r="S369" s="272"/>
      <c r="U369" s="264"/>
    </row>
    <row r="370" spans="6:21" x14ac:dyDescent="0.25">
      <c r="F370" s="270"/>
      <c r="G370" s="270"/>
      <c r="H370" s="270"/>
      <c r="I370" s="271"/>
      <c r="J370" s="270"/>
      <c r="K370" s="270"/>
      <c r="S370" s="272"/>
      <c r="U370" s="264"/>
    </row>
    <row r="371" spans="6:21" x14ac:dyDescent="0.25">
      <c r="F371" s="270"/>
      <c r="G371" s="270"/>
      <c r="H371" s="270"/>
      <c r="I371" s="271"/>
      <c r="J371" s="270"/>
      <c r="K371" s="270"/>
      <c r="S371" s="272"/>
      <c r="U371" s="264"/>
    </row>
    <row r="372" spans="6:21" x14ac:dyDescent="0.25">
      <c r="F372" s="270"/>
      <c r="G372" s="270"/>
      <c r="H372" s="270"/>
      <c r="I372" s="271"/>
      <c r="J372" s="270"/>
      <c r="K372" s="270"/>
      <c r="S372" s="272"/>
      <c r="U372" s="264"/>
    </row>
    <row r="373" spans="6:21" x14ac:dyDescent="0.25">
      <c r="F373" s="270"/>
      <c r="G373" s="270"/>
      <c r="H373" s="270"/>
      <c r="I373" s="271"/>
      <c r="J373" s="270"/>
      <c r="K373" s="270"/>
      <c r="S373" s="272"/>
      <c r="U373" s="264"/>
    </row>
    <row r="374" spans="6:21" x14ac:dyDescent="0.25">
      <c r="F374" s="270"/>
      <c r="G374" s="270"/>
      <c r="H374" s="270"/>
      <c r="I374" s="271"/>
      <c r="J374" s="270"/>
      <c r="K374" s="270"/>
      <c r="S374" s="272"/>
      <c r="U374" s="264"/>
    </row>
    <row r="375" spans="6:21" x14ac:dyDescent="0.25">
      <c r="F375" s="270"/>
      <c r="G375" s="270"/>
      <c r="H375" s="270"/>
      <c r="I375" s="271"/>
      <c r="J375" s="270"/>
      <c r="K375" s="270"/>
      <c r="S375" s="272"/>
      <c r="U375" s="264"/>
    </row>
    <row r="376" spans="6:21" x14ac:dyDescent="0.25">
      <c r="F376" s="270"/>
      <c r="G376" s="270"/>
      <c r="H376" s="270"/>
      <c r="I376" s="271"/>
      <c r="J376" s="270"/>
      <c r="K376" s="270"/>
      <c r="S376" s="272"/>
      <c r="U376" s="264"/>
    </row>
    <row r="377" spans="6:21" x14ac:dyDescent="0.25">
      <c r="F377" s="270"/>
      <c r="G377" s="270"/>
      <c r="H377" s="270"/>
      <c r="I377" s="271"/>
      <c r="J377" s="270"/>
      <c r="K377" s="270"/>
      <c r="S377" s="272"/>
      <c r="U377" s="264"/>
    </row>
    <row r="378" spans="6:21" x14ac:dyDescent="0.25">
      <c r="F378" s="270"/>
      <c r="G378" s="270"/>
      <c r="H378" s="270"/>
      <c r="I378" s="271"/>
      <c r="J378" s="270"/>
      <c r="K378" s="270"/>
      <c r="S378" s="272"/>
      <c r="U378" s="264"/>
    </row>
    <row r="379" spans="6:21" x14ac:dyDescent="0.25">
      <c r="F379" s="270"/>
      <c r="G379" s="270"/>
      <c r="H379" s="270"/>
      <c r="I379" s="271"/>
      <c r="J379" s="270"/>
      <c r="K379" s="270"/>
      <c r="S379" s="272"/>
      <c r="U379" s="264"/>
    </row>
    <row r="380" spans="6:21" x14ac:dyDescent="0.25">
      <c r="F380" s="270"/>
      <c r="G380" s="270"/>
      <c r="H380" s="270"/>
      <c r="I380" s="271"/>
      <c r="J380" s="270"/>
      <c r="K380" s="270"/>
      <c r="S380" s="272"/>
      <c r="U380" s="264"/>
    </row>
    <row r="381" spans="6:21" x14ac:dyDescent="0.25">
      <c r="F381" s="270"/>
      <c r="G381" s="270"/>
      <c r="H381" s="270"/>
      <c r="I381" s="271"/>
      <c r="J381" s="270"/>
      <c r="K381" s="270"/>
      <c r="S381" s="272"/>
      <c r="U381" s="264"/>
    </row>
    <row r="382" spans="6:21" x14ac:dyDescent="0.25">
      <c r="F382" s="270"/>
      <c r="G382" s="270"/>
      <c r="H382" s="270"/>
      <c r="I382" s="271"/>
      <c r="J382" s="270"/>
      <c r="K382" s="270"/>
      <c r="S382" s="272"/>
      <c r="U382" s="264"/>
    </row>
    <row r="383" spans="6:21" x14ac:dyDescent="0.25">
      <c r="F383" s="270"/>
      <c r="G383" s="270"/>
      <c r="H383" s="270"/>
      <c r="I383" s="271"/>
      <c r="J383" s="270"/>
      <c r="K383" s="270"/>
      <c r="S383" s="272"/>
      <c r="U383" s="264"/>
    </row>
    <row r="384" spans="6:21" x14ac:dyDescent="0.25">
      <c r="F384" s="270"/>
      <c r="G384" s="270"/>
      <c r="H384" s="270"/>
      <c r="I384" s="271"/>
      <c r="J384" s="270"/>
      <c r="K384" s="270"/>
      <c r="S384" s="272"/>
      <c r="U384" s="264"/>
    </row>
    <row r="385" spans="6:21" x14ac:dyDescent="0.25">
      <c r="F385" s="270"/>
      <c r="G385" s="270"/>
      <c r="H385" s="270"/>
      <c r="I385" s="271"/>
      <c r="J385" s="270"/>
      <c r="K385" s="270"/>
      <c r="S385" s="272"/>
      <c r="U385" s="264"/>
    </row>
    <row r="386" spans="6:21" x14ac:dyDescent="0.25">
      <c r="F386" s="270"/>
      <c r="G386" s="270"/>
      <c r="H386" s="270"/>
      <c r="I386" s="271"/>
      <c r="J386" s="270"/>
      <c r="K386" s="270"/>
      <c r="S386" s="272"/>
      <c r="U386" s="264"/>
    </row>
    <row r="387" spans="6:21" x14ac:dyDescent="0.25">
      <c r="F387" s="270"/>
      <c r="G387" s="270"/>
      <c r="H387" s="270"/>
      <c r="I387" s="271"/>
      <c r="J387" s="270"/>
      <c r="K387" s="270"/>
      <c r="S387" s="272"/>
      <c r="U387" s="264"/>
    </row>
    <row r="388" spans="6:21" x14ac:dyDescent="0.25">
      <c r="F388" s="270"/>
      <c r="G388" s="270"/>
      <c r="H388" s="270"/>
      <c r="I388" s="271"/>
      <c r="J388" s="270"/>
      <c r="K388" s="270"/>
      <c r="S388" s="272"/>
      <c r="U388" s="264"/>
    </row>
    <row r="389" spans="6:21" x14ac:dyDescent="0.25">
      <c r="F389" s="270"/>
      <c r="G389" s="270"/>
      <c r="H389" s="270"/>
      <c r="I389" s="271"/>
      <c r="J389" s="270"/>
      <c r="K389" s="270"/>
      <c r="S389" s="272"/>
      <c r="U389" s="264"/>
    </row>
    <row r="390" spans="6:21" x14ac:dyDescent="0.25">
      <c r="F390" s="270"/>
      <c r="G390" s="270"/>
      <c r="H390" s="270"/>
      <c r="I390" s="271"/>
      <c r="J390" s="270"/>
      <c r="K390" s="270"/>
      <c r="S390" s="272"/>
      <c r="U390" s="264"/>
    </row>
    <row r="391" spans="6:21" x14ac:dyDescent="0.25">
      <c r="F391" s="270"/>
      <c r="G391" s="270"/>
      <c r="H391" s="270"/>
      <c r="I391" s="271"/>
      <c r="J391" s="270"/>
      <c r="K391" s="270"/>
      <c r="S391" s="272"/>
      <c r="U391" s="264"/>
    </row>
    <row r="392" spans="6:21" x14ac:dyDescent="0.25">
      <c r="F392" s="270"/>
      <c r="G392" s="270"/>
      <c r="H392" s="270"/>
      <c r="I392" s="271"/>
      <c r="J392" s="270"/>
      <c r="K392" s="270"/>
      <c r="S392" s="272"/>
      <c r="U392" s="264"/>
    </row>
    <row r="393" spans="6:21" x14ac:dyDescent="0.25">
      <c r="F393" s="270"/>
      <c r="G393" s="270"/>
      <c r="H393" s="270"/>
      <c r="I393" s="271"/>
      <c r="J393" s="270"/>
      <c r="K393" s="270"/>
      <c r="S393" s="272"/>
      <c r="U393" s="264"/>
    </row>
    <row r="394" spans="6:21" x14ac:dyDescent="0.25">
      <c r="F394" s="270"/>
      <c r="G394" s="270"/>
      <c r="H394" s="270"/>
      <c r="I394" s="271"/>
      <c r="J394" s="270"/>
      <c r="K394" s="270"/>
      <c r="S394" s="272"/>
      <c r="U394" s="264"/>
    </row>
    <row r="395" spans="6:21" x14ac:dyDescent="0.25">
      <c r="F395" s="270"/>
      <c r="G395" s="270"/>
      <c r="H395" s="270"/>
      <c r="I395" s="271"/>
      <c r="J395" s="270"/>
      <c r="K395" s="270"/>
      <c r="S395" s="272"/>
      <c r="U395" s="264"/>
    </row>
    <row r="396" spans="6:21" x14ac:dyDescent="0.25">
      <c r="F396" s="270"/>
      <c r="G396" s="270"/>
      <c r="H396" s="270"/>
      <c r="I396" s="271"/>
      <c r="J396" s="270"/>
      <c r="K396" s="270"/>
      <c r="S396" s="272"/>
      <c r="U396" s="264"/>
    </row>
    <row r="397" spans="6:21" x14ac:dyDescent="0.25">
      <c r="F397" s="270"/>
      <c r="G397" s="270"/>
      <c r="H397" s="270"/>
      <c r="I397" s="271"/>
      <c r="J397" s="270"/>
      <c r="K397" s="270"/>
      <c r="S397" s="272"/>
      <c r="U397" s="264"/>
    </row>
    <row r="398" spans="6:21" x14ac:dyDescent="0.25">
      <c r="F398" s="270"/>
      <c r="G398" s="270"/>
      <c r="H398" s="270"/>
      <c r="I398" s="271"/>
      <c r="J398" s="270"/>
      <c r="K398" s="270"/>
      <c r="S398" s="272"/>
      <c r="U398" s="264"/>
    </row>
    <row r="399" spans="6:21" x14ac:dyDescent="0.25">
      <c r="F399" s="270"/>
      <c r="G399" s="270"/>
      <c r="H399" s="270"/>
      <c r="I399" s="271"/>
      <c r="J399" s="270"/>
      <c r="K399" s="270"/>
      <c r="S399" s="272"/>
      <c r="U399" s="264"/>
    </row>
    <row r="400" spans="6:21" x14ac:dyDescent="0.25">
      <c r="F400" s="270"/>
      <c r="G400" s="270"/>
      <c r="H400" s="270"/>
      <c r="I400" s="271"/>
      <c r="J400" s="270"/>
      <c r="K400" s="270"/>
      <c r="S400" s="272"/>
      <c r="U400" s="264"/>
    </row>
    <row r="401" spans="6:21" x14ac:dyDescent="0.25">
      <c r="F401" s="270"/>
      <c r="G401" s="270"/>
      <c r="H401" s="270"/>
      <c r="I401" s="271"/>
      <c r="J401" s="270"/>
      <c r="K401" s="270"/>
      <c r="S401" s="272"/>
      <c r="U401" s="264"/>
    </row>
    <row r="402" spans="6:21" x14ac:dyDescent="0.25">
      <c r="F402" s="270"/>
      <c r="G402" s="270"/>
      <c r="H402" s="270"/>
      <c r="I402" s="271"/>
      <c r="J402" s="270"/>
      <c r="K402" s="270"/>
      <c r="S402" s="272"/>
      <c r="U402" s="264"/>
    </row>
    <row r="403" spans="6:21" x14ac:dyDescent="0.25">
      <c r="F403" s="270"/>
      <c r="G403" s="270"/>
      <c r="H403" s="270"/>
      <c r="I403" s="271"/>
      <c r="J403" s="270"/>
      <c r="K403" s="270"/>
      <c r="S403" s="272"/>
      <c r="U403" s="264"/>
    </row>
    <row r="404" spans="6:21" x14ac:dyDescent="0.25">
      <c r="F404" s="270"/>
      <c r="G404" s="270"/>
      <c r="H404" s="270"/>
      <c r="I404" s="271"/>
      <c r="J404" s="270"/>
      <c r="K404" s="270"/>
      <c r="S404" s="272"/>
      <c r="U404" s="264"/>
    </row>
    <row r="405" spans="6:21" x14ac:dyDescent="0.25">
      <c r="F405" s="270"/>
      <c r="G405" s="270"/>
      <c r="H405" s="270"/>
      <c r="I405" s="271"/>
      <c r="J405" s="270"/>
      <c r="K405" s="270"/>
      <c r="S405" s="272"/>
      <c r="U405" s="264"/>
    </row>
    <row r="406" spans="6:21" x14ac:dyDescent="0.25">
      <c r="F406" s="270"/>
      <c r="G406" s="270"/>
      <c r="H406" s="270"/>
      <c r="I406" s="271"/>
      <c r="J406" s="270"/>
      <c r="K406" s="270"/>
      <c r="S406" s="272"/>
      <c r="U406" s="264"/>
    </row>
    <row r="407" spans="6:21" x14ac:dyDescent="0.25">
      <c r="F407" s="270"/>
      <c r="G407" s="270"/>
      <c r="H407" s="270"/>
      <c r="I407" s="271"/>
      <c r="J407" s="270"/>
      <c r="K407" s="270"/>
      <c r="S407" s="272"/>
      <c r="U407" s="264"/>
    </row>
    <row r="408" spans="6:21" x14ac:dyDescent="0.25">
      <c r="F408" s="270"/>
      <c r="G408" s="270"/>
      <c r="H408" s="270"/>
      <c r="I408" s="271"/>
      <c r="J408" s="270"/>
      <c r="K408" s="270"/>
      <c r="S408" s="272"/>
      <c r="U408" s="264"/>
    </row>
    <row r="409" spans="6:21" x14ac:dyDescent="0.25">
      <c r="F409" s="270"/>
      <c r="G409" s="270"/>
      <c r="H409" s="270"/>
      <c r="I409" s="271"/>
      <c r="J409" s="270"/>
      <c r="K409" s="270"/>
      <c r="S409" s="272"/>
      <c r="U409" s="264"/>
    </row>
    <row r="410" spans="6:21" x14ac:dyDescent="0.25">
      <c r="F410" s="270"/>
      <c r="G410" s="270"/>
      <c r="H410" s="270"/>
      <c r="I410" s="271"/>
      <c r="J410" s="270"/>
      <c r="K410" s="270"/>
      <c r="S410" s="272"/>
      <c r="U410" s="264"/>
    </row>
    <row r="411" spans="6:21" x14ac:dyDescent="0.25">
      <c r="F411" s="270"/>
      <c r="G411" s="270"/>
      <c r="H411" s="270"/>
      <c r="I411" s="271"/>
      <c r="J411" s="270"/>
      <c r="K411" s="270"/>
      <c r="S411" s="272"/>
      <c r="U411" s="264"/>
    </row>
    <row r="412" spans="6:21" x14ac:dyDescent="0.25">
      <c r="F412" s="270"/>
      <c r="G412" s="270"/>
      <c r="H412" s="270"/>
      <c r="I412" s="271"/>
      <c r="J412" s="270"/>
      <c r="K412" s="270"/>
      <c r="S412" s="272"/>
      <c r="U412" s="264"/>
    </row>
    <row r="413" spans="6:21" x14ac:dyDescent="0.25">
      <c r="F413" s="270"/>
      <c r="G413" s="270"/>
      <c r="H413" s="270"/>
      <c r="I413" s="271"/>
      <c r="J413" s="270"/>
      <c r="K413" s="270"/>
      <c r="S413" s="272"/>
      <c r="U413" s="264"/>
    </row>
    <row r="414" spans="6:21" x14ac:dyDescent="0.25">
      <c r="F414" s="270"/>
      <c r="G414" s="270"/>
      <c r="H414" s="270"/>
      <c r="I414" s="271"/>
      <c r="J414" s="270"/>
      <c r="K414" s="270"/>
      <c r="S414" s="272"/>
      <c r="U414" s="264"/>
    </row>
    <row r="415" spans="6:21" x14ac:dyDescent="0.25">
      <c r="F415" s="270"/>
      <c r="G415" s="270"/>
      <c r="H415" s="270"/>
      <c r="I415" s="271"/>
      <c r="J415" s="270"/>
      <c r="K415" s="270"/>
      <c r="S415" s="272"/>
      <c r="U415" s="264"/>
    </row>
    <row r="416" spans="6:21" x14ac:dyDescent="0.25">
      <c r="F416" s="270"/>
      <c r="G416" s="270"/>
      <c r="H416" s="270"/>
      <c r="I416" s="271"/>
      <c r="J416" s="270"/>
      <c r="K416" s="270"/>
      <c r="S416" s="272"/>
      <c r="U416" s="264"/>
    </row>
    <row r="417" spans="6:21" x14ac:dyDescent="0.25">
      <c r="F417" s="270"/>
      <c r="G417" s="270"/>
      <c r="H417" s="270"/>
      <c r="I417" s="271"/>
      <c r="J417" s="270"/>
      <c r="K417" s="270"/>
      <c r="S417" s="272"/>
      <c r="U417" s="264"/>
    </row>
    <row r="418" spans="6:21" x14ac:dyDescent="0.25">
      <c r="F418" s="270"/>
      <c r="G418" s="270"/>
      <c r="H418" s="270"/>
      <c r="I418" s="271"/>
      <c r="J418" s="270"/>
      <c r="K418" s="270"/>
      <c r="S418" s="272"/>
      <c r="U418" s="264"/>
    </row>
    <row r="419" spans="6:21" x14ac:dyDescent="0.25">
      <c r="F419" s="270"/>
      <c r="G419" s="270"/>
      <c r="H419" s="270"/>
      <c r="I419" s="271"/>
      <c r="J419" s="270"/>
      <c r="K419" s="270"/>
      <c r="S419" s="272"/>
      <c r="U419" s="264"/>
    </row>
    <row r="420" spans="6:21" x14ac:dyDescent="0.25">
      <c r="F420" s="270"/>
      <c r="G420" s="270"/>
      <c r="H420" s="270"/>
      <c r="I420" s="271"/>
      <c r="J420" s="270"/>
      <c r="K420" s="270"/>
      <c r="S420" s="272"/>
      <c r="U420" s="264"/>
    </row>
    <row r="421" spans="6:21" x14ac:dyDescent="0.25">
      <c r="F421" s="270"/>
      <c r="G421" s="270"/>
      <c r="H421" s="270"/>
      <c r="I421" s="271"/>
      <c r="J421" s="270"/>
      <c r="K421" s="270"/>
      <c r="S421" s="272"/>
      <c r="U421" s="264"/>
    </row>
    <row r="422" spans="6:21" x14ac:dyDescent="0.25">
      <c r="F422" s="270"/>
      <c r="G422" s="270"/>
      <c r="H422" s="270"/>
      <c r="I422" s="271"/>
      <c r="J422" s="270"/>
      <c r="K422" s="270"/>
      <c r="S422" s="272"/>
      <c r="U422" s="264"/>
    </row>
    <row r="423" spans="6:21" x14ac:dyDescent="0.25">
      <c r="F423" s="270"/>
      <c r="G423" s="270"/>
      <c r="H423" s="270"/>
      <c r="I423" s="271"/>
      <c r="J423" s="270"/>
      <c r="K423" s="270"/>
      <c r="S423" s="272"/>
      <c r="U423" s="264"/>
    </row>
    <row r="424" spans="6:21" x14ac:dyDescent="0.25">
      <c r="F424" s="270"/>
      <c r="G424" s="270"/>
      <c r="H424" s="270"/>
      <c r="I424" s="271"/>
      <c r="J424" s="270"/>
      <c r="K424" s="270"/>
      <c r="S424" s="272"/>
      <c r="U424" s="264"/>
    </row>
    <row r="425" spans="6:21" x14ac:dyDescent="0.25">
      <c r="F425" s="270"/>
      <c r="G425" s="270"/>
      <c r="H425" s="270"/>
      <c r="I425" s="271"/>
      <c r="J425" s="270"/>
      <c r="K425" s="270"/>
      <c r="S425" s="272"/>
      <c r="U425" s="264"/>
    </row>
    <row r="426" spans="6:21" x14ac:dyDescent="0.25">
      <c r="F426" s="270"/>
      <c r="G426" s="270"/>
      <c r="H426" s="270"/>
      <c r="I426" s="271"/>
      <c r="J426" s="270"/>
      <c r="K426" s="270"/>
      <c r="S426" s="272"/>
      <c r="U426" s="264"/>
    </row>
    <row r="427" spans="6:21" x14ac:dyDescent="0.25">
      <c r="F427" s="270"/>
      <c r="G427" s="270"/>
      <c r="H427" s="270"/>
      <c r="I427" s="271"/>
      <c r="J427" s="270"/>
      <c r="K427" s="270"/>
      <c r="S427" s="272"/>
      <c r="U427" s="264"/>
    </row>
    <row r="428" spans="6:21" x14ac:dyDescent="0.25">
      <c r="F428" s="270"/>
      <c r="G428" s="270"/>
      <c r="H428" s="270"/>
      <c r="I428" s="271"/>
      <c r="J428" s="270"/>
      <c r="K428" s="270"/>
      <c r="S428" s="272"/>
      <c r="U428" s="264"/>
    </row>
    <row r="429" spans="6:21" x14ac:dyDescent="0.25">
      <c r="F429" s="270"/>
      <c r="G429" s="270"/>
      <c r="H429" s="270"/>
      <c r="I429" s="271"/>
      <c r="J429" s="270"/>
      <c r="K429" s="270"/>
      <c r="S429" s="272"/>
      <c r="U429" s="264"/>
    </row>
    <row r="430" spans="6:21" x14ac:dyDescent="0.25">
      <c r="F430" s="270"/>
      <c r="G430" s="270"/>
      <c r="H430" s="270"/>
      <c r="I430" s="271"/>
      <c r="J430" s="270"/>
      <c r="K430" s="270"/>
      <c r="S430" s="272"/>
      <c r="U430" s="264"/>
    </row>
    <row r="431" spans="6:21" x14ac:dyDescent="0.25">
      <c r="F431" s="270"/>
      <c r="G431" s="270"/>
      <c r="H431" s="270"/>
      <c r="I431" s="271"/>
      <c r="J431" s="270"/>
      <c r="K431" s="270"/>
      <c r="S431" s="272"/>
      <c r="U431" s="264"/>
    </row>
    <row r="432" spans="6:21" x14ac:dyDescent="0.25">
      <c r="F432" s="270"/>
      <c r="G432" s="270"/>
      <c r="H432" s="270"/>
      <c r="I432" s="271"/>
      <c r="J432" s="270"/>
      <c r="K432" s="270"/>
      <c r="S432" s="272"/>
      <c r="U432" s="264"/>
    </row>
    <row r="433" spans="6:21" x14ac:dyDescent="0.25">
      <c r="F433" s="270"/>
      <c r="G433" s="270"/>
      <c r="H433" s="270"/>
      <c r="I433" s="271"/>
      <c r="J433" s="270"/>
      <c r="K433" s="270"/>
      <c r="S433" s="272"/>
      <c r="U433" s="264"/>
    </row>
    <row r="434" spans="6:21" x14ac:dyDescent="0.25">
      <c r="F434" s="270"/>
      <c r="G434" s="270"/>
      <c r="H434" s="270"/>
      <c r="I434" s="271"/>
      <c r="J434" s="270"/>
      <c r="K434" s="270"/>
      <c r="S434" s="272"/>
      <c r="U434" s="264"/>
    </row>
    <row r="435" spans="6:21" x14ac:dyDescent="0.25">
      <c r="F435" s="270"/>
      <c r="G435" s="270"/>
      <c r="H435" s="270"/>
      <c r="I435" s="271"/>
      <c r="J435" s="270"/>
      <c r="K435" s="270"/>
      <c r="S435" s="272"/>
      <c r="U435" s="264"/>
    </row>
    <row r="436" spans="6:21" x14ac:dyDescent="0.25">
      <c r="F436" s="270"/>
      <c r="G436" s="270"/>
      <c r="H436" s="270"/>
      <c r="I436" s="271"/>
      <c r="J436" s="270"/>
      <c r="K436" s="270"/>
      <c r="S436" s="272"/>
      <c r="U436" s="264"/>
    </row>
    <row r="437" spans="6:21" x14ac:dyDescent="0.25">
      <c r="F437" s="270"/>
      <c r="G437" s="270"/>
      <c r="H437" s="270"/>
      <c r="I437" s="271"/>
      <c r="J437" s="270"/>
      <c r="K437" s="270"/>
      <c r="S437" s="272"/>
      <c r="U437" s="264"/>
    </row>
    <row r="438" spans="6:21" x14ac:dyDescent="0.25">
      <c r="F438" s="270"/>
      <c r="G438" s="270"/>
      <c r="H438" s="270"/>
      <c r="I438" s="271"/>
      <c r="J438" s="270"/>
      <c r="K438" s="270"/>
      <c r="S438" s="272"/>
      <c r="U438" s="264"/>
    </row>
    <row r="439" spans="6:21" x14ac:dyDescent="0.25">
      <c r="F439" s="270"/>
      <c r="G439" s="270"/>
      <c r="H439" s="270"/>
      <c r="I439" s="271"/>
      <c r="J439" s="270"/>
      <c r="K439" s="270"/>
      <c r="S439" s="272"/>
      <c r="U439" s="264"/>
    </row>
    <row r="440" spans="6:21" x14ac:dyDescent="0.25">
      <c r="F440" s="270"/>
      <c r="G440" s="270"/>
      <c r="H440" s="270"/>
      <c r="I440" s="271"/>
      <c r="J440" s="270"/>
      <c r="K440" s="270"/>
      <c r="S440" s="272"/>
      <c r="U440" s="264"/>
    </row>
    <row r="441" spans="6:21" x14ac:dyDescent="0.25">
      <c r="F441" s="270"/>
      <c r="G441" s="270"/>
      <c r="H441" s="270"/>
      <c r="I441" s="271"/>
      <c r="J441" s="270"/>
      <c r="K441" s="270"/>
      <c r="S441" s="272"/>
      <c r="U441" s="264"/>
    </row>
    <row r="442" spans="6:21" x14ac:dyDescent="0.25">
      <c r="F442" s="270"/>
      <c r="G442" s="270"/>
      <c r="H442" s="270"/>
      <c r="I442" s="271"/>
      <c r="J442" s="270"/>
      <c r="K442" s="270"/>
      <c r="S442" s="272"/>
      <c r="U442" s="264"/>
    </row>
    <row r="443" spans="6:21" x14ac:dyDescent="0.25">
      <c r="F443" s="270"/>
      <c r="G443" s="270"/>
      <c r="H443" s="270"/>
      <c r="I443" s="271"/>
      <c r="J443" s="270"/>
      <c r="K443" s="270"/>
      <c r="S443" s="272"/>
      <c r="U443" s="264"/>
    </row>
    <row r="444" spans="6:21" x14ac:dyDescent="0.25">
      <c r="F444" s="270"/>
      <c r="G444" s="270"/>
      <c r="H444" s="270"/>
      <c r="I444" s="271"/>
      <c r="J444" s="270"/>
      <c r="K444" s="270"/>
      <c r="S444" s="272"/>
      <c r="U444" s="264"/>
    </row>
    <row r="445" spans="6:21" x14ac:dyDescent="0.25">
      <c r="F445" s="270"/>
      <c r="G445" s="270"/>
      <c r="H445" s="270"/>
      <c r="I445" s="271"/>
      <c r="J445" s="270"/>
      <c r="K445" s="270"/>
      <c r="S445" s="272"/>
      <c r="U445" s="264"/>
    </row>
    <row r="446" spans="6:21" x14ac:dyDescent="0.25">
      <c r="F446" s="270"/>
      <c r="G446" s="270"/>
      <c r="H446" s="270"/>
      <c r="I446" s="271"/>
      <c r="J446" s="270"/>
      <c r="K446" s="270"/>
      <c r="S446" s="272"/>
      <c r="U446" s="264"/>
    </row>
    <row r="447" spans="6:21" x14ac:dyDescent="0.25">
      <c r="F447" s="270"/>
      <c r="G447" s="270"/>
      <c r="H447" s="270"/>
      <c r="I447" s="271"/>
      <c r="J447" s="270"/>
      <c r="K447" s="270"/>
      <c r="S447" s="272"/>
      <c r="U447" s="264"/>
    </row>
    <row r="448" spans="6:21" x14ac:dyDescent="0.25">
      <c r="F448" s="270"/>
      <c r="G448" s="270"/>
      <c r="H448" s="270"/>
      <c r="I448" s="271"/>
      <c r="J448" s="270"/>
      <c r="K448" s="270"/>
      <c r="S448" s="272"/>
      <c r="U448" s="264"/>
    </row>
    <row r="449" spans="6:21" x14ac:dyDescent="0.25">
      <c r="F449" s="270"/>
      <c r="G449" s="270"/>
      <c r="H449" s="270"/>
      <c r="I449" s="271"/>
      <c r="J449" s="270"/>
      <c r="K449" s="270"/>
      <c r="S449" s="272"/>
      <c r="U449" s="264"/>
    </row>
    <row r="450" spans="6:21" x14ac:dyDescent="0.25">
      <c r="F450" s="270"/>
      <c r="G450" s="270"/>
      <c r="H450" s="270"/>
      <c r="I450" s="271"/>
      <c r="J450" s="270"/>
      <c r="K450" s="270"/>
      <c r="S450" s="272"/>
      <c r="U450" s="264"/>
    </row>
    <row r="451" spans="6:21" x14ac:dyDescent="0.25">
      <c r="F451" s="270"/>
      <c r="G451" s="270"/>
      <c r="H451" s="270"/>
      <c r="I451" s="271"/>
      <c r="J451" s="270"/>
      <c r="K451" s="270"/>
      <c r="S451" s="272"/>
      <c r="U451" s="264"/>
    </row>
    <row r="452" spans="6:21" x14ac:dyDescent="0.25">
      <c r="F452" s="270"/>
      <c r="G452" s="270"/>
      <c r="H452" s="270"/>
      <c r="I452" s="271"/>
      <c r="J452" s="270"/>
      <c r="K452" s="270"/>
      <c r="S452" s="272"/>
      <c r="U452" s="264"/>
    </row>
    <row r="453" spans="6:21" x14ac:dyDescent="0.25">
      <c r="F453" s="270"/>
      <c r="G453" s="270"/>
      <c r="H453" s="270"/>
      <c r="I453" s="271"/>
      <c r="J453" s="270"/>
      <c r="K453" s="270"/>
      <c r="S453" s="272"/>
      <c r="U453" s="264"/>
    </row>
    <row r="454" spans="6:21" x14ac:dyDescent="0.25">
      <c r="F454" s="270"/>
      <c r="G454" s="270"/>
      <c r="H454" s="270"/>
      <c r="I454" s="271"/>
      <c r="J454" s="270"/>
      <c r="K454" s="270"/>
      <c r="S454" s="272"/>
      <c r="U454" s="264"/>
    </row>
    <row r="455" spans="6:21" x14ac:dyDescent="0.25">
      <c r="F455" s="270"/>
      <c r="G455" s="270"/>
      <c r="H455" s="270"/>
      <c r="I455" s="271"/>
      <c r="J455" s="270"/>
      <c r="K455" s="270"/>
      <c r="S455" s="272"/>
      <c r="U455" s="264"/>
    </row>
    <row r="456" spans="6:21" x14ac:dyDescent="0.25">
      <c r="F456" s="270"/>
      <c r="G456" s="270"/>
      <c r="H456" s="270"/>
      <c r="I456" s="271"/>
      <c r="J456" s="270"/>
      <c r="K456" s="270"/>
      <c r="S456" s="272"/>
      <c r="U456" s="264"/>
    </row>
    <row r="457" spans="6:21" x14ac:dyDescent="0.25">
      <c r="F457" s="270"/>
      <c r="G457" s="270"/>
      <c r="H457" s="270"/>
      <c r="I457" s="271"/>
      <c r="J457" s="270"/>
      <c r="K457" s="270"/>
      <c r="S457" s="272"/>
      <c r="U457" s="264"/>
    </row>
    <row r="458" spans="6:21" x14ac:dyDescent="0.25">
      <c r="F458" s="270"/>
      <c r="G458" s="270"/>
      <c r="H458" s="270"/>
      <c r="I458" s="271"/>
      <c r="J458" s="270"/>
      <c r="K458" s="270"/>
      <c r="S458" s="272"/>
      <c r="U458" s="264"/>
    </row>
    <row r="459" spans="6:21" x14ac:dyDescent="0.25">
      <c r="F459" s="270"/>
      <c r="G459" s="270"/>
      <c r="H459" s="270"/>
      <c r="I459" s="271"/>
      <c r="J459" s="270"/>
      <c r="K459" s="270"/>
      <c r="S459" s="272"/>
      <c r="U459" s="264"/>
    </row>
    <row r="460" spans="6:21" x14ac:dyDescent="0.25">
      <c r="F460" s="270"/>
      <c r="G460" s="270"/>
      <c r="H460" s="270"/>
      <c r="I460" s="271"/>
      <c r="J460" s="270"/>
      <c r="K460" s="270"/>
      <c r="S460" s="272"/>
      <c r="U460" s="264"/>
    </row>
    <row r="461" spans="6:21" x14ac:dyDescent="0.25">
      <c r="F461" s="270"/>
      <c r="G461" s="270"/>
      <c r="H461" s="270"/>
      <c r="I461" s="271"/>
      <c r="J461" s="270"/>
      <c r="K461" s="270"/>
      <c r="S461" s="272"/>
      <c r="U461" s="264"/>
    </row>
    <row r="462" spans="6:21" x14ac:dyDescent="0.25">
      <c r="F462" s="270"/>
      <c r="G462" s="270"/>
      <c r="H462" s="270"/>
      <c r="I462" s="271"/>
      <c r="J462" s="270"/>
      <c r="K462" s="270"/>
      <c r="S462" s="272"/>
      <c r="U462" s="264"/>
    </row>
    <row r="463" spans="6:21" x14ac:dyDescent="0.25">
      <c r="F463" s="270"/>
      <c r="G463" s="270"/>
      <c r="H463" s="270"/>
      <c r="I463" s="271"/>
      <c r="J463" s="270"/>
      <c r="K463" s="270"/>
      <c r="S463" s="272"/>
      <c r="U463" s="264"/>
    </row>
    <row r="464" spans="6:21" x14ac:dyDescent="0.25">
      <c r="F464" s="270"/>
      <c r="G464" s="270"/>
      <c r="H464" s="270"/>
      <c r="I464" s="271"/>
      <c r="J464" s="270"/>
      <c r="K464" s="270"/>
      <c r="S464" s="272"/>
      <c r="U464" s="264"/>
    </row>
    <row r="465" spans="6:21" x14ac:dyDescent="0.25">
      <c r="F465" s="270"/>
      <c r="G465" s="270"/>
      <c r="H465" s="270"/>
      <c r="I465" s="271"/>
      <c r="J465" s="270"/>
      <c r="K465" s="270"/>
      <c r="S465" s="272"/>
      <c r="U465" s="264"/>
    </row>
    <row r="466" spans="6:21" x14ac:dyDescent="0.25">
      <c r="F466" s="270"/>
      <c r="G466" s="270"/>
      <c r="H466" s="270"/>
      <c r="I466" s="271"/>
      <c r="J466" s="270"/>
      <c r="K466" s="270"/>
      <c r="S466" s="272"/>
      <c r="U466" s="264"/>
    </row>
    <row r="467" spans="6:21" x14ac:dyDescent="0.25">
      <c r="F467" s="270"/>
      <c r="G467" s="270"/>
      <c r="H467" s="270"/>
      <c r="I467" s="271"/>
      <c r="J467" s="270"/>
      <c r="K467" s="270"/>
      <c r="S467" s="272"/>
      <c r="U467" s="264"/>
    </row>
    <row r="468" spans="6:21" x14ac:dyDescent="0.25">
      <c r="F468" s="270"/>
      <c r="G468" s="270"/>
      <c r="H468" s="270"/>
      <c r="I468" s="271"/>
      <c r="J468" s="270"/>
      <c r="K468" s="270"/>
      <c r="S468" s="272"/>
      <c r="U468" s="264"/>
    </row>
    <row r="469" spans="6:21" x14ac:dyDescent="0.25">
      <c r="F469" s="270"/>
      <c r="G469" s="270"/>
      <c r="H469" s="270"/>
      <c r="I469" s="271"/>
      <c r="J469" s="270"/>
      <c r="K469" s="270"/>
      <c r="S469" s="272"/>
      <c r="U469" s="264"/>
    </row>
    <row r="470" spans="6:21" x14ac:dyDescent="0.25">
      <c r="F470" s="270"/>
      <c r="G470" s="270"/>
      <c r="H470" s="270"/>
      <c r="I470" s="271"/>
      <c r="J470" s="270"/>
      <c r="K470" s="270"/>
      <c r="S470" s="272"/>
      <c r="U470" s="264"/>
    </row>
    <row r="471" spans="6:21" x14ac:dyDescent="0.25">
      <c r="F471" s="270"/>
      <c r="G471" s="270"/>
      <c r="H471" s="270"/>
      <c r="I471" s="271"/>
      <c r="J471" s="270"/>
      <c r="K471" s="270"/>
      <c r="S471" s="272"/>
      <c r="U471" s="264"/>
    </row>
    <row r="472" spans="6:21" x14ac:dyDescent="0.25">
      <c r="F472" s="270"/>
      <c r="G472" s="270"/>
      <c r="H472" s="270"/>
      <c r="I472" s="271"/>
      <c r="J472" s="270"/>
      <c r="K472" s="270"/>
      <c r="S472" s="272"/>
      <c r="U472" s="264"/>
    </row>
    <row r="473" spans="6:21" x14ac:dyDescent="0.25">
      <c r="F473" s="270"/>
      <c r="G473" s="270"/>
      <c r="H473" s="270"/>
      <c r="I473" s="271"/>
      <c r="J473" s="270"/>
      <c r="K473" s="270"/>
      <c r="S473" s="272"/>
      <c r="U473" s="264"/>
    </row>
    <row r="474" spans="6:21" x14ac:dyDescent="0.25">
      <c r="F474" s="270"/>
      <c r="G474" s="270"/>
      <c r="H474" s="270"/>
      <c r="I474" s="271"/>
      <c r="J474" s="270"/>
      <c r="K474" s="270"/>
      <c r="S474" s="272"/>
      <c r="U474" s="264"/>
    </row>
    <row r="475" spans="6:21" x14ac:dyDescent="0.25">
      <c r="F475" s="270"/>
      <c r="G475" s="270"/>
      <c r="H475" s="270"/>
      <c r="I475" s="271"/>
      <c r="J475" s="270"/>
      <c r="K475" s="270"/>
      <c r="S475" s="272"/>
      <c r="U475" s="264"/>
    </row>
    <row r="476" spans="6:21" x14ac:dyDescent="0.25">
      <c r="F476" s="270"/>
      <c r="G476" s="270"/>
      <c r="H476" s="270"/>
      <c r="I476" s="271"/>
      <c r="J476" s="270"/>
      <c r="K476" s="270"/>
      <c r="S476" s="272"/>
      <c r="U476" s="264"/>
    </row>
    <row r="477" spans="6:21" x14ac:dyDescent="0.25">
      <c r="F477" s="270"/>
      <c r="G477" s="270"/>
      <c r="H477" s="270"/>
      <c r="I477" s="271"/>
      <c r="J477" s="270"/>
      <c r="K477" s="270"/>
      <c r="S477" s="272"/>
      <c r="U477" s="264"/>
    </row>
    <row r="478" spans="6:21" x14ac:dyDescent="0.25">
      <c r="F478" s="270"/>
      <c r="G478" s="270"/>
      <c r="H478" s="270"/>
      <c r="I478" s="271"/>
      <c r="J478" s="270"/>
      <c r="K478" s="270"/>
      <c r="S478" s="272"/>
      <c r="U478" s="264"/>
    </row>
    <row r="479" spans="6:21" x14ac:dyDescent="0.25">
      <c r="F479" s="270"/>
      <c r="G479" s="270"/>
      <c r="H479" s="270"/>
      <c r="I479" s="271"/>
      <c r="J479" s="270"/>
      <c r="K479" s="270"/>
      <c r="S479" s="272"/>
      <c r="U479" s="264"/>
    </row>
    <row r="480" spans="6:21" x14ac:dyDescent="0.25">
      <c r="F480" s="270"/>
      <c r="G480" s="270"/>
      <c r="H480" s="270"/>
      <c r="I480" s="271"/>
      <c r="J480" s="270"/>
      <c r="K480" s="270"/>
      <c r="S480" s="272"/>
      <c r="U480" s="264"/>
    </row>
    <row r="481" spans="6:21" x14ac:dyDescent="0.25">
      <c r="F481" s="270"/>
      <c r="G481" s="270"/>
      <c r="H481" s="270"/>
      <c r="I481" s="271"/>
      <c r="J481" s="270"/>
      <c r="K481" s="270"/>
      <c r="S481" s="272"/>
      <c r="U481" s="264"/>
    </row>
    <row r="482" spans="6:21" x14ac:dyDescent="0.25">
      <c r="F482" s="270"/>
      <c r="G482" s="270"/>
      <c r="H482" s="270"/>
      <c r="I482" s="271"/>
      <c r="J482" s="270"/>
      <c r="K482" s="270"/>
      <c r="S482" s="272"/>
      <c r="U482" s="264"/>
    </row>
    <row r="483" spans="6:21" x14ac:dyDescent="0.25">
      <c r="F483" s="270"/>
      <c r="G483" s="270"/>
      <c r="H483" s="270"/>
      <c r="I483" s="271"/>
      <c r="J483" s="270"/>
      <c r="K483" s="270"/>
      <c r="S483" s="272"/>
      <c r="U483" s="264"/>
    </row>
    <row r="484" spans="6:21" x14ac:dyDescent="0.25">
      <c r="F484" s="270"/>
      <c r="G484" s="270"/>
      <c r="H484" s="270"/>
      <c r="I484" s="271"/>
      <c r="J484" s="270"/>
      <c r="K484" s="270"/>
      <c r="S484" s="272"/>
      <c r="U484" s="264"/>
    </row>
    <row r="485" spans="6:21" x14ac:dyDescent="0.25">
      <c r="F485" s="270"/>
      <c r="G485" s="270"/>
      <c r="H485" s="270"/>
      <c r="I485" s="271"/>
      <c r="J485" s="270"/>
      <c r="K485" s="270"/>
      <c r="S485" s="272"/>
      <c r="U485" s="264"/>
    </row>
    <row r="486" spans="6:21" x14ac:dyDescent="0.25">
      <c r="F486" s="270"/>
      <c r="G486" s="270"/>
      <c r="H486" s="270"/>
      <c r="I486" s="271"/>
      <c r="J486" s="270"/>
      <c r="K486" s="270"/>
      <c r="S486" s="272"/>
      <c r="U486" s="264"/>
    </row>
    <row r="487" spans="6:21" x14ac:dyDescent="0.25">
      <c r="F487" s="270"/>
      <c r="G487" s="270"/>
      <c r="H487" s="270"/>
      <c r="I487" s="271"/>
      <c r="J487" s="270"/>
      <c r="K487" s="270"/>
      <c r="S487" s="272"/>
      <c r="U487" s="264"/>
    </row>
    <row r="488" spans="6:21" x14ac:dyDescent="0.25">
      <c r="F488" s="270"/>
      <c r="G488" s="270"/>
      <c r="H488" s="270"/>
      <c r="I488" s="271"/>
      <c r="J488" s="270"/>
      <c r="K488" s="270"/>
      <c r="S488" s="272"/>
      <c r="U488" s="264"/>
    </row>
    <row r="489" spans="6:21" x14ac:dyDescent="0.25">
      <c r="F489" s="270"/>
      <c r="G489" s="270"/>
      <c r="H489" s="270"/>
      <c r="I489" s="271"/>
      <c r="J489" s="270"/>
      <c r="K489" s="270"/>
      <c r="S489" s="272"/>
      <c r="U489" s="264"/>
    </row>
    <row r="490" spans="6:21" x14ac:dyDescent="0.25">
      <c r="F490" s="270"/>
      <c r="G490" s="270"/>
      <c r="H490" s="270"/>
      <c r="I490" s="271"/>
      <c r="J490" s="270"/>
      <c r="K490" s="270"/>
      <c r="S490" s="272"/>
      <c r="U490" s="264"/>
    </row>
    <row r="491" spans="6:21" x14ac:dyDescent="0.25">
      <c r="F491" s="270"/>
      <c r="G491" s="270"/>
      <c r="H491" s="270"/>
      <c r="I491" s="271"/>
      <c r="J491" s="270"/>
      <c r="K491" s="270"/>
      <c r="S491" s="272"/>
      <c r="U491" s="264"/>
    </row>
    <row r="492" spans="6:21" x14ac:dyDescent="0.25">
      <c r="F492" s="270"/>
      <c r="G492" s="270"/>
      <c r="H492" s="270"/>
      <c r="I492" s="271"/>
      <c r="J492" s="270"/>
      <c r="K492" s="270"/>
      <c r="S492" s="272"/>
      <c r="U492" s="264"/>
    </row>
    <row r="493" spans="6:21" x14ac:dyDescent="0.25">
      <c r="F493" s="270"/>
      <c r="G493" s="270"/>
      <c r="H493" s="270"/>
      <c r="I493" s="271"/>
      <c r="J493" s="270"/>
      <c r="K493" s="270"/>
      <c r="S493" s="272"/>
      <c r="U493" s="264"/>
    </row>
    <row r="494" spans="6:21" x14ac:dyDescent="0.25">
      <c r="F494" s="270"/>
      <c r="G494" s="270"/>
      <c r="H494" s="270"/>
      <c r="I494" s="271"/>
      <c r="J494" s="270"/>
      <c r="K494" s="270"/>
      <c r="S494" s="272"/>
      <c r="U494" s="264"/>
    </row>
    <row r="495" spans="6:21" x14ac:dyDescent="0.25">
      <c r="F495" s="270"/>
      <c r="G495" s="270"/>
      <c r="H495" s="270"/>
      <c r="I495" s="271"/>
      <c r="J495" s="270"/>
      <c r="K495" s="270"/>
      <c r="S495" s="272"/>
      <c r="U495" s="264"/>
    </row>
    <row r="496" spans="6:21" x14ac:dyDescent="0.25">
      <c r="F496" s="270"/>
      <c r="G496" s="270"/>
      <c r="H496" s="270"/>
      <c r="I496" s="271"/>
      <c r="J496" s="270"/>
      <c r="K496" s="270"/>
      <c r="S496" s="272"/>
      <c r="U496" s="264"/>
    </row>
    <row r="497" spans="6:21" x14ac:dyDescent="0.25">
      <c r="F497" s="270"/>
      <c r="G497" s="270"/>
      <c r="H497" s="270"/>
      <c r="I497" s="271"/>
      <c r="J497" s="270"/>
      <c r="K497" s="270"/>
      <c r="S497" s="272"/>
      <c r="U497" s="264"/>
    </row>
    <row r="498" spans="6:21" x14ac:dyDescent="0.25">
      <c r="F498" s="270"/>
      <c r="G498" s="270"/>
      <c r="H498" s="270"/>
      <c r="I498" s="271"/>
      <c r="J498" s="270"/>
      <c r="K498" s="270"/>
      <c r="S498" s="272"/>
      <c r="U498" s="264"/>
    </row>
    <row r="499" spans="6:21" x14ac:dyDescent="0.25">
      <c r="F499" s="270"/>
      <c r="G499" s="270"/>
      <c r="H499" s="270"/>
      <c r="I499" s="271"/>
      <c r="J499" s="270"/>
      <c r="K499" s="270"/>
      <c r="S499" s="272"/>
      <c r="U499" s="264"/>
    </row>
    <row r="500" spans="6:21" x14ac:dyDescent="0.25">
      <c r="F500" s="270"/>
      <c r="G500" s="270"/>
      <c r="H500" s="270"/>
      <c r="I500" s="271"/>
      <c r="J500" s="270"/>
      <c r="K500" s="270"/>
      <c r="S500" s="272"/>
      <c r="U500" s="264"/>
    </row>
    <row r="501" spans="6:21" x14ac:dyDescent="0.25">
      <c r="F501" s="270"/>
      <c r="G501" s="270"/>
      <c r="H501" s="270"/>
      <c r="I501" s="271"/>
      <c r="J501" s="270"/>
      <c r="K501" s="270"/>
      <c r="S501" s="272"/>
      <c r="U501" s="264"/>
    </row>
    <row r="502" spans="6:21" x14ac:dyDescent="0.25">
      <c r="F502" s="270"/>
      <c r="G502" s="270"/>
      <c r="H502" s="270"/>
      <c r="I502" s="271"/>
      <c r="J502" s="270"/>
      <c r="K502" s="270"/>
      <c r="S502" s="272"/>
      <c r="U502" s="264"/>
    </row>
    <row r="503" spans="6:21" x14ac:dyDescent="0.25">
      <c r="F503" s="270"/>
      <c r="G503" s="270"/>
      <c r="H503" s="270"/>
      <c r="I503" s="271"/>
      <c r="J503" s="270"/>
      <c r="K503" s="270"/>
      <c r="S503" s="272"/>
      <c r="U503" s="264"/>
    </row>
    <row r="504" spans="6:21" x14ac:dyDescent="0.25">
      <c r="F504" s="270"/>
      <c r="G504" s="270"/>
      <c r="H504" s="270"/>
      <c r="I504" s="271"/>
      <c r="J504" s="270"/>
      <c r="K504" s="270"/>
      <c r="S504" s="272"/>
      <c r="U504" s="264"/>
    </row>
    <row r="505" spans="6:21" x14ac:dyDescent="0.25">
      <c r="F505" s="270"/>
      <c r="G505" s="270"/>
      <c r="H505" s="270"/>
      <c r="I505" s="271"/>
      <c r="J505" s="270"/>
      <c r="K505" s="270"/>
      <c r="S505" s="272"/>
      <c r="U505" s="264"/>
    </row>
    <row r="506" spans="6:21" x14ac:dyDescent="0.25">
      <c r="F506" s="270"/>
      <c r="G506" s="270"/>
      <c r="H506" s="270"/>
      <c r="I506" s="271"/>
      <c r="J506" s="270"/>
      <c r="K506" s="270"/>
      <c r="S506" s="272"/>
      <c r="U506" s="264"/>
    </row>
    <row r="507" spans="6:21" x14ac:dyDescent="0.25">
      <c r="F507" s="270"/>
      <c r="G507" s="270"/>
      <c r="H507" s="270"/>
      <c r="I507" s="271"/>
      <c r="J507" s="270"/>
      <c r="K507" s="270"/>
      <c r="S507" s="272"/>
      <c r="U507" s="264"/>
    </row>
    <row r="508" spans="6:21" x14ac:dyDescent="0.25">
      <c r="F508" s="270"/>
      <c r="G508" s="270"/>
      <c r="H508" s="270"/>
      <c r="I508" s="271"/>
      <c r="J508" s="270"/>
      <c r="K508" s="270"/>
      <c r="S508" s="272"/>
      <c r="U508" s="264"/>
    </row>
    <row r="509" spans="6:21" x14ac:dyDescent="0.25">
      <c r="F509" s="270"/>
      <c r="G509" s="270"/>
      <c r="H509" s="270"/>
      <c r="I509" s="271"/>
      <c r="J509" s="270"/>
      <c r="K509" s="270"/>
      <c r="S509" s="272"/>
      <c r="U509" s="264"/>
    </row>
    <row r="510" spans="6:21" x14ac:dyDescent="0.25">
      <c r="F510" s="270"/>
      <c r="G510" s="270"/>
      <c r="H510" s="270"/>
      <c r="I510" s="271"/>
      <c r="J510" s="270"/>
      <c r="K510" s="270"/>
      <c r="S510" s="272"/>
      <c r="U510" s="264"/>
    </row>
    <row r="511" spans="6:21" x14ac:dyDescent="0.25">
      <c r="F511" s="270"/>
      <c r="G511" s="270"/>
      <c r="H511" s="270"/>
      <c r="I511" s="271"/>
      <c r="J511" s="270"/>
      <c r="K511" s="270"/>
      <c r="S511" s="272"/>
      <c r="U511" s="264"/>
    </row>
    <row r="512" spans="6:21" x14ac:dyDescent="0.25">
      <c r="F512" s="270"/>
      <c r="G512" s="270"/>
      <c r="H512" s="270"/>
      <c r="I512" s="271"/>
      <c r="J512" s="270"/>
      <c r="K512" s="270"/>
      <c r="S512" s="272"/>
      <c r="U512" s="264"/>
    </row>
    <row r="513" spans="6:21" x14ac:dyDescent="0.25">
      <c r="F513" s="270"/>
      <c r="G513" s="270"/>
      <c r="H513" s="270"/>
      <c r="I513" s="271"/>
      <c r="J513" s="270"/>
      <c r="K513" s="270"/>
      <c r="S513" s="272"/>
      <c r="U513" s="264"/>
    </row>
    <row r="514" spans="6:21" x14ac:dyDescent="0.25">
      <c r="F514" s="270"/>
      <c r="G514" s="270"/>
      <c r="H514" s="270"/>
      <c r="I514" s="271"/>
      <c r="J514" s="270"/>
      <c r="K514" s="270"/>
      <c r="S514" s="272"/>
      <c r="U514" s="264"/>
    </row>
    <row r="515" spans="6:21" x14ac:dyDescent="0.25">
      <c r="F515" s="270"/>
      <c r="G515" s="270"/>
      <c r="H515" s="270"/>
      <c r="I515" s="271"/>
      <c r="J515" s="270"/>
      <c r="K515" s="270"/>
      <c r="S515" s="272"/>
      <c r="U515" s="264"/>
    </row>
    <row r="516" spans="6:21" x14ac:dyDescent="0.25">
      <c r="F516" s="270"/>
      <c r="G516" s="270"/>
      <c r="H516" s="270"/>
      <c r="I516" s="271"/>
      <c r="J516" s="270"/>
      <c r="K516" s="270"/>
      <c r="S516" s="272"/>
      <c r="U516" s="264"/>
    </row>
    <row r="517" spans="6:21" x14ac:dyDescent="0.25">
      <c r="F517" s="270"/>
      <c r="G517" s="270"/>
      <c r="H517" s="270"/>
      <c r="I517" s="271"/>
      <c r="J517" s="270"/>
      <c r="K517" s="270"/>
      <c r="S517" s="272"/>
      <c r="U517" s="264"/>
    </row>
    <row r="518" spans="6:21" x14ac:dyDescent="0.25">
      <c r="F518" s="270"/>
      <c r="G518" s="270"/>
      <c r="H518" s="270"/>
      <c r="I518" s="271"/>
      <c r="J518" s="270"/>
      <c r="K518" s="270"/>
      <c r="S518" s="272"/>
      <c r="U518" s="264"/>
    </row>
    <row r="519" spans="6:21" x14ac:dyDescent="0.25">
      <c r="F519" s="270"/>
      <c r="G519" s="270"/>
      <c r="H519" s="270"/>
      <c r="I519" s="271"/>
      <c r="J519" s="270"/>
      <c r="K519" s="270"/>
      <c r="S519" s="272"/>
      <c r="U519" s="264"/>
    </row>
    <row r="520" spans="6:21" x14ac:dyDescent="0.25">
      <c r="F520" s="270"/>
      <c r="G520" s="270"/>
      <c r="H520" s="270"/>
      <c r="I520" s="271"/>
      <c r="J520" s="270"/>
      <c r="K520" s="270"/>
      <c r="S520" s="272"/>
      <c r="U520" s="264"/>
    </row>
    <row r="521" spans="6:21" x14ac:dyDescent="0.25">
      <c r="F521" s="270"/>
      <c r="G521" s="270"/>
      <c r="H521" s="270"/>
      <c r="I521" s="271"/>
      <c r="J521" s="270"/>
      <c r="K521" s="270"/>
      <c r="S521" s="272"/>
      <c r="U521" s="264"/>
    </row>
    <row r="522" spans="6:21" x14ac:dyDescent="0.25">
      <c r="F522" s="270"/>
      <c r="G522" s="270"/>
      <c r="H522" s="270"/>
      <c r="I522" s="271"/>
      <c r="J522" s="270"/>
      <c r="K522" s="270"/>
      <c r="S522" s="272"/>
      <c r="U522" s="264"/>
    </row>
    <row r="523" spans="6:21" x14ac:dyDescent="0.25">
      <c r="F523" s="270"/>
      <c r="G523" s="270"/>
      <c r="H523" s="270"/>
      <c r="I523" s="271"/>
      <c r="J523" s="270"/>
      <c r="K523" s="270"/>
      <c r="S523" s="272"/>
      <c r="U523" s="264"/>
    </row>
    <row r="524" spans="6:21" x14ac:dyDescent="0.25">
      <c r="F524" s="270"/>
      <c r="G524" s="270"/>
      <c r="H524" s="270"/>
      <c r="I524" s="271"/>
      <c r="J524" s="270"/>
      <c r="K524" s="270"/>
      <c r="S524" s="272"/>
      <c r="U524" s="264"/>
    </row>
    <row r="525" spans="6:21" x14ac:dyDescent="0.25">
      <c r="F525" s="270"/>
      <c r="G525" s="270"/>
      <c r="H525" s="270"/>
      <c r="I525" s="271"/>
      <c r="J525" s="270"/>
      <c r="K525" s="270"/>
      <c r="S525" s="272"/>
      <c r="U525" s="264"/>
    </row>
    <row r="526" spans="6:21" x14ac:dyDescent="0.25">
      <c r="F526" s="270"/>
      <c r="G526" s="270"/>
      <c r="H526" s="270"/>
      <c r="I526" s="271"/>
      <c r="J526" s="270"/>
      <c r="K526" s="270"/>
      <c r="S526" s="272"/>
      <c r="U526" s="264"/>
    </row>
    <row r="527" spans="6:21" x14ac:dyDescent="0.25">
      <c r="F527" s="270"/>
      <c r="G527" s="270"/>
      <c r="H527" s="270"/>
      <c r="I527" s="271"/>
      <c r="J527" s="270"/>
      <c r="K527" s="270"/>
      <c r="S527" s="272"/>
      <c r="U527" s="264"/>
    </row>
    <row r="528" spans="6:21" x14ac:dyDescent="0.25">
      <c r="F528" s="270"/>
      <c r="G528" s="270"/>
      <c r="H528" s="270"/>
      <c r="I528" s="271"/>
      <c r="J528" s="270"/>
      <c r="K528" s="270"/>
      <c r="S528" s="272"/>
      <c r="U528" s="264"/>
    </row>
    <row r="529" spans="6:21" x14ac:dyDescent="0.25">
      <c r="F529" s="270"/>
      <c r="G529" s="270"/>
      <c r="H529" s="270"/>
      <c r="I529" s="271"/>
      <c r="J529" s="270"/>
      <c r="K529" s="270"/>
      <c r="S529" s="272"/>
      <c r="U529" s="264"/>
    </row>
    <row r="530" spans="6:21" x14ac:dyDescent="0.25">
      <c r="F530" s="270"/>
      <c r="G530" s="270"/>
      <c r="H530" s="270"/>
      <c r="I530" s="271"/>
      <c r="J530" s="270"/>
      <c r="K530" s="270"/>
      <c r="S530" s="272"/>
      <c r="U530" s="264"/>
    </row>
    <row r="531" spans="6:21" x14ac:dyDescent="0.25">
      <c r="F531" s="270"/>
      <c r="G531" s="270"/>
      <c r="H531" s="270"/>
      <c r="I531" s="271"/>
      <c r="J531" s="270"/>
      <c r="K531" s="270"/>
      <c r="S531" s="272"/>
      <c r="U531" s="264"/>
    </row>
    <row r="532" spans="6:21" x14ac:dyDescent="0.25">
      <c r="F532" s="270"/>
      <c r="G532" s="270"/>
      <c r="H532" s="270"/>
      <c r="I532" s="271"/>
      <c r="J532" s="270"/>
      <c r="K532" s="270"/>
      <c r="S532" s="272"/>
      <c r="U532" s="264"/>
    </row>
    <row r="533" spans="6:21" x14ac:dyDescent="0.25">
      <c r="F533" s="270"/>
      <c r="G533" s="270"/>
      <c r="H533" s="270"/>
      <c r="I533" s="271"/>
      <c r="J533" s="270"/>
      <c r="K533" s="270"/>
      <c r="S533" s="272"/>
      <c r="U533" s="264"/>
    </row>
    <row r="534" spans="6:21" x14ac:dyDescent="0.25">
      <c r="F534" s="270"/>
      <c r="G534" s="270"/>
      <c r="H534" s="270"/>
      <c r="I534" s="271"/>
      <c r="J534" s="270"/>
      <c r="K534" s="270"/>
      <c r="S534" s="272"/>
      <c r="U534" s="264"/>
    </row>
    <row r="535" spans="6:21" x14ac:dyDescent="0.25">
      <c r="F535" s="270"/>
      <c r="G535" s="270"/>
      <c r="H535" s="270"/>
      <c r="I535" s="271"/>
      <c r="J535" s="270"/>
      <c r="K535" s="270"/>
      <c r="S535" s="272"/>
      <c r="U535" s="264"/>
    </row>
    <row r="536" spans="6:21" x14ac:dyDescent="0.25">
      <c r="F536" s="270"/>
      <c r="G536" s="270"/>
      <c r="H536" s="270"/>
      <c r="I536" s="271"/>
      <c r="J536" s="270"/>
      <c r="K536" s="270"/>
      <c r="S536" s="272"/>
      <c r="U536" s="264"/>
    </row>
    <row r="537" spans="6:21" x14ac:dyDescent="0.25">
      <c r="F537" s="270"/>
      <c r="G537" s="270"/>
      <c r="H537" s="270"/>
      <c r="I537" s="271"/>
      <c r="J537" s="270"/>
      <c r="K537" s="270"/>
      <c r="S537" s="272"/>
      <c r="U537" s="264"/>
    </row>
    <row r="538" spans="6:21" x14ac:dyDescent="0.25">
      <c r="F538" s="270"/>
      <c r="G538" s="270"/>
      <c r="H538" s="270"/>
      <c r="I538" s="271"/>
      <c r="J538" s="270"/>
      <c r="K538" s="270"/>
      <c r="S538" s="272"/>
      <c r="U538" s="264"/>
    </row>
    <row r="539" spans="6:21" x14ac:dyDescent="0.25">
      <c r="F539" s="270"/>
      <c r="G539" s="270"/>
      <c r="H539" s="270"/>
      <c r="I539" s="271"/>
      <c r="J539" s="270"/>
      <c r="K539" s="270"/>
      <c r="S539" s="272"/>
      <c r="U539" s="264"/>
    </row>
    <row r="540" spans="6:21" x14ac:dyDescent="0.25">
      <c r="F540" s="270"/>
      <c r="G540" s="270"/>
      <c r="H540" s="270"/>
      <c r="I540" s="271"/>
      <c r="J540" s="270"/>
      <c r="K540" s="270"/>
      <c r="S540" s="272"/>
      <c r="U540" s="264"/>
    </row>
    <row r="541" spans="6:21" x14ac:dyDescent="0.25">
      <c r="F541" s="270"/>
      <c r="G541" s="270"/>
      <c r="H541" s="270"/>
      <c r="I541" s="271"/>
      <c r="J541" s="270"/>
      <c r="K541" s="270"/>
      <c r="S541" s="272"/>
      <c r="U541" s="264"/>
    </row>
    <row r="542" spans="6:21" x14ac:dyDescent="0.25">
      <c r="F542" s="270"/>
      <c r="G542" s="270"/>
      <c r="H542" s="270"/>
      <c r="I542" s="271"/>
      <c r="J542" s="270"/>
      <c r="K542" s="270"/>
      <c r="S542" s="272"/>
      <c r="U542" s="264"/>
    </row>
    <row r="543" spans="6:21" x14ac:dyDescent="0.25">
      <c r="F543" s="270"/>
      <c r="G543" s="270"/>
      <c r="H543" s="270"/>
      <c r="I543" s="271"/>
      <c r="J543" s="270"/>
      <c r="K543" s="270"/>
      <c r="S543" s="272"/>
      <c r="U543" s="264"/>
    </row>
    <row r="544" spans="6:21" x14ac:dyDescent="0.25">
      <c r="F544" s="270"/>
      <c r="G544" s="270"/>
      <c r="H544" s="270"/>
      <c r="I544" s="271"/>
      <c r="J544" s="270"/>
      <c r="K544" s="270"/>
      <c r="S544" s="272"/>
      <c r="U544" s="264"/>
    </row>
    <row r="545" spans="6:21" x14ac:dyDescent="0.25">
      <c r="F545" s="270"/>
      <c r="G545" s="270"/>
      <c r="H545" s="270"/>
      <c r="I545" s="271"/>
      <c r="J545" s="270"/>
      <c r="K545" s="270"/>
      <c r="S545" s="272"/>
      <c r="U545" s="264"/>
    </row>
    <row r="546" spans="6:21" x14ac:dyDescent="0.25">
      <c r="F546" s="270"/>
      <c r="G546" s="270"/>
      <c r="H546" s="270"/>
      <c r="I546" s="271"/>
      <c r="J546" s="270"/>
      <c r="K546" s="270"/>
      <c r="S546" s="272"/>
      <c r="U546" s="264"/>
    </row>
    <row r="547" spans="6:21" x14ac:dyDescent="0.25">
      <c r="F547" s="270"/>
      <c r="G547" s="270"/>
      <c r="H547" s="270"/>
      <c r="I547" s="271"/>
      <c r="J547" s="270"/>
      <c r="K547" s="270"/>
      <c r="S547" s="272"/>
      <c r="U547" s="264"/>
    </row>
    <row r="548" spans="6:21" x14ac:dyDescent="0.25">
      <c r="F548" s="270"/>
      <c r="G548" s="270"/>
      <c r="H548" s="270"/>
      <c r="I548" s="271"/>
      <c r="J548" s="270"/>
      <c r="K548" s="270"/>
      <c r="S548" s="272"/>
      <c r="U548" s="264"/>
    </row>
    <row r="549" spans="6:21" x14ac:dyDescent="0.25">
      <c r="F549" s="270"/>
      <c r="G549" s="270"/>
      <c r="H549" s="270"/>
      <c r="I549" s="271"/>
      <c r="J549" s="270"/>
      <c r="K549" s="270"/>
      <c r="S549" s="272"/>
      <c r="U549" s="264"/>
    </row>
    <row r="550" spans="6:21" x14ac:dyDescent="0.25">
      <c r="F550" s="270"/>
      <c r="G550" s="270"/>
      <c r="H550" s="270"/>
      <c r="I550" s="271"/>
      <c r="J550" s="270"/>
      <c r="K550" s="270"/>
      <c r="S550" s="272"/>
      <c r="U550" s="264"/>
    </row>
    <row r="551" spans="6:21" x14ac:dyDescent="0.25">
      <c r="F551" s="270"/>
      <c r="G551" s="270"/>
      <c r="H551" s="270"/>
      <c r="I551" s="271"/>
      <c r="J551" s="270"/>
      <c r="K551" s="270"/>
      <c r="S551" s="272"/>
      <c r="U551" s="264"/>
    </row>
    <row r="552" spans="6:21" x14ac:dyDescent="0.25">
      <c r="F552" s="270"/>
      <c r="G552" s="270"/>
      <c r="H552" s="270"/>
      <c r="I552" s="271"/>
      <c r="J552" s="270"/>
      <c r="K552" s="270"/>
      <c r="S552" s="272"/>
      <c r="U552" s="264"/>
    </row>
    <row r="553" spans="6:21" x14ac:dyDescent="0.25">
      <c r="F553" s="270"/>
      <c r="G553" s="270"/>
      <c r="H553" s="270"/>
      <c r="I553" s="271"/>
      <c r="J553" s="270"/>
      <c r="K553" s="270"/>
      <c r="S553" s="272"/>
      <c r="U553" s="264"/>
    </row>
    <row r="554" spans="6:21" x14ac:dyDescent="0.25">
      <c r="F554" s="270"/>
      <c r="G554" s="270"/>
      <c r="H554" s="270"/>
      <c r="I554" s="271"/>
      <c r="J554" s="270"/>
      <c r="K554" s="270"/>
      <c r="S554" s="272"/>
      <c r="U554" s="264"/>
    </row>
    <row r="555" spans="6:21" x14ac:dyDescent="0.25">
      <c r="F555" s="270"/>
      <c r="G555" s="270"/>
      <c r="H555" s="270"/>
      <c r="I555" s="271"/>
      <c r="J555" s="270"/>
      <c r="K555" s="270"/>
      <c r="S555" s="272"/>
      <c r="U555" s="264"/>
    </row>
    <row r="556" spans="6:21" x14ac:dyDescent="0.25">
      <c r="F556" s="270"/>
      <c r="G556" s="270"/>
      <c r="H556" s="270"/>
      <c r="I556" s="271"/>
      <c r="J556" s="270"/>
      <c r="K556" s="270"/>
      <c r="S556" s="272"/>
      <c r="U556" s="264"/>
    </row>
    <row r="557" spans="6:21" x14ac:dyDescent="0.25">
      <c r="F557" s="270"/>
      <c r="G557" s="270"/>
      <c r="H557" s="270"/>
      <c r="I557" s="271"/>
      <c r="J557" s="270"/>
      <c r="K557" s="270"/>
      <c r="S557" s="272"/>
      <c r="U557" s="264"/>
    </row>
    <row r="558" spans="6:21" x14ac:dyDescent="0.25">
      <c r="F558" s="270"/>
      <c r="G558" s="270"/>
      <c r="H558" s="270"/>
      <c r="I558" s="271"/>
      <c r="J558" s="270"/>
      <c r="K558" s="270"/>
      <c r="S558" s="272"/>
      <c r="U558" s="264"/>
    </row>
    <row r="559" spans="6:21" x14ac:dyDescent="0.25">
      <c r="F559" s="270"/>
      <c r="G559" s="270"/>
      <c r="H559" s="270"/>
      <c r="I559" s="271"/>
      <c r="J559" s="270"/>
      <c r="K559" s="270"/>
      <c r="S559" s="272"/>
      <c r="U559" s="264"/>
    </row>
    <row r="560" spans="6:21" x14ac:dyDescent="0.25">
      <c r="F560" s="270"/>
      <c r="G560" s="270"/>
      <c r="H560" s="270"/>
      <c r="I560" s="271"/>
      <c r="J560" s="270"/>
      <c r="K560" s="270"/>
      <c r="S560" s="272"/>
      <c r="U560" s="264"/>
    </row>
    <row r="561" spans="6:21" x14ac:dyDescent="0.25">
      <c r="F561" s="270"/>
      <c r="G561" s="270"/>
      <c r="H561" s="270"/>
      <c r="I561" s="271"/>
      <c r="J561" s="270"/>
      <c r="K561" s="270"/>
      <c r="S561" s="272"/>
      <c r="U561" s="264"/>
    </row>
    <row r="562" spans="6:21" x14ac:dyDescent="0.25">
      <c r="F562" s="270"/>
      <c r="G562" s="270"/>
      <c r="H562" s="270"/>
      <c r="I562" s="271"/>
      <c r="J562" s="270"/>
      <c r="K562" s="270"/>
      <c r="S562" s="272"/>
      <c r="U562" s="264"/>
    </row>
    <row r="563" spans="6:21" x14ac:dyDescent="0.25">
      <c r="F563" s="270"/>
      <c r="G563" s="270"/>
      <c r="H563" s="270"/>
      <c r="I563" s="271"/>
      <c r="J563" s="270"/>
      <c r="K563" s="270"/>
      <c r="S563" s="272"/>
      <c r="U563" s="264"/>
    </row>
    <row r="564" spans="6:21" x14ac:dyDescent="0.25">
      <c r="F564" s="270"/>
      <c r="G564" s="270"/>
      <c r="H564" s="270"/>
      <c r="I564" s="271"/>
      <c r="J564" s="270"/>
      <c r="K564" s="270"/>
      <c r="S564" s="272"/>
      <c r="U564" s="264"/>
    </row>
    <row r="565" spans="6:21" x14ac:dyDescent="0.25">
      <c r="F565" s="270"/>
      <c r="G565" s="270"/>
      <c r="H565" s="270"/>
      <c r="I565" s="271"/>
      <c r="J565" s="270"/>
      <c r="K565" s="270"/>
      <c r="S565" s="272"/>
      <c r="U565" s="264"/>
    </row>
    <row r="566" spans="6:21" x14ac:dyDescent="0.25">
      <c r="F566" s="270"/>
      <c r="G566" s="270"/>
      <c r="H566" s="270"/>
      <c r="I566" s="271"/>
      <c r="J566" s="270"/>
      <c r="K566" s="270"/>
      <c r="S566" s="272"/>
      <c r="U566" s="264"/>
    </row>
    <row r="567" spans="6:21" x14ac:dyDescent="0.25">
      <c r="F567" s="270"/>
      <c r="G567" s="270"/>
      <c r="H567" s="270"/>
      <c r="I567" s="271"/>
      <c r="J567" s="270"/>
      <c r="K567" s="270"/>
      <c r="S567" s="272"/>
      <c r="U567" s="264"/>
    </row>
    <row r="568" spans="6:21" x14ac:dyDescent="0.25">
      <c r="F568" s="270"/>
      <c r="G568" s="270"/>
      <c r="H568" s="270"/>
      <c r="I568" s="271"/>
      <c r="J568" s="270"/>
      <c r="K568" s="270"/>
      <c r="S568" s="272"/>
      <c r="U568" s="264"/>
    </row>
    <row r="569" spans="6:21" x14ac:dyDescent="0.25">
      <c r="F569" s="270"/>
      <c r="G569" s="270"/>
      <c r="H569" s="270"/>
      <c r="I569" s="271"/>
      <c r="J569" s="270"/>
      <c r="K569" s="270"/>
      <c r="S569" s="272"/>
      <c r="U569" s="264"/>
    </row>
    <row r="570" spans="6:21" x14ac:dyDescent="0.25">
      <c r="F570" s="270"/>
      <c r="G570" s="270"/>
      <c r="H570" s="270"/>
      <c r="I570" s="271"/>
      <c r="J570" s="270"/>
      <c r="K570" s="270"/>
      <c r="S570" s="272"/>
      <c r="U570" s="264"/>
    </row>
    <row r="571" spans="6:21" x14ac:dyDescent="0.25">
      <c r="F571" s="270"/>
      <c r="G571" s="270"/>
      <c r="H571" s="270"/>
      <c r="I571" s="271"/>
      <c r="J571" s="270"/>
      <c r="K571" s="270"/>
      <c r="S571" s="272"/>
      <c r="U571" s="264"/>
    </row>
    <row r="572" spans="6:21" x14ac:dyDescent="0.25">
      <c r="F572" s="270"/>
      <c r="G572" s="270"/>
      <c r="H572" s="270"/>
      <c r="I572" s="271"/>
      <c r="J572" s="270"/>
      <c r="K572" s="270"/>
      <c r="S572" s="272"/>
      <c r="U572" s="264"/>
    </row>
    <row r="573" spans="6:21" x14ac:dyDescent="0.25">
      <c r="F573" s="270"/>
      <c r="G573" s="270"/>
      <c r="H573" s="270"/>
      <c r="I573" s="271"/>
      <c r="J573" s="270"/>
      <c r="K573" s="270"/>
      <c r="S573" s="272"/>
      <c r="U573" s="264"/>
    </row>
    <row r="574" spans="6:21" x14ac:dyDescent="0.25">
      <c r="F574" s="270"/>
      <c r="G574" s="270"/>
      <c r="H574" s="270"/>
      <c r="I574" s="271"/>
      <c r="J574" s="270"/>
      <c r="K574" s="270"/>
      <c r="S574" s="272"/>
      <c r="U574" s="264"/>
    </row>
    <row r="575" spans="6:21" x14ac:dyDescent="0.25">
      <c r="F575" s="270"/>
      <c r="G575" s="270"/>
      <c r="H575" s="270"/>
      <c r="I575" s="271"/>
      <c r="J575" s="270"/>
      <c r="K575" s="270"/>
      <c r="S575" s="272"/>
      <c r="U575" s="264"/>
    </row>
    <row r="576" spans="6:21" x14ac:dyDescent="0.25">
      <c r="F576" s="270"/>
      <c r="G576" s="270"/>
      <c r="H576" s="270"/>
      <c r="I576" s="271"/>
      <c r="J576" s="270"/>
      <c r="K576" s="270"/>
      <c r="S576" s="272"/>
      <c r="U576" s="264"/>
    </row>
    <row r="577" spans="6:21" x14ac:dyDescent="0.25">
      <c r="F577" s="270"/>
      <c r="G577" s="270"/>
      <c r="H577" s="270"/>
      <c r="I577" s="271"/>
      <c r="J577" s="270"/>
      <c r="K577" s="270"/>
      <c r="S577" s="272"/>
      <c r="U577" s="264"/>
    </row>
    <row r="578" spans="6:21" x14ac:dyDescent="0.25">
      <c r="F578" s="270"/>
      <c r="G578" s="270"/>
      <c r="H578" s="270"/>
      <c r="I578" s="271"/>
      <c r="J578" s="270"/>
      <c r="K578" s="270"/>
      <c r="S578" s="272"/>
      <c r="U578" s="264"/>
    </row>
    <row r="579" spans="6:21" x14ac:dyDescent="0.25">
      <c r="F579" s="270"/>
      <c r="G579" s="270"/>
      <c r="H579" s="270"/>
      <c r="I579" s="271"/>
      <c r="J579" s="270"/>
      <c r="K579" s="270"/>
      <c r="S579" s="272"/>
      <c r="U579" s="264"/>
    </row>
    <row r="580" spans="6:21" x14ac:dyDescent="0.25">
      <c r="F580" s="270"/>
      <c r="G580" s="270"/>
      <c r="H580" s="270"/>
      <c r="I580" s="271"/>
      <c r="J580" s="270"/>
      <c r="K580" s="270"/>
      <c r="S580" s="272"/>
      <c r="U580" s="264"/>
    </row>
    <row r="581" spans="6:21" x14ac:dyDescent="0.25">
      <c r="F581" s="270"/>
      <c r="G581" s="270"/>
      <c r="H581" s="270"/>
      <c r="I581" s="271"/>
      <c r="J581" s="270"/>
      <c r="K581" s="270"/>
      <c r="S581" s="272"/>
      <c r="U581" s="264"/>
    </row>
    <row r="582" spans="6:21" x14ac:dyDescent="0.25">
      <c r="F582" s="270"/>
      <c r="G582" s="270"/>
      <c r="H582" s="270"/>
      <c r="I582" s="271"/>
      <c r="J582" s="270"/>
      <c r="K582" s="270"/>
      <c r="S582" s="272"/>
      <c r="U582" s="264"/>
    </row>
    <row r="583" spans="6:21" x14ac:dyDescent="0.25">
      <c r="F583" s="270"/>
      <c r="G583" s="270"/>
      <c r="H583" s="270"/>
      <c r="I583" s="271"/>
      <c r="J583" s="270"/>
      <c r="K583" s="270"/>
      <c r="S583" s="272"/>
      <c r="U583" s="264"/>
    </row>
    <row r="584" spans="6:21" x14ac:dyDescent="0.25">
      <c r="F584" s="270"/>
      <c r="G584" s="270"/>
      <c r="H584" s="270"/>
      <c r="I584" s="271"/>
      <c r="J584" s="270"/>
      <c r="K584" s="270"/>
      <c r="S584" s="272"/>
      <c r="U584" s="264"/>
    </row>
    <row r="585" spans="6:21" x14ac:dyDescent="0.25">
      <c r="F585" s="270"/>
      <c r="G585" s="270"/>
      <c r="H585" s="270"/>
      <c r="I585" s="271"/>
      <c r="J585" s="270"/>
      <c r="K585" s="270"/>
      <c r="S585" s="272"/>
      <c r="U585" s="264"/>
    </row>
    <row r="586" spans="6:21" x14ac:dyDescent="0.25">
      <c r="F586" s="270"/>
      <c r="G586" s="270"/>
      <c r="H586" s="270"/>
      <c r="I586" s="271"/>
      <c r="J586" s="270"/>
      <c r="K586" s="270"/>
      <c r="S586" s="272"/>
      <c r="U586" s="264"/>
    </row>
    <row r="587" spans="6:21" x14ac:dyDescent="0.25">
      <c r="F587" s="270"/>
      <c r="G587" s="270"/>
      <c r="H587" s="270"/>
      <c r="I587" s="271"/>
      <c r="J587" s="270"/>
      <c r="K587" s="270"/>
      <c r="S587" s="272"/>
      <c r="U587" s="264"/>
    </row>
    <row r="588" spans="6:21" x14ac:dyDescent="0.25">
      <c r="F588" s="270"/>
      <c r="G588" s="270"/>
      <c r="H588" s="270"/>
      <c r="I588" s="271"/>
      <c r="J588" s="270"/>
      <c r="K588" s="270"/>
      <c r="S588" s="272"/>
      <c r="U588" s="264"/>
    </row>
    <row r="589" spans="6:21" x14ac:dyDescent="0.25">
      <c r="F589" s="270"/>
      <c r="G589" s="270"/>
      <c r="H589" s="270"/>
      <c r="I589" s="271"/>
      <c r="J589" s="270"/>
      <c r="K589" s="270"/>
      <c r="S589" s="272"/>
      <c r="U589" s="264"/>
    </row>
    <row r="590" spans="6:21" x14ac:dyDescent="0.25">
      <c r="F590" s="270"/>
      <c r="G590" s="270"/>
      <c r="H590" s="270"/>
      <c r="I590" s="271"/>
      <c r="J590" s="270"/>
      <c r="K590" s="270"/>
      <c r="S590" s="272"/>
      <c r="U590" s="264"/>
    </row>
    <row r="591" spans="6:21" x14ac:dyDescent="0.25">
      <c r="F591" s="270"/>
      <c r="G591" s="270"/>
      <c r="H591" s="270"/>
      <c r="I591" s="271"/>
      <c r="J591" s="270"/>
      <c r="K591" s="270"/>
      <c r="S591" s="272"/>
      <c r="U591" s="264"/>
    </row>
    <row r="592" spans="6:21" x14ac:dyDescent="0.25">
      <c r="F592" s="270"/>
      <c r="G592" s="270"/>
      <c r="H592" s="270"/>
      <c r="I592" s="271"/>
      <c r="J592" s="270"/>
      <c r="K592" s="270"/>
      <c r="S592" s="272"/>
      <c r="U592" s="264"/>
    </row>
    <row r="593" spans="6:21" x14ac:dyDescent="0.25">
      <c r="F593" s="270"/>
      <c r="G593" s="270"/>
      <c r="H593" s="270"/>
      <c r="I593" s="271"/>
      <c r="J593" s="270"/>
      <c r="K593" s="270"/>
      <c r="S593" s="272"/>
      <c r="U593" s="264"/>
    </row>
    <row r="594" spans="6:21" x14ac:dyDescent="0.25">
      <c r="F594" s="270"/>
      <c r="G594" s="270"/>
      <c r="H594" s="270"/>
      <c r="I594" s="271"/>
      <c r="J594" s="270"/>
      <c r="K594" s="270"/>
      <c r="S594" s="272"/>
      <c r="U594" s="264"/>
    </row>
    <row r="595" spans="6:21" x14ac:dyDescent="0.25">
      <c r="F595" s="270"/>
      <c r="G595" s="270"/>
      <c r="H595" s="270"/>
      <c r="I595" s="271"/>
      <c r="J595" s="270"/>
      <c r="K595" s="270"/>
      <c r="S595" s="272"/>
      <c r="U595" s="264"/>
    </row>
    <row r="596" spans="6:21" x14ac:dyDescent="0.25">
      <c r="F596" s="270"/>
      <c r="G596" s="270"/>
      <c r="H596" s="270"/>
      <c r="I596" s="271"/>
      <c r="J596" s="270"/>
      <c r="K596" s="270"/>
      <c r="S596" s="272"/>
      <c r="U596" s="264"/>
    </row>
    <row r="597" spans="6:21" x14ac:dyDescent="0.25">
      <c r="F597" s="270"/>
      <c r="G597" s="270"/>
      <c r="H597" s="270"/>
      <c r="I597" s="271"/>
      <c r="J597" s="270"/>
      <c r="K597" s="270"/>
      <c r="S597" s="272"/>
      <c r="U597" s="264"/>
    </row>
    <row r="598" spans="6:21" x14ac:dyDescent="0.25">
      <c r="F598" s="270"/>
      <c r="G598" s="270"/>
      <c r="H598" s="270"/>
      <c r="I598" s="271"/>
      <c r="J598" s="270"/>
      <c r="K598" s="270"/>
      <c r="S598" s="272"/>
      <c r="U598" s="264"/>
    </row>
    <row r="599" spans="6:21" x14ac:dyDescent="0.25">
      <c r="F599" s="270"/>
      <c r="G599" s="270"/>
      <c r="H599" s="270"/>
      <c r="I599" s="271"/>
      <c r="J599" s="270"/>
      <c r="K599" s="270"/>
      <c r="S599" s="272"/>
      <c r="U599" s="264"/>
    </row>
    <row r="600" spans="6:21" x14ac:dyDescent="0.25">
      <c r="F600" s="270"/>
      <c r="G600" s="270"/>
      <c r="H600" s="270"/>
      <c r="I600" s="271"/>
      <c r="J600" s="270"/>
      <c r="K600" s="270"/>
      <c r="S600" s="272"/>
      <c r="U600" s="264"/>
    </row>
    <row r="601" spans="6:21" x14ac:dyDescent="0.25">
      <c r="F601" s="270"/>
      <c r="G601" s="270"/>
      <c r="H601" s="270"/>
      <c r="I601" s="271"/>
      <c r="J601" s="270"/>
      <c r="K601" s="270"/>
      <c r="S601" s="272"/>
      <c r="U601" s="264"/>
    </row>
    <row r="602" spans="6:21" x14ac:dyDescent="0.25">
      <c r="F602" s="270"/>
      <c r="G602" s="270"/>
      <c r="H602" s="270"/>
      <c r="I602" s="271"/>
      <c r="J602" s="270"/>
      <c r="K602" s="270"/>
      <c r="S602" s="272"/>
      <c r="U602" s="264"/>
    </row>
    <row r="603" spans="6:21" x14ac:dyDescent="0.25">
      <c r="F603" s="270"/>
      <c r="G603" s="270"/>
      <c r="H603" s="270"/>
      <c r="I603" s="271"/>
      <c r="J603" s="270"/>
      <c r="K603" s="270"/>
      <c r="S603" s="272"/>
      <c r="U603" s="264"/>
    </row>
    <row r="604" spans="6:21" x14ac:dyDescent="0.25">
      <c r="F604" s="270"/>
      <c r="G604" s="270"/>
      <c r="H604" s="270"/>
      <c r="I604" s="271"/>
      <c r="J604" s="270"/>
      <c r="K604" s="270"/>
      <c r="S604" s="272"/>
      <c r="U604" s="264"/>
    </row>
    <row r="605" spans="6:21" x14ac:dyDescent="0.25">
      <c r="F605" s="270"/>
      <c r="G605" s="270"/>
      <c r="H605" s="270"/>
      <c r="I605" s="271"/>
      <c r="J605" s="270"/>
      <c r="K605" s="270"/>
      <c r="S605" s="272"/>
      <c r="U605" s="264"/>
    </row>
    <row r="606" spans="6:21" x14ac:dyDescent="0.25">
      <c r="F606" s="270"/>
      <c r="G606" s="270"/>
      <c r="H606" s="270"/>
      <c r="I606" s="271"/>
      <c r="J606" s="270"/>
      <c r="K606" s="270"/>
      <c r="S606" s="272"/>
      <c r="U606" s="264"/>
    </row>
    <row r="607" spans="6:21" x14ac:dyDescent="0.25">
      <c r="F607" s="270"/>
      <c r="G607" s="270"/>
      <c r="H607" s="270"/>
      <c r="I607" s="271"/>
      <c r="J607" s="270"/>
      <c r="K607" s="270"/>
      <c r="S607" s="272"/>
      <c r="U607" s="264"/>
    </row>
    <row r="608" spans="6:21" x14ac:dyDescent="0.25">
      <c r="F608" s="270"/>
      <c r="G608" s="270"/>
      <c r="H608" s="270"/>
      <c r="I608" s="271"/>
      <c r="J608" s="270"/>
      <c r="K608" s="270"/>
      <c r="S608" s="272"/>
      <c r="U608" s="264"/>
    </row>
    <row r="609" spans="6:21" x14ac:dyDescent="0.25">
      <c r="F609" s="270"/>
      <c r="G609" s="270"/>
      <c r="H609" s="270"/>
      <c r="I609" s="271"/>
      <c r="J609" s="270"/>
      <c r="K609" s="270"/>
      <c r="S609" s="272"/>
      <c r="U609" s="264"/>
    </row>
    <row r="610" spans="6:21" x14ac:dyDescent="0.25">
      <c r="F610" s="270"/>
      <c r="G610" s="270"/>
      <c r="H610" s="270"/>
      <c r="I610" s="271"/>
      <c r="J610" s="270"/>
      <c r="K610" s="270"/>
      <c r="S610" s="272"/>
      <c r="U610" s="264"/>
    </row>
    <row r="611" spans="6:21" x14ac:dyDescent="0.25">
      <c r="F611" s="270"/>
      <c r="G611" s="270"/>
      <c r="H611" s="270"/>
      <c r="I611" s="271"/>
      <c r="J611" s="270"/>
      <c r="K611" s="270"/>
      <c r="S611" s="272"/>
      <c r="U611" s="264"/>
    </row>
    <row r="612" spans="6:21" x14ac:dyDescent="0.25">
      <c r="F612" s="270"/>
      <c r="G612" s="270"/>
      <c r="H612" s="270"/>
      <c r="I612" s="271"/>
      <c r="J612" s="270"/>
      <c r="K612" s="270"/>
      <c r="S612" s="272"/>
      <c r="U612" s="264"/>
    </row>
    <row r="613" spans="6:21" x14ac:dyDescent="0.25">
      <c r="F613" s="270"/>
      <c r="G613" s="270"/>
      <c r="H613" s="270"/>
      <c r="I613" s="271"/>
      <c r="J613" s="270"/>
      <c r="K613" s="270"/>
      <c r="S613" s="272"/>
      <c r="U613" s="264"/>
    </row>
    <row r="614" spans="6:21" x14ac:dyDescent="0.25">
      <c r="F614" s="270"/>
      <c r="G614" s="270"/>
      <c r="H614" s="270"/>
      <c r="I614" s="271"/>
      <c r="J614" s="270"/>
      <c r="K614" s="270"/>
      <c r="S614" s="272"/>
      <c r="U614" s="264"/>
    </row>
    <row r="615" spans="6:21" x14ac:dyDescent="0.25">
      <c r="F615" s="270"/>
      <c r="G615" s="270"/>
      <c r="H615" s="270"/>
      <c r="I615" s="271"/>
      <c r="J615" s="270"/>
      <c r="K615" s="270"/>
      <c r="S615" s="272"/>
      <c r="U615" s="264"/>
    </row>
    <row r="616" spans="6:21" x14ac:dyDescent="0.25">
      <c r="F616" s="270"/>
      <c r="G616" s="270"/>
      <c r="H616" s="270"/>
      <c r="I616" s="271"/>
      <c r="J616" s="270"/>
      <c r="K616" s="270"/>
      <c r="S616" s="272"/>
      <c r="U616" s="264"/>
    </row>
    <row r="617" spans="6:21" x14ac:dyDescent="0.25">
      <c r="F617" s="270"/>
      <c r="G617" s="270"/>
      <c r="H617" s="270"/>
      <c r="I617" s="271"/>
      <c r="J617" s="270"/>
      <c r="K617" s="270"/>
      <c r="S617" s="272"/>
      <c r="U617" s="264"/>
    </row>
    <row r="618" spans="6:21" x14ac:dyDescent="0.25">
      <c r="F618" s="270"/>
      <c r="G618" s="270"/>
      <c r="H618" s="270"/>
      <c r="I618" s="271"/>
      <c r="J618" s="270"/>
      <c r="K618" s="270"/>
      <c r="S618" s="272"/>
      <c r="U618" s="264"/>
    </row>
    <row r="619" spans="6:21" x14ac:dyDescent="0.25">
      <c r="F619" s="270"/>
      <c r="G619" s="270"/>
      <c r="H619" s="270"/>
      <c r="I619" s="271"/>
      <c r="J619" s="270"/>
      <c r="K619" s="270"/>
      <c r="S619" s="272"/>
      <c r="U619" s="264"/>
    </row>
    <row r="620" spans="6:21" x14ac:dyDescent="0.25">
      <c r="F620" s="270"/>
      <c r="G620" s="270"/>
      <c r="H620" s="270"/>
      <c r="I620" s="271"/>
      <c r="J620" s="270"/>
      <c r="K620" s="270"/>
      <c r="S620" s="272"/>
      <c r="U620" s="264"/>
    </row>
    <row r="621" spans="6:21" x14ac:dyDescent="0.25">
      <c r="F621" s="270"/>
      <c r="G621" s="270"/>
      <c r="H621" s="270"/>
      <c r="I621" s="271"/>
      <c r="J621" s="270"/>
      <c r="K621" s="270"/>
      <c r="S621" s="272"/>
      <c r="U621" s="264"/>
    </row>
    <row r="622" spans="6:21" x14ac:dyDescent="0.25">
      <c r="F622" s="270"/>
      <c r="G622" s="270"/>
      <c r="H622" s="270"/>
      <c r="I622" s="271"/>
      <c r="J622" s="270"/>
      <c r="K622" s="270"/>
      <c r="S622" s="272"/>
      <c r="U622" s="264"/>
    </row>
    <row r="623" spans="6:21" x14ac:dyDescent="0.25">
      <c r="F623" s="270"/>
      <c r="G623" s="270"/>
      <c r="H623" s="270"/>
      <c r="I623" s="271"/>
      <c r="J623" s="270"/>
      <c r="K623" s="270"/>
      <c r="S623" s="272"/>
      <c r="U623" s="264"/>
    </row>
    <row r="624" spans="6:21" x14ac:dyDescent="0.25">
      <c r="F624" s="270"/>
      <c r="G624" s="270"/>
      <c r="H624" s="270"/>
      <c r="I624" s="271"/>
      <c r="J624" s="270"/>
      <c r="K624" s="270"/>
      <c r="S624" s="272"/>
      <c r="U624" s="264"/>
    </row>
    <row r="625" spans="6:21" x14ac:dyDescent="0.25">
      <c r="F625" s="270"/>
      <c r="G625" s="270"/>
      <c r="H625" s="270"/>
      <c r="I625" s="271"/>
      <c r="J625" s="270"/>
      <c r="K625" s="270"/>
      <c r="S625" s="272"/>
      <c r="U625" s="264"/>
    </row>
    <row r="626" spans="6:21" x14ac:dyDescent="0.25">
      <c r="F626" s="270"/>
      <c r="G626" s="270"/>
      <c r="H626" s="270"/>
      <c r="I626" s="271"/>
      <c r="J626" s="270"/>
      <c r="K626" s="270"/>
      <c r="S626" s="272"/>
      <c r="U626" s="264"/>
    </row>
    <row r="627" spans="6:21" x14ac:dyDescent="0.25">
      <c r="F627" s="270"/>
      <c r="G627" s="270"/>
      <c r="H627" s="270"/>
      <c r="I627" s="271"/>
      <c r="J627" s="270"/>
      <c r="K627" s="270"/>
      <c r="S627" s="272"/>
      <c r="U627" s="264"/>
    </row>
    <row r="628" spans="6:21" x14ac:dyDescent="0.25">
      <c r="F628" s="270"/>
      <c r="G628" s="270"/>
      <c r="H628" s="270"/>
      <c r="I628" s="271"/>
      <c r="J628" s="270"/>
      <c r="K628" s="270"/>
      <c r="S628" s="272"/>
      <c r="U628" s="264"/>
    </row>
    <row r="629" spans="6:21" x14ac:dyDescent="0.25">
      <c r="F629" s="270"/>
      <c r="G629" s="270"/>
      <c r="H629" s="270"/>
      <c r="I629" s="271"/>
      <c r="J629" s="270"/>
      <c r="K629" s="270"/>
      <c r="S629" s="272"/>
      <c r="U629" s="264"/>
    </row>
    <row r="630" spans="6:21" x14ac:dyDescent="0.25">
      <c r="F630" s="270"/>
      <c r="G630" s="270"/>
      <c r="H630" s="270"/>
      <c r="I630" s="271"/>
      <c r="J630" s="270"/>
      <c r="K630" s="270"/>
      <c r="S630" s="272"/>
      <c r="U630" s="264"/>
    </row>
    <row r="631" spans="6:21" x14ac:dyDescent="0.25">
      <c r="F631" s="270"/>
      <c r="G631" s="270"/>
      <c r="H631" s="270"/>
      <c r="I631" s="271"/>
      <c r="J631" s="270"/>
      <c r="K631" s="270"/>
      <c r="S631" s="272"/>
      <c r="U631" s="264"/>
    </row>
    <row r="632" spans="6:21" x14ac:dyDescent="0.25">
      <c r="F632" s="270"/>
      <c r="G632" s="270"/>
      <c r="H632" s="270"/>
      <c r="I632" s="271"/>
      <c r="J632" s="270"/>
      <c r="K632" s="270"/>
      <c r="S632" s="272"/>
      <c r="U632" s="264"/>
    </row>
    <row r="633" spans="6:21" x14ac:dyDescent="0.25">
      <c r="F633" s="270"/>
      <c r="G633" s="270"/>
      <c r="H633" s="270"/>
      <c r="I633" s="271"/>
      <c r="J633" s="270"/>
      <c r="K633" s="270"/>
      <c r="S633" s="272"/>
      <c r="U633" s="264"/>
    </row>
    <row r="634" spans="6:21" x14ac:dyDescent="0.25">
      <c r="F634" s="270"/>
      <c r="G634" s="270"/>
      <c r="H634" s="270"/>
      <c r="I634" s="271"/>
      <c r="J634" s="270"/>
      <c r="K634" s="270"/>
      <c r="S634" s="272"/>
      <c r="U634" s="264"/>
    </row>
    <row r="635" spans="6:21" x14ac:dyDescent="0.25">
      <c r="F635" s="270"/>
      <c r="G635" s="270"/>
      <c r="H635" s="270"/>
      <c r="I635" s="271"/>
      <c r="J635" s="270"/>
      <c r="K635" s="270"/>
      <c r="S635" s="272"/>
      <c r="U635" s="264"/>
    </row>
    <row r="636" spans="6:21" x14ac:dyDescent="0.25">
      <c r="F636" s="270"/>
      <c r="G636" s="270"/>
      <c r="H636" s="270"/>
      <c r="I636" s="271"/>
      <c r="J636" s="270"/>
      <c r="K636" s="270"/>
      <c r="S636" s="272"/>
      <c r="U636" s="264"/>
    </row>
    <row r="637" spans="6:21" x14ac:dyDescent="0.25">
      <c r="F637" s="270"/>
      <c r="G637" s="270"/>
      <c r="H637" s="270"/>
      <c r="I637" s="271"/>
      <c r="J637" s="270"/>
      <c r="K637" s="270"/>
      <c r="S637" s="272"/>
      <c r="U637" s="264"/>
    </row>
    <row r="638" spans="6:21" x14ac:dyDescent="0.25">
      <c r="F638" s="270"/>
      <c r="G638" s="270"/>
      <c r="H638" s="270"/>
      <c r="I638" s="271"/>
      <c r="J638" s="270"/>
      <c r="K638" s="270"/>
      <c r="S638" s="272"/>
      <c r="U638" s="264"/>
    </row>
    <row r="639" spans="6:21" x14ac:dyDescent="0.25">
      <c r="F639" s="270"/>
      <c r="G639" s="270"/>
      <c r="H639" s="270"/>
      <c r="I639" s="271"/>
      <c r="J639" s="270"/>
      <c r="K639" s="270"/>
      <c r="S639" s="272"/>
      <c r="U639" s="264"/>
    </row>
    <row r="640" spans="6:21" x14ac:dyDescent="0.25">
      <c r="F640" s="270"/>
      <c r="G640" s="270"/>
      <c r="H640" s="270"/>
      <c r="I640" s="271"/>
      <c r="J640" s="270"/>
      <c r="K640" s="270"/>
      <c r="S640" s="272"/>
      <c r="U640" s="264"/>
    </row>
    <row r="641" spans="6:21" x14ac:dyDescent="0.25">
      <c r="F641" s="273"/>
      <c r="G641" s="270"/>
      <c r="H641" s="270"/>
      <c r="I641" s="271"/>
      <c r="J641" s="270"/>
      <c r="K641" s="270"/>
      <c r="S641" s="272"/>
      <c r="U641" s="264"/>
    </row>
    <row r="642" spans="6:21" x14ac:dyDescent="0.25">
      <c r="F642" s="273"/>
      <c r="G642" s="270"/>
      <c r="H642" s="270"/>
      <c r="I642" s="271"/>
      <c r="J642" s="270"/>
      <c r="K642" s="270"/>
      <c r="S642" s="272"/>
      <c r="U642" s="264"/>
    </row>
    <row r="643" spans="6:21" x14ac:dyDescent="0.25">
      <c r="F643" s="273"/>
      <c r="G643" s="270"/>
      <c r="H643" s="270"/>
      <c r="I643" s="271"/>
      <c r="J643" s="270"/>
      <c r="K643" s="270"/>
      <c r="S643" s="272"/>
      <c r="U643" s="264"/>
    </row>
    <row r="644" spans="6:21" x14ac:dyDescent="0.25">
      <c r="F644" s="273"/>
      <c r="G644" s="270"/>
      <c r="H644" s="270"/>
      <c r="I644" s="271"/>
      <c r="J644" s="270"/>
      <c r="K644" s="270"/>
      <c r="S644" s="272"/>
      <c r="U644" s="264"/>
    </row>
    <row r="645" spans="6:21" x14ac:dyDescent="0.25">
      <c r="F645" s="273"/>
      <c r="G645" s="270"/>
      <c r="H645" s="270"/>
      <c r="I645" s="271"/>
      <c r="J645" s="270"/>
      <c r="K645" s="270"/>
      <c r="S645" s="272"/>
      <c r="U645" s="264"/>
    </row>
    <row r="646" spans="6:21" x14ac:dyDescent="0.25">
      <c r="F646" s="273"/>
      <c r="G646" s="270"/>
      <c r="H646" s="270"/>
      <c r="I646" s="271"/>
      <c r="J646" s="270"/>
      <c r="K646" s="270"/>
      <c r="S646" s="272"/>
      <c r="U646" s="264"/>
    </row>
    <row r="647" spans="6:21" x14ac:dyDescent="0.25">
      <c r="F647" s="273"/>
      <c r="G647" s="270"/>
      <c r="H647" s="270"/>
      <c r="I647" s="271"/>
      <c r="J647" s="270"/>
      <c r="K647" s="270"/>
      <c r="S647" s="272"/>
      <c r="U647" s="264"/>
    </row>
    <row r="648" spans="6:21" x14ac:dyDescent="0.25">
      <c r="F648" s="273"/>
      <c r="G648" s="270"/>
      <c r="H648" s="270"/>
      <c r="I648" s="271"/>
      <c r="J648" s="270"/>
      <c r="K648" s="270"/>
      <c r="S648" s="272"/>
      <c r="U648" s="264"/>
    </row>
    <row r="649" spans="6:21" x14ac:dyDescent="0.25">
      <c r="F649" s="273"/>
      <c r="G649" s="270"/>
      <c r="H649" s="270"/>
      <c r="I649" s="271"/>
      <c r="J649" s="270"/>
      <c r="K649" s="270"/>
      <c r="S649" s="272"/>
      <c r="U649" s="264"/>
    </row>
    <row r="650" spans="6:21" x14ac:dyDescent="0.25">
      <c r="F650" s="273"/>
      <c r="G650" s="270"/>
      <c r="H650" s="270"/>
      <c r="I650" s="271"/>
      <c r="J650" s="270"/>
      <c r="K650" s="270"/>
      <c r="S650" s="272"/>
      <c r="U650" s="264"/>
    </row>
    <row r="651" spans="6:21" x14ac:dyDescent="0.25">
      <c r="F651" s="273"/>
      <c r="G651" s="270"/>
      <c r="H651" s="270"/>
      <c r="I651" s="271"/>
      <c r="J651" s="270"/>
      <c r="K651" s="270"/>
      <c r="S651" s="272"/>
      <c r="U651" s="264"/>
    </row>
    <row r="652" spans="6:21" x14ac:dyDescent="0.25">
      <c r="F652" s="273"/>
      <c r="G652" s="270"/>
      <c r="H652" s="270"/>
      <c r="I652" s="271"/>
      <c r="J652" s="270"/>
      <c r="K652" s="270"/>
      <c r="S652" s="272"/>
      <c r="U652" s="264"/>
    </row>
    <row r="653" spans="6:21" x14ac:dyDescent="0.25">
      <c r="F653" s="273"/>
      <c r="G653" s="270"/>
      <c r="H653" s="270"/>
      <c r="I653" s="271"/>
      <c r="J653" s="270"/>
      <c r="K653" s="270"/>
      <c r="S653" s="272"/>
      <c r="U653" s="264"/>
    </row>
    <row r="654" spans="6:21" x14ac:dyDescent="0.25">
      <c r="F654" s="273"/>
      <c r="G654" s="270"/>
      <c r="H654" s="270"/>
      <c r="I654" s="271"/>
      <c r="J654" s="270"/>
      <c r="K654" s="270"/>
      <c r="S654" s="272"/>
      <c r="U654" s="264"/>
    </row>
    <row r="655" spans="6:21" x14ac:dyDescent="0.25">
      <c r="F655" s="273"/>
      <c r="G655" s="270"/>
      <c r="H655" s="270"/>
      <c r="I655" s="271"/>
      <c r="J655" s="270"/>
      <c r="K655" s="270"/>
      <c r="S655" s="272"/>
      <c r="U655" s="264"/>
    </row>
    <row r="656" spans="6:21" x14ac:dyDescent="0.25">
      <c r="F656" s="273"/>
      <c r="G656" s="270"/>
      <c r="H656" s="270"/>
      <c r="I656" s="271"/>
      <c r="J656" s="270"/>
      <c r="K656" s="270"/>
      <c r="S656" s="272"/>
      <c r="U656" s="264"/>
    </row>
    <row r="657" spans="6:21" x14ac:dyDescent="0.25">
      <c r="F657" s="273"/>
      <c r="G657" s="270"/>
      <c r="H657" s="270"/>
      <c r="I657" s="271"/>
      <c r="J657" s="270"/>
      <c r="K657" s="270"/>
      <c r="S657" s="272"/>
      <c r="U657" s="264"/>
    </row>
    <row r="658" spans="6:21" x14ac:dyDescent="0.25">
      <c r="F658" s="273"/>
      <c r="G658" s="270"/>
      <c r="H658" s="270"/>
      <c r="I658" s="271"/>
      <c r="J658" s="270"/>
      <c r="K658" s="270"/>
      <c r="S658" s="272"/>
      <c r="U658" s="264"/>
    </row>
    <row r="659" spans="6:21" x14ac:dyDescent="0.25">
      <c r="F659" s="273"/>
      <c r="G659" s="270"/>
      <c r="H659" s="270"/>
      <c r="I659" s="271"/>
      <c r="J659" s="270"/>
      <c r="K659" s="270"/>
      <c r="S659" s="272"/>
      <c r="U659" s="264"/>
    </row>
    <row r="660" spans="6:21" x14ac:dyDescent="0.25">
      <c r="F660" s="273"/>
      <c r="G660" s="270"/>
      <c r="H660" s="270"/>
      <c r="I660" s="271"/>
      <c r="J660" s="270"/>
      <c r="K660" s="270"/>
      <c r="S660" s="272"/>
      <c r="U660" s="264"/>
    </row>
    <row r="661" spans="6:21" x14ac:dyDescent="0.25">
      <c r="F661" s="273"/>
      <c r="G661" s="270"/>
      <c r="H661" s="270"/>
      <c r="I661" s="271"/>
      <c r="J661" s="270"/>
      <c r="K661" s="270"/>
      <c r="S661" s="272"/>
      <c r="U661" s="264"/>
    </row>
    <row r="662" spans="6:21" x14ac:dyDescent="0.25">
      <c r="F662" s="273"/>
      <c r="G662" s="270"/>
      <c r="H662" s="270"/>
      <c r="I662" s="271"/>
      <c r="J662" s="270"/>
      <c r="K662" s="270"/>
      <c r="S662" s="272"/>
      <c r="U662" s="264"/>
    </row>
    <row r="663" spans="6:21" x14ac:dyDescent="0.25">
      <c r="F663" s="273"/>
      <c r="G663" s="270"/>
      <c r="H663" s="270"/>
      <c r="I663" s="271"/>
      <c r="J663" s="270"/>
      <c r="K663" s="270"/>
      <c r="S663" s="272"/>
      <c r="U663" s="264"/>
    </row>
    <row r="664" spans="6:21" x14ac:dyDescent="0.25">
      <c r="F664" s="273"/>
      <c r="G664" s="270"/>
      <c r="H664" s="270"/>
      <c r="I664" s="271"/>
      <c r="J664" s="270"/>
      <c r="K664" s="270"/>
      <c r="S664" s="272"/>
      <c r="U664" s="264"/>
    </row>
    <row r="665" spans="6:21" x14ac:dyDescent="0.25">
      <c r="F665" s="273"/>
      <c r="G665" s="270"/>
      <c r="H665" s="270"/>
      <c r="I665" s="271"/>
      <c r="J665" s="270"/>
      <c r="K665" s="270"/>
      <c r="S665" s="272"/>
      <c r="U665" s="264"/>
    </row>
    <row r="666" spans="6:21" x14ac:dyDescent="0.25">
      <c r="F666" s="273"/>
      <c r="G666" s="270"/>
      <c r="H666" s="270"/>
      <c r="I666" s="271"/>
      <c r="J666" s="270"/>
      <c r="K666" s="270"/>
      <c r="S666" s="272"/>
      <c r="U666" s="264"/>
    </row>
    <row r="667" spans="6:21" x14ac:dyDescent="0.25">
      <c r="F667" s="273"/>
      <c r="G667" s="270"/>
      <c r="H667" s="270"/>
      <c r="I667" s="271"/>
      <c r="J667" s="270"/>
      <c r="K667" s="270"/>
      <c r="S667" s="272"/>
      <c r="U667" s="264"/>
    </row>
    <row r="668" spans="6:21" x14ac:dyDescent="0.25">
      <c r="F668" s="273"/>
      <c r="G668" s="270"/>
      <c r="H668" s="270"/>
      <c r="I668" s="271"/>
      <c r="J668" s="270"/>
      <c r="K668" s="270"/>
      <c r="S668" s="272"/>
      <c r="U668" s="264"/>
    </row>
    <row r="669" spans="6:21" x14ac:dyDescent="0.25">
      <c r="F669" s="273"/>
      <c r="G669" s="270"/>
      <c r="H669" s="270"/>
      <c r="I669" s="271"/>
      <c r="J669" s="270"/>
      <c r="K669" s="270"/>
      <c r="S669" s="272"/>
      <c r="U669" s="264"/>
    </row>
    <row r="670" spans="6:21" x14ac:dyDescent="0.25">
      <c r="F670" s="273"/>
      <c r="G670" s="270"/>
      <c r="H670" s="270"/>
      <c r="I670" s="271"/>
      <c r="J670" s="270"/>
      <c r="K670" s="270"/>
      <c r="S670" s="272"/>
      <c r="U670" s="264"/>
    </row>
    <row r="671" spans="6:21" x14ac:dyDescent="0.25">
      <c r="F671" s="273"/>
      <c r="G671" s="270"/>
      <c r="H671" s="270"/>
      <c r="I671" s="271"/>
      <c r="J671" s="270"/>
      <c r="K671" s="270"/>
      <c r="S671" s="272"/>
      <c r="U671" s="264"/>
    </row>
    <row r="672" spans="6:21" x14ac:dyDescent="0.25">
      <c r="F672" s="273"/>
      <c r="G672" s="270"/>
      <c r="H672" s="270"/>
      <c r="I672" s="271"/>
      <c r="J672" s="270"/>
      <c r="K672" s="270"/>
      <c r="S672" s="272"/>
      <c r="U672" s="264"/>
    </row>
    <row r="673" spans="6:21" x14ac:dyDescent="0.25">
      <c r="F673" s="273"/>
      <c r="G673" s="270"/>
      <c r="H673" s="270"/>
      <c r="I673" s="271"/>
      <c r="J673" s="270"/>
      <c r="K673" s="270"/>
      <c r="S673" s="272"/>
      <c r="U673" s="264"/>
    </row>
    <row r="674" spans="6:21" x14ac:dyDescent="0.25">
      <c r="F674" s="273"/>
      <c r="G674" s="270"/>
      <c r="H674" s="270"/>
      <c r="I674" s="271"/>
      <c r="J674" s="270"/>
      <c r="K674" s="270"/>
      <c r="S674" s="272"/>
      <c r="U674" s="264"/>
    </row>
    <row r="675" spans="6:21" x14ac:dyDescent="0.25">
      <c r="F675" s="273"/>
      <c r="G675" s="270"/>
      <c r="H675" s="270"/>
      <c r="I675" s="271"/>
      <c r="J675" s="270"/>
      <c r="K675" s="270"/>
      <c r="S675" s="272"/>
      <c r="U675" s="264"/>
    </row>
    <row r="676" spans="6:21" x14ac:dyDescent="0.25">
      <c r="F676" s="273"/>
      <c r="G676" s="270"/>
      <c r="H676" s="270"/>
      <c r="I676" s="271"/>
      <c r="J676" s="270"/>
      <c r="K676" s="270"/>
      <c r="S676" s="272"/>
      <c r="U676" s="264"/>
    </row>
    <row r="677" spans="6:21" x14ac:dyDescent="0.25">
      <c r="F677" s="273"/>
      <c r="G677" s="270"/>
      <c r="H677" s="270"/>
      <c r="I677" s="271"/>
      <c r="J677" s="270"/>
      <c r="K677" s="270"/>
      <c r="S677" s="272"/>
      <c r="U677" s="264"/>
    </row>
    <row r="678" spans="6:21" x14ac:dyDescent="0.25">
      <c r="F678" s="273"/>
      <c r="G678" s="270"/>
      <c r="H678" s="270"/>
      <c r="I678" s="271"/>
      <c r="J678" s="270"/>
      <c r="K678" s="270"/>
      <c r="S678" s="272"/>
      <c r="U678" s="264"/>
    </row>
    <row r="679" spans="6:21" x14ac:dyDescent="0.25">
      <c r="F679" s="273"/>
      <c r="G679" s="270"/>
      <c r="H679" s="270"/>
      <c r="I679" s="271"/>
      <c r="J679" s="270"/>
      <c r="K679" s="270"/>
      <c r="S679" s="272"/>
      <c r="U679" s="264"/>
    </row>
    <row r="680" spans="6:21" x14ac:dyDescent="0.25">
      <c r="F680" s="273"/>
      <c r="G680" s="270"/>
      <c r="H680" s="270"/>
      <c r="I680" s="271"/>
      <c r="J680" s="270"/>
      <c r="K680" s="270"/>
      <c r="S680" s="272"/>
      <c r="U680" s="264"/>
    </row>
    <row r="681" spans="6:21" x14ac:dyDescent="0.25">
      <c r="F681" s="273"/>
      <c r="G681" s="270"/>
      <c r="H681" s="270"/>
      <c r="I681" s="271"/>
      <c r="J681" s="270"/>
      <c r="K681" s="270"/>
      <c r="S681" s="272"/>
      <c r="U681" s="264"/>
    </row>
    <row r="682" spans="6:21" x14ac:dyDescent="0.25">
      <c r="F682" s="273"/>
      <c r="G682" s="270"/>
      <c r="H682" s="270"/>
      <c r="I682" s="271"/>
      <c r="J682" s="270"/>
      <c r="K682" s="270"/>
      <c r="S682" s="272"/>
      <c r="U682" s="264"/>
    </row>
    <row r="683" spans="6:21" x14ac:dyDescent="0.25">
      <c r="F683" s="273"/>
      <c r="G683" s="270"/>
      <c r="H683" s="270"/>
      <c r="I683" s="271"/>
      <c r="J683" s="270"/>
      <c r="K683" s="270"/>
      <c r="S683" s="272"/>
      <c r="U683" s="264"/>
    </row>
    <row r="684" spans="6:21" x14ac:dyDescent="0.25">
      <c r="F684" s="273"/>
      <c r="G684" s="270"/>
      <c r="H684" s="270"/>
      <c r="I684" s="271"/>
      <c r="J684" s="270"/>
      <c r="K684" s="270"/>
      <c r="S684" s="272"/>
      <c r="U684" s="264"/>
    </row>
    <row r="685" spans="6:21" x14ac:dyDescent="0.25">
      <c r="F685" s="273"/>
      <c r="G685" s="270"/>
      <c r="H685" s="270"/>
      <c r="I685" s="271"/>
      <c r="J685" s="270"/>
      <c r="K685" s="270"/>
      <c r="S685" s="272"/>
      <c r="U685" s="264"/>
    </row>
    <row r="686" spans="6:21" x14ac:dyDescent="0.25">
      <c r="F686" s="273"/>
      <c r="G686" s="270"/>
      <c r="H686" s="270"/>
      <c r="I686" s="271"/>
      <c r="J686" s="270"/>
      <c r="K686" s="270"/>
      <c r="S686" s="272"/>
      <c r="U686" s="264"/>
    </row>
    <row r="687" spans="6:21" x14ac:dyDescent="0.25">
      <c r="F687" s="273"/>
      <c r="G687" s="270"/>
      <c r="H687" s="270"/>
      <c r="I687" s="271"/>
      <c r="J687" s="270"/>
      <c r="K687" s="270"/>
      <c r="S687" s="272"/>
      <c r="U687" s="264"/>
    </row>
    <row r="688" spans="6:21" x14ac:dyDescent="0.25">
      <c r="F688" s="273"/>
      <c r="G688" s="270"/>
      <c r="H688" s="270"/>
      <c r="I688" s="271"/>
      <c r="J688" s="270"/>
      <c r="K688" s="270"/>
      <c r="S688" s="272"/>
      <c r="U688" s="264"/>
    </row>
    <row r="689" spans="6:21" x14ac:dyDescent="0.25">
      <c r="F689" s="273"/>
      <c r="G689" s="270"/>
      <c r="H689" s="270"/>
      <c r="I689" s="271"/>
      <c r="J689" s="270"/>
      <c r="K689" s="270"/>
      <c r="S689" s="272"/>
      <c r="U689" s="264"/>
    </row>
    <row r="690" spans="6:21" x14ac:dyDescent="0.25">
      <c r="F690" s="273"/>
      <c r="G690" s="270"/>
      <c r="H690" s="270"/>
      <c r="I690" s="271"/>
      <c r="J690" s="270"/>
      <c r="K690" s="270"/>
      <c r="S690" s="272"/>
      <c r="U690" s="264"/>
    </row>
    <row r="691" spans="6:21" x14ac:dyDescent="0.25">
      <c r="F691" s="273"/>
      <c r="G691" s="270"/>
      <c r="H691" s="270"/>
      <c r="I691" s="271"/>
      <c r="J691" s="270"/>
      <c r="K691" s="270"/>
      <c r="S691" s="272"/>
      <c r="U691" s="264"/>
    </row>
    <row r="692" spans="6:21" x14ac:dyDescent="0.25">
      <c r="F692" s="273"/>
      <c r="G692" s="270"/>
      <c r="H692" s="270"/>
      <c r="I692" s="271"/>
      <c r="J692" s="270"/>
      <c r="K692" s="270"/>
      <c r="S692" s="272"/>
      <c r="U692" s="264"/>
    </row>
    <row r="693" spans="6:21" x14ac:dyDescent="0.25">
      <c r="F693" s="273"/>
      <c r="G693" s="270"/>
      <c r="H693" s="270"/>
      <c r="I693" s="271"/>
      <c r="J693" s="270"/>
      <c r="K693" s="270"/>
      <c r="S693" s="272"/>
      <c r="U693" s="264"/>
    </row>
    <row r="694" spans="6:21" x14ac:dyDescent="0.25">
      <c r="F694" s="273"/>
      <c r="G694" s="270"/>
      <c r="H694" s="270"/>
      <c r="I694" s="271"/>
      <c r="J694" s="270"/>
      <c r="K694" s="270"/>
      <c r="S694" s="272"/>
      <c r="U694" s="264"/>
    </row>
    <row r="695" spans="6:21" x14ac:dyDescent="0.25">
      <c r="F695" s="273"/>
      <c r="G695" s="270"/>
      <c r="H695" s="270"/>
      <c r="I695" s="271"/>
      <c r="J695" s="270"/>
      <c r="K695" s="270"/>
      <c r="S695" s="272"/>
      <c r="U695" s="264"/>
    </row>
    <row r="696" spans="6:21" x14ac:dyDescent="0.25">
      <c r="F696" s="273"/>
      <c r="G696" s="270"/>
      <c r="H696" s="270"/>
      <c r="I696" s="271"/>
      <c r="J696" s="270"/>
      <c r="K696" s="270"/>
      <c r="S696" s="272"/>
      <c r="U696" s="264"/>
    </row>
    <row r="697" spans="6:21" x14ac:dyDescent="0.25">
      <c r="F697" s="273"/>
      <c r="G697" s="270"/>
      <c r="H697" s="270"/>
      <c r="I697" s="271"/>
      <c r="J697" s="270"/>
      <c r="K697" s="270"/>
      <c r="S697" s="272"/>
      <c r="U697" s="264"/>
    </row>
    <row r="698" spans="6:21" x14ac:dyDescent="0.25">
      <c r="F698" s="273"/>
      <c r="G698" s="270"/>
      <c r="H698" s="270"/>
      <c r="I698" s="271"/>
      <c r="J698" s="270"/>
      <c r="K698" s="270"/>
      <c r="S698" s="272"/>
      <c r="U698" s="264"/>
    </row>
    <row r="699" spans="6:21" x14ac:dyDescent="0.25">
      <c r="F699" s="273"/>
      <c r="G699" s="270"/>
      <c r="H699" s="270"/>
      <c r="I699" s="271"/>
      <c r="J699" s="270"/>
      <c r="K699" s="270"/>
      <c r="S699" s="272"/>
      <c r="U699" s="264"/>
    </row>
    <row r="700" spans="6:21" x14ac:dyDescent="0.25">
      <c r="F700" s="273"/>
      <c r="G700" s="270"/>
      <c r="H700" s="270"/>
      <c r="I700" s="271"/>
      <c r="J700" s="270"/>
      <c r="K700" s="270"/>
      <c r="S700" s="272"/>
      <c r="U700" s="264"/>
    </row>
    <row r="701" spans="6:21" x14ac:dyDescent="0.25">
      <c r="F701" s="273"/>
      <c r="G701" s="270"/>
      <c r="H701" s="270"/>
      <c r="I701" s="271"/>
      <c r="J701" s="270"/>
      <c r="K701" s="270"/>
      <c r="S701" s="272"/>
      <c r="U701" s="264"/>
    </row>
    <row r="702" spans="6:21" x14ac:dyDescent="0.25">
      <c r="F702" s="273"/>
      <c r="G702" s="270"/>
      <c r="H702" s="270"/>
      <c r="I702" s="271"/>
      <c r="J702" s="270"/>
      <c r="K702" s="270"/>
      <c r="S702" s="272"/>
      <c r="U702" s="264"/>
    </row>
    <row r="703" spans="6:21" x14ac:dyDescent="0.25">
      <c r="F703" s="273"/>
      <c r="G703" s="270"/>
      <c r="H703" s="270"/>
      <c r="I703" s="271"/>
      <c r="J703" s="270"/>
      <c r="K703" s="270"/>
      <c r="S703" s="272"/>
      <c r="U703" s="264"/>
    </row>
    <row r="704" spans="6:21" x14ac:dyDescent="0.25">
      <c r="F704" s="273"/>
      <c r="G704" s="270"/>
      <c r="H704" s="270"/>
      <c r="I704" s="271"/>
      <c r="J704" s="270"/>
      <c r="K704" s="270"/>
      <c r="S704" s="272"/>
      <c r="U704" s="264"/>
    </row>
    <row r="705" spans="6:21" x14ac:dyDescent="0.25">
      <c r="F705" s="273"/>
      <c r="G705" s="270"/>
      <c r="H705" s="270"/>
      <c r="I705" s="271"/>
      <c r="J705" s="270"/>
      <c r="K705" s="270"/>
      <c r="S705" s="272"/>
      <c r="U705" s="264"/>
    </row>
    <row r="706" spans="6:21" x14ac:dyDescent="0.25">
      <c r="F706" s="273"/>
      <c r="G706" s="270"/>
      <c r="H706" s="270"/>
      <c r="I706" s="271"/>
      <c r="J706" s="270"/>
      <c r="K706" s="270"/>
      <c r="S706" s="272"/>
      <c r="U706" s="264"/>
    </row>
    <row r="707" spans="6:21" x14ac:dyDescent="0.25">
      <c r="F707" s="273"/>
      <c r="G707" s="270"/>
      <c r="H707" s="270"/>
      <c r="I707" s="271"/>
      <c r="J707" s="270"/>
      <c r="K707" s="270"/>
      <c r="S707" s="272"/>
      <c r="U707" s="264"/>
    </row>
    <row r="708" spans="6:21" x14ac:dyDescent="0.25">
      <c r="F708" s="273"/>
      <c r="G708" s="270"/>
      <c r="H708" s="270"/>
      <c r="I708" s="271"/>
      <c r="J708" s="270"/>
      <c r="K708" s="270"/>
      <c r="S708" s="272"/>
      <c r="U708" s="264"/>
    </row>
    <row r="709" spans="6:21" x14ac:dyDescent="0.25">
      <c r="F709" s="273"/>
      <c r="G709" s="270"/>
      <c r="H709" s="270"/>
      <c r="I709" s="271"/>
      <c r="J709" s="270"/>
      <c r="K709" s="270"/>
      <c r="S709" s="272"/>
      <c r="U709" s="264"/>
    </row>
    <row r="710" spans="6:21" x14ac:dyDescent="0.25">
      <c r="F710" s="273"/>
      <c r="G710" s="270"/>
      <c r="H710" s="270"/>
      <c r="I710" s="271"/>
      <c r="J710" s="270"/>
      <c r="K710" s="270"/>
      <c r="S710" s="272"/>
      <c r="U710" s="264"/>
    </row>
    <row r="711" spans="6:21" x14ac:dyDescent="0.25">
      <c r="F711" s="273"/>
      <c r="G711" s="270"/>
      <c r="H711" s="270"/>
      <c r="I711" s="271"/>
      <c r="J711" s="270"/>
      <c r="K711" s="270"/>
      <c r="S711" s="272"/>
      <c r="U711" s="264"/>
    </row>
    <row r="712" spans="6:21" x14ac:dyDescent="0.25">
      <c r="F712" s="273"/>
      <c r="G712" s="270"/>
      <c r="H712" s="270"/>
      <c r="I712" s="271"/>
      <c r="J712" s="270"/>
      <c r="K712" s="270"/>
      <c r="S712" s="272"/>
      <c r="U712" s="264"/>
    </row>
    <row r="713" spans="6:21" x14ac:dyDescent="0.25">
      <c r="F713" s="273"/>
      <c r="G713" s="270"/>
      <c r="H713" s="270"/>
      <c r="I713" s="271"/>
      <c r="J713" s="270"/>
      <c r="K713" s="270"/>
      <c r="S713" s="272"/>
      <c r="U713" s="264"/>
    </row>
    <row r="714" spans="6:21" x14ac:dyDescent="0.25">
      <c r="F714" s="273"/>
      <c r="G714" s="270"/>
      <c r="H714" s="270"/>
      <c r="I714" s="271"/>
      <c r="J714" s="270"/>
      <c r="K714" s="270"/>
      <c r="S714" s="272"/>
      <c r="U714" s="264"/>
    </row>
    <row r="715" spans="6:21" x14ac:dyDescent="0.25">
      <c r="F715" s="273"/>
      <c r="G715" s="270"/>
      <c r="H715" s="270"/>
      <c r="I715" s="271"/>
      <c r="J715" s="270"/>
      <c r="K715" s="270"/>
      <c r="S715" s="272"/>
      <c r="U715" s="264"/>
    </row>
    <row r="716" spans="6:21" x14ac:dyDescent="0.25">
      <c r="F716" s="273"/>
      <c r="G716" s="270"/>
      <c r="H716" s="270"/>
      <c r="I716" s="271"/>
      <c r="J716" s="270"/>
      <c r="K716" s="270"/>
      <c r="S716" s="272"/>
      <c r="U716" s="264"/>
    </row>
    <row r="717" spans="6:21" x14ac:dyDescent="0.25">
      <c r="F717" s="273"/>
      <c r="G717" s="270"/>
      <c r="H717" s="270"/>
      <c r="I717" s="271"/>
      <c r="J717" s="270"/>
      <c r="K717" s="270"/>
      <c r="S717" s="272"/>
      <c r="U717" s="264"/>
    </row>
    <row r="718" spans="6:21" x14ac:dyDescent="0.25">
      <c r="F718" s="273"/>
      <c r="G718" s="270"/>
      <c r="H718" s="270"/>
      <c r="I718" s="271"/>
      <c r="J718" s="270"/>
      <c r="K718" s="270"/>
      <c r="S718" s="272"/>
      <c r="U718" s="264"/>
    </row>
    <row r="719" spans="6:21" x14ac:dyDescent="0.25">
      <c r="F719" s="273"/>
      <c r="G719" s="270"/>
      <c r="H719" s="270"/>
      <c r="I719" s="271"/>
      <c r="J719" s="270"/>
      <c r="K719" s="270"/>
      <c r="S719" s="272"/>
      <c r="U719" s="264"/>
    </row>
    <row r="720" spans="6:21" x14ac:dyDescent="0.25">
      <c r="F720" s="273"/>
      <c r="G720" s="270"/>
      <c r="H720" s="270"/>
      <c r="I720" s="271"/>
      <c r="J720" s="270"/>
      <c r="K720" s="270"/>
      <c r="S720" s="272"/>
      <c r="U720" s="264"/>
    </row>
    <row r="721" spans="6:21" x14ac:dyDescent="0.25">
      <c r="F721" s="273"/>
      <c r="G721" s="270"/>
      <c r="H721" s="270"/>
      <c r="I721" s="271"/>
      <c r="J721" s="270"/>
      <c r="K721" s="270"/>
      <c r="S721" s="272"/>
      <c r="U721" s="264"/>
    </row>
    <row r="722" spans="6:21" x14ac:dyDescent="0.25">
      <c r="F722" s="273"/>
      <c r="G722" s="270"/>
      <c r="H722" s="270"/>
      <c r="I722" s="271"/>
      <c r="J722" s="270"/>
      <c r="K722" s="270"/>
      <c r="S722" s="272"/>
      <c r="U722" s="264"/>
    </row>
    <row r="723" spans="6:21" x14ac:dyDescent="0.25">
      <c r="F723" s="273"/>
      <c r="G723" s="270"/>
      <c r="H723" s="270"/>
      <c r="I723" s="271"/>
      <c r="J723" s="270"/>
      <c r="K723" s="270"/>
      <c r="S723" s="272"/>
      <c r="U723" s="264"/>
    </row>
    <row r="724" spans="6:21" x14ac:dyDescent="0.25">
      <c r="F724" s="273"/>
      <c r="G724" s="270"/>
      <c r="H724" s="270"/>
      <c r="I724" s="271"/>
      <c r="J724" s="270"/>
      <c r="K724" s="270"/>
      <c r="S724" s="272"/>
      <c r="U724" s="264"/>
    </row>
    <row r="725" spans="6:21" x14ac:dyDescent="0.25">
      <c r="F725" s="273"/>
      <c r="G725" s="270"/>
      <c r="H725" s="270"/>
      <c r="I725" s="271"/>
      <c r="J725" s="270"/>
      <c r="K725" s="270"/>
      <c r="S725" s="272"/>
      <c r="U725" s="264"/>
    </row>
    <row r="726" spans="6:21" x14ac:dyDescent="0.25">
      <c r="F726" s="273"/>
      <c r="G726" s="270"/>
      <c r="H726" s="270"/>
      <c r="I726" s="271"/>
      <c r="J726" s="270"/>
      <c r="K726" s="270"/>
      <c r="S726" s="272"/>
      <c r="U726" s="264"/>
    </row>
    <row r="727" spans="6:21" x14ac:dyDescent="0.25">
      <c r="F727" s="273"/>
      <c r="G727" s="270"/>
      <c r="H727" s="270"/>
      <c r="I727" s="271"/>
      <c r="J727" s="270"/>
      <c r="K727" s="270"/>
      <c r="S727" s="272"/>
      <c r="U727" s="264"/>
    </row>
    <row r="728" spans="6:21" x14ac:dyDescent="0.25">
      <c r="F728" s="273"/>
      <c r="G728" s="270"/>
      <c r="H728" s="270"/>
      <c r="I728" s="271"/>
      <c r="J728" s="270"/>
      <c r="K728" s="270"/>
      <c r="S728" s="272"/>
      <c r="U728" s="264"/>
    </row>
    <row r="729" spans="6:21" x14ac:dyDescent="0.25">
      <c r="F729" s="273"/>
      <c r="G729" s="270"/>
      <c r="H729" s="270"/>
      <c r="I729" s="271"/>
      <c r="J729" s="270"/>
      <c r="K729" s="270"/>
      <c r="S729" s="272"/>
      <c r="U729" s="264"/>
    </row>
    <row r="730" spans="6:21" x14ac:dyDescent="0.25">
      <c r="F730" s="273"/>
      <c r="G730" s="270"/>
      <c r="H730" s="270"/>
      <c r="I730" s="271"/>
      <c r="J730" s="270"/>
      <c r="K730" s="270"/>
      <c r="S730" s="272"/>
      <c r="U730" s="264"/>
    </row>
    <row r="731" spans="6:21" x14ac:dyDescent="0.25">
      <c r="F731" s="273"/>
      <c r="G731" s="270"/>
      <c r="H731" s="270"/>
      <c r="I731" s="271"/>
      <c r="J731" s="270"/>
      <c r="K731" s="270"/>
      <c r="S731" s="272"/>
      <c r="U731" s="264"/>
    </row>
    <row r="732" spans="6:21" x14ac:dyDescent="0.25">
      <c r="F732" s="273"/>
      <c r="G732" s="270"/>
      <c r="H732" s="270"/>
      <c r="I732" s="271"/>
      <c r="J732" s="270"/>
      <c r="K732" s="270"/>
      <c r="S732" s="272"/>
      <c r="U732" s="264"/>
    </row>
    <row r="733" spans="6:21" x14ac:dyDescent="0.25">
      <c r="F733" s="273"/>
      <c r="G733" s="270"/>
      <c r="H733" s="270"/>
      <c r="I733" s="271"/>
      <c r="J733" s="270"/>
      <c r="K733" s="270"/>
      <c r="S733" s="272"/>
      <c r="U733" s="264"/>
    </row>
    <row r="734" spans="6:21" x14ac:dyDescent="0.25">
      <c r="F734" s="273"/>
      <c r="G734" s="270"/>
      <c r="H734" s="270"/>
      <c r="I734" s="271"/>
      <c r="J734" s="270"/>
      <c r="K734" s="270"/>
      <c r="S734" s="272"/>
      <c r="U734" s="264"/>
    </row>
    <row r="735" spans="6:21" x14ac:dyDescent="0.25">
      <c r="F735" s="273"/>
      <c r="G735" s="270"/>
      <c r="H735" s="270"/>
      <c r="I735" s="271"/>
      <c r="J735" s="270"/>
      <c r="K735" s="270"/>
      <c r="S735" s="272"/>
      <c r="U735" s="264"/>
    </row>
    <row r="736" spans="6:21" x14ac:dyDescent="0.25">
      <c r="F736" s="273"/>
      <c r="G736" s="270"/>
      <c r="H736" s="270"/>
      <c r="I736" s="271"/>
      <c r="J736" s="270"/>
      <c r="K736" s="270"/>
      <c r="S736" s="272"/>
      <c r="U736" s="264"/>
    </row>
    <row r="737" spans="6:21" x14ac:dyDescent="0.25">
      <c r="F737" s="273"/>
      <c r="G737" s="270"/>
      <c r="H737" s="270"/>
      <c r="I737" s="271"/>
      <c r="J737" s="270"/>
      <c r="K737" s="270"/>
      <c r="S737" s="272"/>
      <c r="U737" s="264"/>
    </row>
    <row r="738" spans="6:21" x14ac:dyDescent="0.25">
      <c r="F738" s="273"/>
      <c r="G738" s="270"/>
      <c r="H738" s="270"/>
      <c r="I738" s="271"/>
      <c r="J738" s="270"/>
      <c r="K738" s="270"/>
      <c r="S738" s="272"/>
      <c r="U738" s="264"/>
    </row>
    <row r="739" spans="6:21" x14ac:dyDescent="0.25">
      <c r="F739" s="273"/>
      <c r="G739" s="270"/>
      <c r="H739" s="270"/>
      <c r="I739" s="271"/>
      <c r="J739" s="270"/>
      <c r="K739" s="270"/>
      <c r="S739" s="272"/>
      <c r="U739" s="264"/>
    </row>
    <row r="740" spans="6:21" x14ac:dyDescent="0.25">
      <c r="F740" s="273"/>
      <c r="G740" s="270"/>
      <c r="H740" s="270"/>
      <c r="I740" s="271"/>
      <c r="J740" s="270"/>
      <c r="K740" s="270"/>
      <c r="S740" s="272"/>
      <c r="U740" s="264"/>
    </row>
    <row r="741" spans="6:21" x14ac:dyDescent="0.25">
      <c r="F741" s="273"/>
      <c r="G741" s="270"/>
      <c r="H741" s="270"/>
      <c r="I741" s="271"/>
      <c r="J741" s="270"/>
      <c r="K741" s="270"/>
      <c r="S741" s="272"/>
      <c r="U741" s="264"/>
    </row>
    <row r="742" spans="6:21" x14ac:dyDescent="0.25">
      <c r="F742" s="273"/>
      <c r="G742" s="270"/>
      <c r="H742" s="270"/>
      <c r="I742" s="271"/>
      <c r="J742" s="270"/>
      <c r="K742" s="270"/>
      <c r="S742" s="272"/>
      <c r="U742" s="264"/>
    </row>
    <row r="743" spans="6:21" x14ac:dyDescent="0.25">
      <c r="F743" s="273"/>
      <c r="G743" s="270"/>
      <c r="H743" s="270"/>
      <c r="I743" s="271"/>
      <c r="J743" s="270"/>
      <c r="K743" s="270"/>
      <c r="S743" s="272"/>
      <c r="U743" s="264"/>
    </row>
    <row r="744" spans="6:21" x14ac:dyDescent="0.25">
      <c r="F744" s="273"/>
      <c r="G744" s="270"/>
      <c r="H744" s="270"/>
      <c r="I744" s="271"/>
      <c r="J744" s="270"/>
      <c r="K744" s="270"/>
      <c r="S744" s="272"/>
      <c r="U744" s="264"/>
    </row>
    <row r="745" spans="6:21" x14ac:dyDescent="0.25">
      <c r="F745" s="273"/>
      <c r="G745" s="270"/>
      <c r="H745" s="270"/>
      <c r="I745" s="271"/>
      <c r="J745" s="270"/>
      <c r="K745" s="270"/>
      <c r="S745" s="272"/>
      <c r="U745" s="264"/>
    </row>
    <row r="746" spans="6:21" x14ac:dyDescent="0.25">
      <c r="F746" s="273"/>
      <c r="G746" s="270"/>
      <c r="H746" s="270"/>
      <c r="I746" s="271"/>
      <c r="J746" s="270"/>
      <c r="K746" s="270"/>
      <c r="S746" s="272"/>
      <c r="U746" s="264"/>
    </row>
    <row r="747" spans="6:21" x14ac:dyDescent="0.25">
      <c r="F747" s="273"/>
      <c r="G747" s="270"/>
      <c r="H747" s="270"/>
      <c r="I747" s="271"/>
      <c r="J747" s="270"/>
      <c r="K747" s="270"/>
      <c r="S747" s="272"/>
      <c r="U747" s="264"/>
    </row>
    <row r="748" spans="6:21" x14ac:dyDescent="0.25">
      <c r="F748" s="273"/>
      <c r="G748" s="270"/>
      <c r="H748" s="270"/>
      <c r="I748" s="271"/>
      <c r="J748" s="270"/>
      <c r="K748" s="270"/>
      <c r="S748" s="272"/>
      <c r="U748" s="264"/>
    </row>
    <row r="749" spans="6:21" x14ac:dyDescent="0.25">
      <c r="F749" s="273"/>
      <c r="G749" s="270"/>
      <c r="H749" s="270"/>
      <c r="I749" s="271"/>
      <c r="J749" s="270"/>
      <c r="K749" s="270"/>
      <c r="S749" s="272"/>
      <c r="U749" s="264"/>
    </row>
    <row r="750" spans="6:21" x14ac:dyDescent="0.25">
      <c r="F750" s="273"/>
      <c r="G750" s="270"/>
      <c r="H750" s="270"/>
      <c r="I750" s="271"/>
      <c r="J750" s="270"/>
      <c r="K750" s="270"/>
      <c r="S750" s="272"/>
      <c r="U750" s="264"/>
    </row>
    <row r="751" spans="6:21" x14ac:dyDescent="0.25">
      <c r="F751" s="273"/>
      <c r="G751" s="270"/>
      <c r="H751" s="270"/>
      <c r="I751" s="271"/>
      <c r="J751" s="270"/>
      <c r="K751" s="270"/>
      <c r="S751" s="272"/>
      <c r="U751" s="264"/>
    </row>
    <row r="752" spans="6:21" x14ac:dyDescent="0.25">
      <c r="F752" s="273"/>
      <c r="G752" s="270"/>
      <c r="H752" s="270"/>
      <c r="I752" s="271"/>
      <c r="J752" s="270"/>
      <c r="K752" s="270"/>
      <c r="S752" s="272"/>
      <c r="U752" s="264"/>
    </row>
    <row r="753" spans="6:21" x14ac:dyDescent="0.25">
      <c r="F753" s="273"/>
      <c r="G753" s="270"/>
      <c r="H753" s="270"/>
      <c r="I753" s="271"/>
      <c r="J753" s="270"/>
      <c r="K753" s="270"/>
      <c r="S753" s="272"/>
      <c r="U753" s="264"/>
    </row>
    <row r="754" spans="6:21" x14ac:dyDescent="0.25">
      <c r="F754" s="273"/>
      <c r="G754" s="270"/>
      <c r="H754" s="270"/>
      <c r="I754" s="271"/>
      <c r="J754" s="270"/>
      <c r="K754" s="270"/>
      <c r="S754" s="272"/>
      <c r="U754" s="264"/>
    </row>
    <row r="755" spans="6:21" x14ac:dyDescent="0.25">
      <c r="F755" s="273"/>
      <c r="G755" s="270"/>
      <c r="H755" s="270"/>
      <c r="I755" s="271"/>
      <c r="J755" s="270"/>
      <c r="K755" s="270"/>
      <c r="S755" s="272"/>
      <c r="U755" s="264"/>
    </row>
    <row r="756" spans="6:21" x14ac:dyDescent="0.25">
      <c r="F756" s="273"/>
      <c r="G756" s="270"/>
      <c r="H756" s="270"/>
      <c r="I756" s="271"/>
      <c r="J756" s="270"/>
      <c r="K756" s="270"/>
      <c r="S756" s="272"/>
      <c r="U756" s="264"/>
    </row>
    <row r="757" spans="6:21" x14ac:dyDescent="0.25">
      <c r="F757" s="273"/>
      <c r="G757" s="270"/>
      <c r="H757" s="270"/>
      <c r="I757" s="271"/>
      <c r="J757" s="270"/>
      <c r="K757" s="270"/>
      <c r="S757" s="272"/>
      <c r="U757" s="264"/>
    </row>
    <row r="758" spans="6:21" x14ac:dyDescent="0.25">
      <c r="F758" s="273"/>
      <c r="G758" s="270"/>
      <c r="H758" s="270"/>
      <c r="I758" s="271"/>
      <c r="J758" s="270"/>
      <c r="K758" s="270"/>
      <c r="S758" s="272"/>
      <c r="U758" s="264"/>
    </row>
    <row r="759" spans="6:21" x14ac:dyDescent="0.25">
      <c r="F759" s="273"/>
      <c r="G759" s="270"/>
      <c r="H759" s="270"/>
      <c r="I759" s="271"/>
      <c r="J759" s="270"/>
      <c r="K759" s="270"/>
      <c r="S759" s="272"/>
      <c r="U759" s="264"/>
    </row>
    <row r="760" spans="6:21" x14ac:dyDescent="0.25">
      <c r="F760" s="273"/>
      <c r="G760" s="270"/>
      <c r="H760" s="270"/>
      <c r="I760" s="271"/>
      <c r="J760" s="270"/>
      <c r="K760" s="270"/>
      <c r="S760" s="272"/>
      <c r="U760" s="264"/>
    </row>
    <row r="761" spans="6:21" x14ac:dyDescent="0.25">
      <c r="F761" s="273"/>
      <c r="G761" s="270"/>
      <c r="H761" s="270"/>
      <c r="I761" s="271"/>
      <c r="J761" s="270"/>
      <c r="K761" s="270"/>
      <c r="S761" s="272"/>
      <c r="U761" s="264"/>
    </row>
    <row r="762" spans="6:21" x14ac:dyDescent="0.25">
      <c r="F762" s="273"/>
      <c r="G762" s="270"/>
      <c r="H762" s="270"/>
      <c r="I762" s="271"/>
      <c r="J762" s="270"/>
      <c r="K762" s="270"/>
      <c r="S762" s="272"/>
      <c r="U762" s="264"/>
    </row>
    <row r="763" spans="6:21" x14ac:dyDescent="0.25">
      <c r="F763" s="273"/>
      <c r="G763" s="270"/>
      <c r="H763" s="270"/>
      <c r="I763" s="271"/>
      <c r="J763" s="270"/>
      <c r="K763" s="270"/>
      <c r="S763" s="272"/>
      <c r="U763" s="264"/>
    </row>
    <row r="764" spans="6:21" x14ac:dyDescent="0.25">
      <c r="F764" s="273"/>
      <c r="G764" s="270"/>
      <c r="H764" s="270"/>
      <c r="I764" s="271"/>
      <c r="J764" s="270"/>
      <c r="K764" s="270"/>
      <c r="S764" s="272"/>
      <c r="U764" s="264"/>
    </row>
    <row r="765" spans="6:21" x14ac:dyDescent="0.25">
      <c r="F765" s="273"/>
      <c r="G765" s="270"/>
      <c r="H765" s="270"/>
      <c r="I765" s="271"/>
      <c r="J765" s="270"/>
      <c r="K765" s="270"/>
      <c r="S765" s="272"/>
      <c r="U765" s="264"/>
    </row>
    <row r="766" spans="6:21" x14ac:dyDescent="0.25">
      <c r="F766" s="273"/>
      <c r="G766" s="270"/>
      <c r="H766" s="270"/>
      <c r="I766" s="271"/>
      <c r="J766" s="270"/>
      <c r="K766" s="270"/>
      <c r="S766" s="272"/>
      <c r="U766" s="264"/>
    </row>
    <row r="767" spans="6:21" x14ac:dyDescent="0.25">
      <c r="F767" s="273"/>
      <c r="G767" s="270"/>
      <c r="H767" s="270"/>
      <c r="I767" s="271"/>
      <c r="J767" s="270"/>
      <c r="K767" s="270"/>
      <c r="S767" s="272"/>
      <c r="U767" s="264"/>
    </row>
    <row r="768" spans="6:21" x14ac:dyDescent="0.25">
      <c r="F768" s="273"/>
      <c r="G768" s="270"/>
      <c r="H768" s="270"/>
      <c r="I768" s="271"/>
      <c r="J768" s="270"/>
      <c r="K768" s="270"/>
      <c r="S768" s="272"/>
      <c r="U768" s="264"/>
    </row>
    <row r="769" spans="6:21" x14ac:dyDescent="0.25">
      <c r="F769" s="273"/>
      <c r="G769" s="270"/>
      <c r="H769" s="270"/>
      <c r="I769" s="271"/>
      <c r="J769" s="270"/>
      <c r="K769" s="270"/>
      <c r="S769" s="272"/>
      <c r="U769" s="264"/>
    </row>
    <row r="770" spans="6:21" x14ac:dyDescent="0.25">
      <c r="F770" s="273"/>
      <c r="G770" s="270"/>
      <c r="H770" s="270"/>
      <c r="I770" s="271"/>
      <c r="J770" s="270"/>
      <c r="K770" s="270"/>
      <c r="S770" s="272"/>
      <c r="U770" s="264"/>
    </row>
    <row r="771" spans="6:21" x14ac:dyDescent="0.25">
      <c r="F771" s="273"/>
      <c r="G771" s="270"/>
      <c r="H771" s="270"/>
      <c r="I771" s="271"/>
      <c r="J771" s="270"/>
      <c r="K771" s="270"/>
      <c r="S771" s="272"/>
      <c r="U771" s="264"/>
    </row>
    <row r="772" spans="6:21" x14ac:dyDescent="0.25">
      <c r="F772" s="273"/>
      <c r="G772" s="270"/>
      <c r="H772" s="270"/>
      <c r="I772" s="271"/>
      <c r="J772" s="270"/>
      <c r="K772" s="270"/>
      <c r="S772" s="272"/>
      <c r="U772" s="264"/>
    </row>
    <row r="773" spans="6:21" x14ac:dyDescent="0.25">
      <c r="F773" s="273"/>
      <c r="G773" s="270"/>
      <c r="H773" s="270"/>
      <c r="I773" s="271"/>
      <c r="J773" s="270"/>
      <c r="K773" s="270"/>
      <c r="S773" s="272"/>
      <c r="U773" s="264"/>
    </row>
    <row r="774" spans="6:21" x14ac:dyDescent="0.25">
      <c r="F774" s="273"/>
      <c r="G774" s="270"/>
      <c r="H774" s="270"/>
      <c r="I774" s="271"/>
      <c r="J774" s="270"/>
      <c r="K774" s="270"/>
      <c r="S774" s="272"/>
      <c r="U774" s="264"/>
    </row>
    <row r="775" spans="6:21" x14ac:dyDescent="0.25">
      <c r="F775" s="273"/>
      <c r="G775" s="270"/>
      <c r="H775" s="270"/>
      <c r="I775" s="271"/>
      <c r="J775" s="270"/>
      <c r="K775" s="270"/>
      <c r="S775" s="272"/>
      <c r="U775" s="264"/>
    </row>
    <row r="776" spans="6:21" x14ac:dyDescent="0.25">
      <c r="F776" s="273"/>
      <c r="G776" s="270"/>
      <c r="H776" s="270"/>
      <c r="I776" s="271"/>
      <c r="J776" s="270"/>
      <c r="K776" s="270"/>
      <c r="S776" s="272"/>
      <c r="U776" s="264"/>
    </row>
    <row r="777" spans="6:21" x14ac:dyDescent="0.25">
      <c r="F777" s="273"/>
      <c r="G777" s="270"/>
      <c r="H777" s="270"/>
      <c r="I777" s="271"/>
      <c r="J777" s="270"/>
      <c r="K777" s="270"/>
      <c r="S777" s="272"/>
      <c r="U777" s="264"/>
    </row>
    <row r="778" spans="6:21" x14ac:dyDescent="0.25">
      <c r="F778" s="273"/>
      <c r="G778" s="270"/>
      <c r="H778" s="270"/>
      <c r="I778" s="271"/>
      <c r="J778" s="270"/>
      <c r="K778" s="270"/>
      <c r="S778" s="272"/>
      <c r="U778" s="264"/>
    </row>
    <row r="779" spans="6:21" x14ac:dyDescent="0.25">
      <c r="F779" s="273"/>
      <c r="G779" s="270"/>
      <c r="H779" s="270"/>
      <c r="I779" s="271"/>
      <c r="J779" s="270"/>
      <c r="K779" s="270"/>
      <c r="S779" s="272"/>
      <c r="U779" s="264"/>
    </row>
    <row r="780" spans="6:21" x14ac:dyDescent="0.25">
      <c r="F780" s="273"/>
      <c r="G780" s="270"/>
      <c r="H780" s="270"/>
      <c r="I780" s="271"/>
      <c r="J780" s="270"/>
      <c r="K780" s="270"/>
      <c r="S780" s="272"/>
      <c r="U780" s="264"/>
    </row>
    <row r="781" spans="6:21" x14ac:dyDescent="0.25">
      <c r="F781" s="273"/>
      <c r="G781" s="270"/>
      <c r="H781" s="270"/>
      <c r="I781" s="271"/>
      <c r="J781" s="270"/>
      <c r="K781" s="270"/>
      <c r="S781" s="272"/>
      <c r="U781" s="264"/>
    </row>
    <row r="782" spans="6:21" x14ac:dyDescent="0.25">
      <c r="F782" s="273"/>
      <c r="G782" s="270"/>
      <c r="H782" s="270"/>
      <c r="I782" s="271"/>
      <c r="J782" s="270"/>
      <c r="K782" s="270"/>
      <c r="S782" s="272"/>
      <c r="U782" s="264"/>
    </row>
    <row r="783" spans="6:21" x14ac:dyDescent="0.25">
      <c r="F783" s="273"/>
      <c r="G783" s="270"/>
      <c r="H783" s="270"/>
      <c r="I783" s="271"/>
      <c r="J783" s="270"/>
      <c r="K783" s="270"/>
      <c r="S783" s="272"/>
      <c r="U783" s="264"/>
    </row>
    <row r="784" spans="6:21" x14ac:dyDescent="0.25">
      <c r="F784" s="273"/>
      <c r="G784" s="270"/>
      <c r="H784" s="270"/>
      <c r="I784" s="271"/>
      <c r="J784" s="270"/>
      <c r="K784" s="270"/>
      <c r="S784" s="272"/>
      <c r="U784" s="264"/>
    </row>
    <row r="785" spans="6:21" x14ac:dyDescent="0.25">
      <c r="F785" s="273"/>
      <c r="G785" s="270"/>
      <c r="H785" s="270"/>
      <c r="I785" s="271"/>
      <c r="J785" s="270"/>
      <c r="K785" s="270"/>
      <c r="S785" s="272"/>
      <c r="U785" s="264"/>
    </row>
    <row r="786" spans="6:21" x14ac:dyDescent="0.25">
      <c r="F786" s="273"/>
      <c r="G786" s="270"/>
      <c r="H786" s="270"/>
      <c r="I786" s="271"/>
      <c r="J786" s="270"/>
      <c r="K786" s="270"/>
      <c r="S786" s="272"/>
      <c r="U786" s="264"/>
    </row>
    <row r="787" spans="6:21" x14ac:dyDescent="0.25">
      <c r="F787" s="273"/>
      <c r="G787" s="270"/>
      <c r="H787" s="270"/>
      <c r="I787" s="271"/>
      <c r="J787" s="270"/>
      <c r="K787" s="270"/>
      <c r="S787" s="272"/>
      <c r="U787" s="264"/>
    </row>
    <row r="788" spans="6:21" x14ac:dyDescent="0.25">
      <c r="F788" s="273"/>
      <c r="G788" s="270"/>
      <c r="H788" s="270"/>
      <c r="I788" s="271"/>
      <c r="J788" s="270"/>
      <c r="K788" s="270"/>
      <c r="S788" s="272"/>
      <c r="U788" s="264"/>
    </row>
    <row r="789" spans="6:21" x14ac:dyDescent="0.25">
      <c r="F789" s="273"/>
      <c r="G789" s="270"/>
      <c r="H789" s="270"/>
      <c r="I789" s="271"/>
      <c r="J789" s="270"/>
      <c r="K789" s="270"/>
      <c r="S789" s="272"/>
      <c r="U789" s="264"/>
    </row>
    <row r="790" spans="6:21" x14ac:dyDescent="0.25">
      <c r="F790" s="273"/>
      <c r="G790" s="270"/>
      <c r="H790" s="270"/>
      <c r="I790" s="271"/>
      <c r="J790" s="270"/>
      <c r="K790" s="270"/>
      <c r="S790" s="272"/>
      <c r="U790" s="264"/>
    </row>
    <row r="791" spans="6:21" x14ac:dyDescent="0.25">
      <c r="F791" s="273"/>
      <c r="G791" s="270"/>
      <c r="H791" s="270"/>
      <c r="I791" s="271"/>
      <c r="J791" s="270"/>
      <c r="K791" s="270"/>
      <c r="S791" s="272"/>
      <c r="U791" s="264"/>
    </row>
    <row r="792" spans="6:21" x14ac:dyDescent="0.25">
      <c r="F792" s="273"/>
      <c r="G792" s="270"/>
      <c r="H792" s="270"/>
      <c r="I792" s="271"/>
      <c r="J792" s="270"/>
      <c r="K792" s="270"/>
      <c r="S792" s="272"/>
      <c r="U792" s="264"/>
    </row>
    <row r="793" spans="6:21" x14ac:dyDescent="0.25">
      <c r="F793" s="273"/>
      <c r="G793" s="270"/>
      <c r="H793" s="270"/>
      <c r="I793" s="271"/>
      <c r="J793" s="270"/>
      <c r="K793" s="270"/>
      <c r="S793" s="272"/>
      <c r="U793" s="264"/>
    </row>
    <row r="794" spans="6:21" x14ac:dyDescent="0.25">
      <c r="F794" s="273"/>
      <c r="G794" s="270"/>
      <c r="H794" s="270"/>
      <c r="I794" s="271"/>
      <c r="J794" s="270"/>
      <c r="K794" s="270"/>
      <c r="S794" s="272"/>
      <c r="U794" s="264"/>
    </row>
    <row r="795" spans="6:21" x14ac:dyDescent="0.25">
      <c r="F795" s="273"/>
      <c r="G795" s="270"/>
      <c r="H795" s="270"/>
      <c r="I795" s="271"/>
      <c r="J795" s="270"/>
      <c r="K795" s="270"/>
      <c r="S795" s="272"/>
      <c r="U795" s="264"/>
    </row>
    <row r="796" spans="6:21" x14ac:dyDescent="0.25">
      <c r="F796" s="273"/>
      <c r="G796" s="270"/>
      <c r="H796" s="270"/>
      <c r="I796" s="271"/>
      <c r="J796" s="270"/>
      <c r="K796" s="270"/>
      <c r="S796" s="272"/>
      <c r="U796" s="264"/>
    </row>
    <row r="797" spans="6:21" x14ac:dyDescent="0.25">
      <c r="F797" s="273"/>
      <c r="G797" s="270"/>
      <c r="H797" s="270"/>
      <c r="I797" s="271"/>
      <c r="J797" s="270"/>
      <c r="K797" s="270"/>
      <c r="S797" s="272"/>
      <c r="U797" s="264"/>
    </row>
    <row r="798" spans="6:21" x14ac:dyDescent="0.25">
      <c r="F798" s="273"/>
      <c r="G798" s="270"/>
      <c r="H798" s="270"/>
      <c r="I798" s="271"/>
      <c r="J798" s="270"/>
      <c r="K798" s="270"/>
      <c r="S798" s="272"/>
      <c r="U798" s="264"/>
    </row>
    <row r="799" spans="6:21" x14ac:dyDescent="0.25">
      <c r="F799" s="273"/>
      <c r="G799" s="270"/>
      <c r="H799" s="270"/>
      <c r="I799" s="271"/>
      <c r="J799" s="270"/>
      <c r="K799" s="270"/>
      <c r="S799" s="272"/>
      <c r="U799" s="264"/>
    </row>
    <row r="800" spans="6:21" x14ac:dyDescent="0.25">
      <c r="F800" s="273"/>
      <c r="G800" s="270"/>
      <c r="H800" s="270"/>
      <c r="I800" s="271"/>
      <c r="J800" s="270"/>
      <c r="K800" s="270"/>
      <c r="S800" s="272"/>
      <c r="U800" s="264"/>
    </row>
    <row r="801" spans="6:21" x14ac:dyDescent="0.25">
      <c r="F801" s="273"/>
      <c r="G801" s="270"/>
      <c r="H801" s="270"/>
      <c r="I801" s="271"/>
      <c r="J801" s="270"/>
      <c r="K801" s="270"/>
      <c r="S801" s="272"/>
      <c r="U801" s="264"/>
    </row>
    <row r="802" spans="6:21" x14ac:dyDescent="0.25">
      <c r="F802" s="273"/>
      <c r="G802" s="270"/>
      <c r="H802" s="270"/>
      <c r="I802" s="271"/>
      <c r="J802" s="270"/>
      <c r="K802" s="270"/>
      <c r="S802" s="272"/>
      <c r="U802" s="264"/>
    </row>
    <row r="803" spans="6:21" x14ac:dyDescent="0.25">
      <c r="F803" s="273"/>
      <c r="G803" s="270"/>
      <c r="H803" s="270"/>
      <c r="I803" s="271"/>
      <c r="J803" s="270"/>
      <c r="K803" s="270"/>
      <c r="S803" s="272"/>
      <c r="U803" s="264"/>
    </row>
    <row r="804" spans="6:21" x14ac:dyDescent="0.25">
      <c r="F804" s="273"/>
      <c r="G804" s="270"/>
      <c r="H804" s="270"/>
      <c r="I804" s="271"/>
      <c r="J804" s="270"/>
      <c r="K804" s="270"/>
      <c r="S804" s="272"/>
      <c r="U804" s="264"/>
    </row>
    <row r="805" spans="6:21" x14ac:dyDescent="0.25">
      <c r="F805" s="273"/>
      <c r="G805" s="270"/>
      <c r="H805" s="270"/>
      <c r="I805" s="271"/>
      <c r="J805" s="270"/>
      <c r="K805" s="270"/>
      <c r="S805" s="272"/>
      <c r="U805" s="264"/>
    </row>
    <row r="806" spans="6:21" x14ac:dyDescent="0.25">
      <c r="F806" s="273"/>
      <c r="G806" s="270"/>
      <c r="H806" s="270"/>
      <c r="I806" s="271"/>
      <c r="J806" s="270"/>
      <c r="K806" s="270"/>
      <c r="S806" s="272"/>
      <c r="U806" s="264"/>
    </row>
    <row r="807" spans="6:21" x14ac:dyDescent="0.25">
      <c r="F807" s="273"/>
      <c r="G807" s="270"/>
      <c r="H807" s="270"/>
      <c r="I807" s="271"/>
      <c r="J807" s="270"/>
      <c r="K807" s="270"/>
      <c r="S807" s="272"/>
      <c r="U807" s="264"/>
    </row>
    <row r="808" spans="6:21" x14ac:dyDescent="0.25">
      <c r="F808" s="273"/>
      <c r="G808" s="270"/>
      <c r="H808" s="270"/>
      <c r="I808" s="271"/>
      <c r="J808" s="270"/>
      <c r="K808" s="270"/>
      <c r="S808" s="272"/>
      <c r="U808" s="264"/>
    </row>
    <row r="809" spans="6:21" x14ac:dyDescent="0.25">
      <c r="F809" s="273"/>
      <c r="G809" s="270"/>
      <c r="H809" s="270"/>
      <c r="I809" s="271"/>
      <c r="J809" s="270"/>
      <c r="K809" s="270"/>
      <c r="S809" s="272"/>
      <c r="U809" s="264"/>
    </row>
    <row r="810" spans="6:21" x14ac:dyDescent="0.25">
      <c r="F810" s="273"/>
      <c r="G810" s="270"/>
      <c r="H810" s="270"/>
      <c r="I810" s="271"/>
      <c r="J810" s="270"/>
      <c r="K810" s="270"/>
      <c r="S810" s="272"/>
      <c r="U810" s="264"/>
    </row>
    <row r="811" spans="6:21" x14ac:dyDescent="0.25">
      <c r="F811" s="273"/>
      <c r="G811" s="270"/>
      <c r="H811" s="270"/>
      <c r="I811" s="271"/>
      <c r="J811" s="270"/>
      <c r="K811" s="270"/>
      <c r="S811" s="272"/>
      <c r="U811" s="264"/>
    </row>
    <row r="812" spans="6:21" x14ac:dyDescent="0.25">
      <c r="F812" s="273"/>
      <c r="G812" s="270"/>
      <c r="H812" s="270"/>
      <c r="I812" s="271"/>
      <c r="J812" s="270"/>
      <c r="K812" s="270"/>
      <c r="S812" s="272"/>
      <c r="U812" s="264"/>
    </row>
    <row r="813" spans="6:21" x14ac:dyDescent="0.25">
      <c r="F813" s="273"/>
      <c r="G813" s="270"/>
      <c r="H813" s="270"/>
      <c r="I813" s="271"/>
      <c r="J813" s="270"/>
      <c r="K813" s="270"/>
      <c r="S813" s="272"/>
      <c r="U813" s="264"/>
    </row>
    <row r="814" spans="6:21" x14ac:dyDescent="0.25">
      <c r="F814" s="273"/>
      <c r="G814" s="270"/>
      <c r="H814" s="270"/>
      <c r="I814" s="271"/>
      <c r="J814" s="270"/>
      <c r="K814" s="270"/>
      <c r="S814" s="272"/>
      <c r="U814" s="264"/>
    </row>
    <row r="815" spans="6:21" x14ac:dyDescent="0.25">
      <c r="F815" s="273"/>
      <c r="G815" s="270"/>
      <c r="H815" s="270"/>
      <c r="I815" s="271"/>
      <c r="J815" s="270"/>
      <c r="K815" s="270"/>
      <c r="S815" s="272"/>
      <c r="U815" s="264"/>
    </row>
    <row r="816" spans="6:21" x14ac:dyDescent="0.25">
      <c r="F816" s="273"/>
      <c r="G816" s="270"/>
      <c r="H816" s="270"/>
      <c r="I816" s="271"/>
      <c r="J816" s="270"/>
      <c r="K816" s="270"/>
      <c r="S816" s="272"/>
      <c r="U816" s="264"/>
    </row>
    <row r="817" spans="6:21" x14ac:dyDescent="0.25">
      <c r="F817" s="273"/>
      <c r="G817" s="270"/>
      <c r="H817" s="270"/>
      <c r="I817" s="271"/>
      <c r="J817" s="270"/>
      <c r="K817" s="270"/>
      <c r="S817" s="272"/>
      <c r="U817" s="264"/>
    </row>
    <row r="818" spans="6:21" x14ac:dyDescent="0.25">
      <c r="F818" s="273"/>
      <c r="G818" s="270"/>
      <c r="H818" s="270"/>
      <c r="I818" s="271"/>
      <c r="J818" s="270"/>
      <c r="K818" s="270"/>
      <c r="S818" s="272"/>
      <c r="U818" s="264"/>
    </row>
    <row r="819" spans="6:21" x14ac:dyDescent="0.25">
      <c r="F819" s="273"/>
      <c r="G819" s="270"/>
      <c r="H819" s="270"/>
      <c r="I819" s="271"/>
      <c r="J819" s="270"/>
      <c r="K819" s="270"/>
      <c r="S819" s="272"/>
      <c r="U819" s="264"/>
    </row>
    <row r="820" spans="6:21" x14ac:dyDescent="0.25">
      <c r="F820" s="273"/>
      <c r="G820" s="270"/>
      <c r="H820" s="270"/>
      <c r="I820" s="271"/>
      <c r="J820" s="270"/>
      <c r="K820" s="270"/>
      <c r="S820" s="272"/>
      <c r="U820" s="264"/>
    </row>
    <row r="821" spans="6:21" x14ac:dyDescent="0.25">
      <c r="F821" s="273"/>
      <c r="G821" s="270"/>
      <c r="H821" s="270"/>
      <c r="I821" s="271"/>
      <c r="J821" s="270"/>
      <c r="K821" s="270"/>
      <c r="S821" s="272"/>
      <c r="U821" s="264"/>
    </row>
    <row r="822" spans="6:21" x14ac:dyDescent="0.25">
      <c r="F822" s="273"/>
      <c r="G822" s="270"/>
      <c r="H822" s="270"/>
      <c r="I822" s="271"/>
      <c r="J822" s="270"/>
      <c r="K822" s="270"/>
      <c r="S822" s="272"/>
      <c r="U822" s="264"/>
    </row>
    <row r="823" spans="6:21" x14ac:dyDescent="0.25">
      <c r="F823" s="273"/>
      <c r="G823" s="270"/>
      <c r="H823" s="270"/>
      <c r="I823" s="271"/>
      <c r="J823" s="270"/>
      <c r="K823" s="270"/>
      <c r="S823" s="272"/>
      <c r="U823" s="264"/>
    </row>
    <row r="824" spans="6:21" x14ac:dyDescent="0.25">
      <c r="F824" s="273"/>
      <c r="G824" s="270"/>
      <c r="H824" s="270"/>
      <c r="I824" s="271"/>
      <c r="J824" s="270"/>
      <c r="K824" s="270"/>
      <c r="S824" s="272"/>
      <c r="U824" s="264"/>
    </row>
    <row r="825" spans="6:21" x14ac:dyDescent="0.25">
      <c r="F825" s="273"/>
      <c r="G825" s="270"/>
      <c r="H825" s="270"/>
      <c r="I825" s="271"/>
      <c r="J825" s="270"/>
      <c r="K825" s="270"/>
      <c r="S825" s="272"/>
      <c r="U825" s="264"/>
    </row>
    <row r="826" spans="6:21" x14ac:dyDescent="0.25">
      <c r="F826" s="273"/>
      <c r="G826" s="270"/>
      <c r="H826" s="270"/>
      <c r="I826" s="271"/>
      <c r="J826" s="270"/>
      <c r="K826" s="270"/>
      <c r="S826" s="272"/>
      <c r="U826" s="264"/>
    </row>
    <row r="827" spans="6:21" x14ac:dyDescent="0.25">
      <c r="F827" s="273"/>
      <c r="G827" s="270"/>
      <c r="H827" s="270"/>
      <c r="I827" s="271"/>
      <c r="J827" s="270"/>
      <c r="K827" s="270"/>
      <c r="S827" s="272"/>
      <c r="U827" s="264"/>
    </row>
    <row r="828" spans="6:21" x14ac:dyDescent="0.25">
      <c r="F828" s="273"/>
      <c r="G828" s="270"/>
      <c r="H828" s="270"/>
      <c r="I828" s="271"/>
      <c r="J828" s="270"/>
      <c r="K828" s="270"/>
      <c r="S828" s="272"/>
      <c r="U828" s="264"/>
    </row>
    <row r="829" spans="6:21" x14ac:dyDescent="0.25">
      <c r="F829" s="273"/>
      <c r="G829" s="270"/>
      <c r="H829" s="270"/>
      <c r="I829" s="271"/>
      <c r="J829" s="270"/>
      <c r="K829" s="270"/>
      <c r="S829" s="272"/>
      <c r="U829" s="264"/>
    </row>
    <row r="830" spans="6:21" x14ac:dyDescent="0.25">
      <c r="F830" s="273"/>
      <c r="G830" s="270"/>
      <c r="H830" s="270"/>
      <c r="I830" s="271"/>
      <c r="J830" s="270"/>
      <c r="K830" s="270"/>
      <c r="S830" s="272"/>
      <c r="U830" s="264"/>
    </row>
    <row r="831" spans="6:21" x14ac:dyDescent="0.25">
      <c r="F831" s="273"/>
      <c r="G831" s="270"/>
      <c r="H831" s="270"/>
      <c r="I831" s="271"/>
      <c r="J831" s="270"/>
      <c r="K831" s="270"/>
      <c r="S831" s="272"/>
      <c r="U831" s="264"/>
    </row>
    <row r="832" spans="6:21" x14ac:dyDescent="0.25">
      <c r="F832" s="273"/>
      <c r="G832" s="270"/>
      <c r="H832" s="270"/>
      <c r="I832" s="271"/>
      <c r="J832" s="270"/>
      <c r="K832" s="270"/>
      <c r="S832" s="272"/>
      <c r="U832" s="264"/>
    </row>
    <row r="833" spans="6:21" x14ac:dyDescent="0.25">
      <c r="F833" s="273"/>
      <c r="G833" s="270"/>
      <c r="H833" s="270"/>
      <c r="I833" s="271"/>
      <c r="J833" s="270"/>
      <c r="K833" s="270"/>
      <c r="S833" s="272"/>
      <c r="U833" s="264"/>
    </row>
    <row r="834" spans="6:21" x14ac:dyDescent="0.25">
      <c r="F834" s="273"/>
      <c r="G834" s="270"/>
      <c r="H834" s="270"/>
      <c r="I834" s="271"/>
      <c r="J834" s="270"/>
      <c r="K834" s="270"/>
      <c r="S834" s="272"/>
      <c r="U834" s="264"/>
    </row>
    <row r="835" spans="6:21" x14ac:dyDescent="0.25">
      <c r="F835" s="273"/>
      <c r="G835" s="270"/>
      <c r="H835" s="270"/>
      <c r="I835" s="271"/>
      <c r="J835" s="270"/>
      <c r="K835" s="270"/>
      <c r="S835" s="272"/>
      <c r="U835" s="264"/>
    </row>
    <row r="836" spans="6:21" x14ac:dyDescent="0.25">
      <c r="F836" s="273"/>
      <c r="G836" s="270"/>
      <c r="H836" s="270"/>
      <c r="I836" s="271"/>
      <c r="J836" s="270"/>
      <c r="K836" s="270"/>
      <c r="S836" s="272"/>
      <c r="U836" s="264"/>
    </row>
    <row r="837" spans="6:21" x14ac:dyDescent="0.25">
      <c r="F837" s="273"/>
      <c r="G837" s="270"/>
      <c r="H837" s="270"/>
      <c r="I837" s="271"/>
      <c r="J837" s="270"/>
      <c r="K837" s="270"/>
      <c r="S837" s="272"/>
      <c r="U837" s="264"/>
    </row>
    <row r="838" spans="6:21" x14ac:dyDescent="0.25">
      <c r="F838" s="273"/>
      <c r="G838" s="270"/>
      <c r="H838" s="270"/>
      <c r="I838" s="271"/>
      <c r="J838" s="270"/>
      <c r="K838" s="270"/>
      <c r="S838" s="272"/>
      <c r="U838" s="264"/>
    </row>
    <row r="839" spans="6:21" x14ac:dyDescent="0.25">
      <c r="F839" s="273"/>
      <c r="G839" s="270"/>
      <c r="H839" s="270"/>
      <c r="I839" s="271"/>
      <c r="J839" s="270"/>
      <c r="K839" s="270"/>
      <c r="S839" s="272"/>
      <c r="U839" s="264"/>
    </row>
    <row r="840" spans="6:21" x14ac:dyDescent="0.25">
      <c r="F840" s="273"/>
      <c r="G840" s="270"/>
      <c r="H840" s="270"/>
      <c r="I840" s="271"/>
      <c r="J840" s="270"/>
      <c r="K840" s="270"/>
      <c r="S840" s="272"/>
      <c r="U840" s="264"/>
    </row>
    <row r="841" spans="6:21" x14ac:dyDescent="0.25">
      <c r="F841" s="273"/>
      <c r="G841" s="270"/>
      <c r="H841" s="270"/>
      <c r="I841" s="271"/>
      <c r="J841" s="270"/>
      <c r="K841" s="270"/>
      <c r="S841" s="272"/>
      <c r="U841" s="264"/>
    </row>
    <row r="842" spans="6:21" x14ac:dyDescent="0.25">
      <c r="F842" s="273"/>
      <c r="G842" s="270"/>
      <c r="H842" s="270"/>
      <c r="I842" s="271"/>
      <c r="J842" s="270"/>
      <c r="K842" s="270"/>
      <c r="S842" s="272"/>
      <c r="U842" s="264"/>
    </row>
    <row r="843" spans="6:21" x14ac:dyDescent="0.25">
      <c r="F843" s="273"/>
      <c r="G843" s="270"/>
      <c r="H843" s="270"/>
      <c r="I843" s="271"/>
      <c r="J843" s="270"/>
      <c r="K843" s="270"/>
      <c r="S843" s="272"/>
      <c r="U843" s="264"/>
    </row>
    <row r="844" spans="6:21" x14ac:dyDescent="0.25">
      <c r="F844" s="273"/>
      <c r="G844" s="270"/>
      <c r="H844" s="270"/>
      <c r="I844" s="271"/>
      <c r="J844" s="270"/>
      <c r="K844" s="270"/>
      <c r="S844" s="272"/>
      <c r="U844" s="264"/>
    </row>
    <row r="845" spans="6:21" x14ac:dyDescent="0.25">
      <c r="F845" s="273"/>
      <c r="G845" s="270"/>
      <c r="H845" s="270"/>
      <c r="I845" s="271"/>
      <c r="J845" s="270"/>
      <c r="K845" s="270"/>
      <c r="S845" s="272"/>
      <c r="U845" s="264"/>
    </row>
    <row r="846" spans="6:21" x14ac:dyDescent="0.25">
      <c r="F846" s="273"/>
      <c r="G846" s="270"/>
      <c r="H846" s="270"/>
      <c r="I846" s="271"/>
      <c r="J846" s="270"/>
      <c r="K846" s="270"/>
      <c r="S846" s="272"/>
      <c r="U846" s="264"/>
    </row>
    <row r="847" spans="6:21" x14ac:dyDescent="0.25">
      <c r="F847" s="273"/>
      <c r="G847" s="270"/>
      <c r="H847" s="270"/>
      <c r="I847" s="271"/>
      <c r="J847" s="270"/>
      <c r="K847" s="270"/>
      <c r="S847" s="272"/>
      <c r="U847" s="264"/>
    </row>
    <row r="848" spans="6:21" x14ac:dyDescent="0.25">
      <c r="F848" s="273"/>
      <c r="G848" s="270"/>
      <c r="H848" s="270"/>
      <c r="I848" s="271"/>
      <c r="J848" s="270"/>
      <c r="K848" s="270"/>
      <c r="S848" s="272"/>
      <c r="U848" s="264"/>
    </row>
    <row r="849" spans="6:21" x14ac:dyDescent="0.25">
      <c r="F849" s="273"/>
      <c r="G849" s="270"/>
      <c r="H849" s="270"/>
      <c r="I849" s="271"/>
      <c r="J849" s="270"/>
      <c r="K849" s="270"/>
      <c r="S849" s="272"/>
      <c r="U849" s="264"/>
    </row>
    <row r="850" spans="6:21" x14ac:dyDescent="0.25">
      <c r="F850" s="273"/>
      <c r="G850" s="270"/>
      <c r="H850" s="270"/>
      <c r="I850" s="271"/>
      <c r="J850" s="270"/>
      <c r="K850" s="270"/>
      <c r="S850" s="272"/>
      <c r="U850" s="264"/>
    </row>
    <row r="851" spans="6:21" x14ac:dyDescent="0.25">
      <c r="F851" s="273"/>
      <c r="G851" s="270"/>
      <c r="H851" s="270"/>
      <c r="I851" s="271"/>
      <c r="J851" s="270"/>
      <c r="K851" s="270"/>
      <c r="S851" s="272"/>
      <c r="U851" s="264"/>
    </row>
    <row r="852" spans="6:21" x14ac:dyDescent="0.25">
      <c r="F852" s="273"/>
      <c r="G852" s="270"/>
      <c r="H852" s="270"/>
      <c r="I852" s="271"/>
      <c r="J852" s="270"/>
      <c r="K852" s="270"/>
      <c r="S852" s="272"/>
      <c r="U852" s="264"/>
    </row>
    <row r="853" spans="6:21" x14ac:dyDescent="0.25">
      <c r="F853" s="273"/>
      <c r="G853" s="270"/>
      <c r="H853" s="270"/>
      <c r="I853" s="271"/>
      <c r="J853" s="270"/>
      <c r="K853" s="270"/>
      <c r="S853" s="272"/>
      <c r="U853" s="264"/>
    </row>
    <row r="854" spans="6:21" x14ac:dyDescent="0.25">
      <c r="F854" s="273"/>
      <c r="G854" s="270"/>
      <c r="H854" s="270"/>
      <c r="I854" s="271"/>
      <c r="J854" s="270"/>
      <c r="K854" s="270"/>
      <c r="S854" s="272"/>
      <c r="U854" s="264"/>
    </row>
    <row r="855" spans="6:21" x14ac:dyDescent="0.25">
      <c r="F855" s="273"/>
      <c r="G855" s="270"/>
      <c r="H855" s="270"/>
      <c r="I855" s="271"/>
      <c r="J855" s="270"/>
      <c r="K855" s="270"/>
      <c r="S855" s="272"/>
      <c r="U855" s="264"/>
    </row>
    <row r="856" spans="6:21" x14ac:dyDescent="0.25">
      <c r="F856" s="273"/>
      <c r="G856" s="270"/>
      <c r="H856" s="270"/>
      <c r="I856" s="271"/>
      <c r="J856" s="270"/>
      <c r="K856" s="270"/>
      <c r="S856" s="272"/>
      <c r="U856" s="264"/>
    </row>
    <row r="857" spans="6:21" x14ac:dyDescent="0.25">
      <c r="F857" s="273"/>
      <c r="G857" s="270"/>
      <c r="H857" s="270"/>
      <c r="I857" s="271"/>
      <c r="J857" s="270"/>
      <c r="K857" s="270"/>
      <c r="S857" s="272"/>
      <c r="U857" s="264"/>
    </row>
    <row r="858" spans="6:21" x14ac:dyDescent="0.25">
      <c r="F858" s="273"/>
      <c r="G858" s="270"/>
      <c r="H858" s="270"/>
      <c r="I858" s="271"/>
      <c r="J858" s="270"/>
      <c r="K858" s="270"/>
      <c r="S858" s="272"/>
      <c r="U858" s="264"/>
    </row>
    <row r="859" spans="6:21" x14ac:dyDescent="0.25">
      <c r="F859" s="273"/>
      <c r="G859" s="270"/>
      <c r="H859" s="270"/>
      <c r="I859" s="271"/>
      <c r="J859" s="270"/>
      <c r="K859" s="270"/>
      <c r="S859" s="272"/>
      <c r="U859" s="264"/>
    </row>
    <row r="860" spans="6:21" x14ac:dyDescent="0.25">
      <c r="F860" s="273"/>
      <c r="G860" s="270"/>
      <c r="H860" s="270"/>
      <c r="I860" s="271"/>
      <c r="J860" s="270"/>
      <c r="K860" s="270"/>
      <c r="S860" s="272"/>
      <c r="U860" s="264"/>
    </row>
    <row r="861" spans="6:21" x14ac:dyDescent="0.25">
      <c r="F861" s="273"/>
      <c r="G861" s="270"/>
      <c r="H861" s="270"/>
      <c r="I861" s="271"/>
      <c r="J861" s="270"/>
      <c r="K861" s="270"/>
      <c r="S861" s="272"/>
      <c r="U861" s="264"/>
    </row>
    <row r="862" spans="6:21" x14ac:dyDescent="0.25">
      <c r="F862" s="273"/>
      <c r="G862" s="270"/>
      <c r="H862" s="270"/>
      <c r="I862" s="271"/>
      <c r="J862" s="270"/>
      <c r="K862" s="270"/>
      <c r="S862" s="272"/>
      <c r="U862" s="264"/>
    </row>
    <row r="863" spans="6:21" x14ac:dyDescent="0.25">
      <c r="F863" s="273"/>
      <c r="G863" s="270"/>
      <c r="H863" s="270"/>
      <c r="I863" s="271"/>
      <c r="J863" s="270"/>
      <c r="K863" s="270"/>
      <c r="S863" s="272"/>
      <c r="U863" s="264"/>
    </row>
    <row r="864" spans="6:21" x14ac:dyDescent="0.25">
      <c r="F864" s="273"/>
      <c r="G864" s="270"/>
      <c r="H864" s="270"/>
      <c r="I864" s="271"/>
      <c r="J864" s="270"/>
      <c r="K864" s="270"/>
      <c r="S864" s="272"/>
      <c r="U864" s="264"/>
    </row>
    <row r="865" spans="6:21" x14ac:dyDescent="0.25">
      <c r="F865" s="273"/>
      <c r="G865" s="270"/>
      <c r="H865" s="270"/>
      <c r="I865" s="271"/>
      <c r="J865" s="270"/>
      <c r="K865" s="270"/>
      <c r="S865" s="272"/>
      <c r="U865" s="264"/>
    </row>
    <row r="866" spans="6:21" x14ac:dyDescent="0.25">
      <c r="F866" s="273"/>
      <c r="G866" s="270"/>
      <c r="H866" s="270"/>
      <c r="I866" s="271"/>
      <c r="J866" s="270"/>
      <c r="K866" s="270"/>
      <c r="S866" s="272"/>
      <c r="U866" s="264"/>
    </row>
    <row r="867" spans="6:21" x14ac:dyDescent="0.25">
      <c r="F867" s="273"/>
      <c r="G867" s="270"/>
      <c r="H867" s="270"/>
      <c r="I867" s="271"/>
      <c r="J867" s="270"/>
      <c r="K867" s="270"/>
      <c r="S867" s="272"/>
      <c r="U867" s="264"/>
    </row>
    <row r="868" spans="6:21" x14ac:dyDescent="0.25">
      <c r="F868" s="273"/>
      <c r="G868" s="270"/>
      <c r="H868" s="270"/>
      <c r="I868" s="271"/>
      <c r="J868" s="270"/>
      <c r="K868" s="270"/>
      <c r="S868" s="272"/>
      <c r="U868" s="264"/>
    </row>
    <row r="869" spans="6:21" x14ac:dyDescent="0.25">
      <c r="F869" s="273"/>
      <c r="G869" s="270"/>
      <c r="H869" s="270"/>
      <c r="I869" s="271"/>
      <c r="J869" s="270"/>
      <c r="K869" s="270"/>
      <c r="S869" s="272"/>
      <c r="U869" s="264"/>
    </row>
    <row r="870" spans="6:21" x14ac:dyDescent="0.25">
      <c r="F870" s="273"/>
      <c r="G870" s="270"/>
      <c r="H870" s="270"/>
      <c r="I870" s="271"/>
      <c r="J870" s="270"/>
      <c r="K870" s="270"/>
      <c r="S870" s="272"/>
      <c r="U870" s="264"/>
    </row>
    <row r="871" spans="6:21" x14ac:dyDescent="0.25">
      <c r="F871" s="273"/>
      <c r="G871" s="270"/>
      <c r="H871" s="270"/>
      <c r="I871" s="271"/>
      <c r="J871" s="270"/>
      <c r="K871" s="270"/>
      <c r="S871" s="272"/>
      <c r="U871" s="264"/>
    </row>
    <row r="872" spans="6:21" x14ac:dyDescent="0.25">
      <c r="F872" s="273"/>
      <c r="G872" s="270"/>
      <c r="H872" s="270"/>
      <c r="I872" s="271"/>
      <c r="J872" s="270"/>
      <c r="K872" s="270"/>
      <c r="S872" s="272"/>
      <c r="U872" s="264"/>
    </row>
    <row r="873" spans="6:21" x14ac:dyDescent="0.25">
      <c r="F873" s="273"/>
      <c r="G873" s="270"/>
      <c r="H873" s="270"/>
      <c r="I873" s="271"/>
      <c r="J873" s="270"/>
      <c r="K873" s="270"/>
      <c r="S873" s="272"/>
      <c r="U873" s="264"/>
    </row>
    <row r="874" spans="6:21" x14ac:dyDescent="0.25">
      <c r="F874" s="273"/>
      <c r="G874" s="270"/>
      <c r="H874" s="270"/>
      <c r="I874" s="271"/>
      <c r="J874" s="270"/>
      <c r="K874" s="270"/>
      <c r="S874" s="272"/>
      <c r="U874" s="264"/>
    </row>
    <row r="875" spans="6:21" x14ac:dyDescent="0.25">
      <c r="F875" s="273"/>
      <c r="G875" s="270"/>
      <c r="H875" s="270"/>
      <c r="I875" s="271"/>
      <c r="J875" s="270"/>
      <c r="K875" s="270"/>
      <c r="S875" s="272"/>
      <c r="U875" s="264"/>
    </row>
    <row r="876" spans="6:21" x14ac:dyDescent="0.25">
      <c r="F876" s="273"/>
      <c r="G876" s="270"/>
      <c r="H876" s="270"/>
      <c r="I876" s="271"/>
      <c r="J876" s="270"/>
      <c r="K876" s="270"/>
      <c r="S876" s="272"/>
      <c r="U876" s="264"/>
    </row>
    <row r="877" spans="6:21" x14ac:dyDescent="0.25">
      <c r="F877" s="273"/>
      <c r="G877" s="270"/>
      <c r="H877" s="270"/>
      <c r="I877" s="271"/>
      <c r="J877" s="270"/>
      <c r="K877" s="270"/>
      <c r="S877" s="272"/>
      <c r="U877" s="264"/>
    </row>
    <row r="878" spans="6:21" x14ac:dyDescent="0.25">
      <c r="F878" s="273"/>
      <c r="G878" s="270"/>
      <c r="H878" s="270"/>
      <c r="I878" s="271"/>
      <c r="J878" s="270"/>
      <c r="K878" s="270"/>
      <c r="S878" s="272"/>
      <c r="U878" s="264"/>
    </row>
    <row r="879" spans="6:21" x14ac:dyDescent="0.25">
      <c r="F879" s="273"/>
      <c r="G879" s="270"/>
      <c r="H879" s="270"/>
      <c r="I879" s="271"/>
      <c r="J879" s="270"/>
      <c r="K879" s="270"/>
      <c r="S879" s="272"/>
      <c r="U879" s="264"/>
    </row>
    <row r="880" spans="6:21" x14ac:dyDescent="0.25">
      <c r="F880" s="273"/>
      <c r="G880" s="270"/>
      <c r="H880" s="270"/>
      <c r="I880" s="271"/>
      <c r="J880" s="270"/>
      <c r="K880" s="270"/>
      <c r="S880" s="272"/>
      <c r="U880" s="264"/>
    </row>
    <row r="881" spans="6:21" x14ac:dyDescent="0.25">
      <c r="F881" s="273"/>
      <c r="G881" s="270"/>
      <c r="H881" s="270"/>
      <c r="I881" s="271"/>
      <c r="J881" s="270"/>
      <c r="K881" s="270"/>
      <c r="S881" s="272"/>
      <c r="U881" s="264"/>
    </row>
    <row r="882" spans="6:21" x14ac:dyDescent="0.25">
      <c r="F882" s="273"/>
      <c r="G882" s="270"/>
      <c r="H882" s="270"/>
      <c r="I882" s="271"/>
      <c r="J882" s="270"/>
      <c r="K882" s="270"/>
      <c r="S882" s="272"/>
      <c r="U882" s="264"/>
    </row>
    <row r="883" spans="6:21" x14ac:dyDescent="0.25">
      <c r="F883" s="273"/>
      <c r="G883" s="270"/>
      <c r="H883" s="270"/>
      <c r="I883" s="271"/>
      <c r="J883" s="270"/>
      <c r="K883" s="270"/>
      <c r="S883" s="272"/>
      <c r="U883" s="264"/>
    </row>
    <row r="884" spans="6:21" x14ac:dyDescent="0.25">
      <c r="F884" s="273"/>
      <c r="G884" s="270"/>
      <c r="H884" s="270"/>
      <c r="I884" s="271"/>
      <c r="J884" s="270"/>
      <c r="K884" s="270"/>
      <c r="S884" s="272"/>
      <c r="U884" s="264"/>
    </row>
    <row r="885" spans="6:21" x14ac:dyDescent="0.25">
      <c r="F885" s="273"/>
      <c r="G885" s="270"/>
      <c r="H885" s="270"/>
      <c r="I885" s="271"/>
      <c r="J885" s="270"/>
      <c r="K885" s="270"/>
      <c r="S885" s="272"/>
      <c r="U885" s="264"/>
    </row>
    <row r="886" spans="6:21" x14ac:dyDescent="0.25">
      <c r="F886" s="273"/>
      <c r="G886" s="270"/>
      <c r="H886" s="270"/>
      <c r="I886" s="271"/>
      <c r="J886" s="270"/>
      <c r="K886" s="270"/>
      <c r="S886" s="272"/>
      <c r="U886" s="264"/>
    </row>
    <row r="887" spans="6:21" x14ac:dyDescent="0.25">
      <c r="F887" s="273"/>
      <c r="G887" s="270"/>
      <c r="H887" s="270"/>
      <c r="I887" s="271"/>
      <c r="J887" s="270"/>
      <c r="K887" s="270"/>
      <c r="S887" s="272"/>
      <c r="U887" s="264"/>
    </row>
    <row r="888" spans="6:21" x14ac:dyDescent="0.25">
      <c r="F888" s="273"/>
      <c r="G888" s="270"/>
      <c r="H888" s="270"/>
      <c r="I888" s="271"/>
      <c r="J888" s="270"/>
      <c r="K888" s="270"/>
      <c r="S888" s="272"/>
      <c r="U888" s="264"/>
    </row>
    <row r="889" spans="6:21" x14ac:dyDescent="0.25">
      <c r="F889" s="273"/>
      <c r="G889" s="270"/>
      <c r="H889" s="270"/>
      <c r="I889" s="271"/>
      <c r="J889" s="270"/>
      <c r="K889" s="270"/>
      <c r="S889" s="272"/>
      <c r="U889" s="264"/>
    </row>
    <row r="890" spans="6:21" x14ac:dyDescent="0.25">
      <c r="F890" s="273"/>
      <c r="G890" s="270"/>
      <c r="H890" s="270"/>
      <c r="I890" s="271"/>
      <c r="J890" s="270"/>
      <c r="K890" s="270"/>
      <c r="S890" s="272"/>
      <c r="U890" s="264"/>
    </row>
    <row r="891" spans="6:21" x14ac:dyDescent="0.25">
      <c r="F891" s="273"/>
      <c r="G891" s="270"/>
      <c r="H891" s="270"/>
      <c r="I891" s="271"/>
      <c r="J891" s="270"/>
      <c r="K891" s="270"/>
      <c r="S891" s="272"/>
      <c r="U891" s="264"/>
    </row>
    <row r="892" spans="6:21" x14ac:dyDescent="0.25">
      <c r="F892" s="273"/>
      <c r="G892" s="270"/>
      <c r="H892" s="270"/>
      <c r="I892" s="271"/>
      <c r="J892" s="270"/>
      <c r="K892" s="270"/>
      <c r="S892" s="272"/>
      <c r="U892" s="264"/>
    </row>
    <row r="893" spans="6:21" x14ac:dyDescent="0.25">
      <c r="F893" s="273"/>
      <c r="G893" s="270"/>
      <c r="H893" s="270"/>
      <c r="I893" s="271"/>
      <c r="J893" s="270"/>
      <c r="K893" s="270"/>
      <c r="S893" s="272"/>
      <c r="U893" s="264"/>
    </row>
    <row r="894" spans="6:21" x14ac:dyDescent="0.25">
      <c r="F894" s="273"/>
      <c r="G894" s="270"/>
      <c r="H894" s="270"/>
      <c r="I894" s="271"/>
      <c r="J894" s="270"/>
      <c r="K894" s="270"/>
      <c r="S894" s="272"/>
      <c r="U894" s="264"/>
    </row>
    <row r="895" spans="6:21" x14ac:dyDescent="0.25">
      <c r="F895" s="273"/>
      <c r="G895" s="270"/>
      <c r="H895" s="270"/>
      <c r="I895" s="271"/>
      <c r="J895" s="270"/>
      <c r="K895" s="270"/>
      <c r="S895" s="272"/>
      <c r="U895" s="264"/>
    </row>
    <row r="896" spans="6:21" x14ac:dyDescent="0.25">
      <c r="F896" s="273"/>
      <c r="G896" s="270"/>
      <c r="H896" s="270"/>
      <c r="I896" s="271"/>
      <c r="J896" s="270"/>
      <c r="K896" s="270"/>
      <c r="S896" s="272"/>
      <c r="U896" s="264"/>
    </row>
    <row r="897" spans="6:21" x14ac:dyDescent="0.25">
      <c r="F897" s="273"/>
      <c r="G897" s="270"/>
      <c r="H897" s="270"/>
      <c r="I897" s="271"/>
      <c r="J897" s="270"/>
      <c r="K897" s="270"/>
      <c r="S897" s="272"/>
      <c r="U897" s="264"/>
    </row>
    <row r="898" spans="6:21" x14ac:dyDescent="0.25">
      <c r="F898" s="273"/>
      <c r="G898" s="270"/>
      <c r="H898" s="270"/>
      <c r="I898" s="271"/>
      <c r="J898" s="270"/>
      <c r="K898" s="270"/>
      <c r="S898" s="272"/>
      <c r="U898" s="264"/>
    </row>
    <row r="899" spans="6:21" x14ac:dyDescent="0.25">
      <c r="F899" s="273"/>
      <c r="G899" s="270"/>
      <c r="H899" s="270"/>
      <c r="I899" s="271"/>
      <c r="J899" s="270"/>
      <c r="K899" s="270"/>
      <c r="S899" s="272"/>
      <c r="U899" s="264"/>
    </row>
    <row r="900" spans="6:21" x14ac:dyDescent="0.25">
      <c r="F900" s="273"/>
      <c r="G900" s="270"/>
      <c r="H900" s="270"/>
      <c r="I900" s="271"/>
      <c r="J900" s="270"/>
      <c r="K900" s="270"/>
      <c r="S900" s="272"/>
      <c r="U900" s="264"/>
    </row>
    <row r="901" spans="6:21" x14ac:dyDescent="0.25">
      <c r="F901" s="273"/>
      <c r="G901" s="270"/>
      <c r="H901" s="270"/>
      <c r="I901" s="271"/>
      <c r="J901" s="270"/>
      <c r="K901" s="270"/>
      <c r="S901" s="272"/>
      <c r="U901" s="264"/>
    </row>
    <row r="902" spans="6:21" x14ac:dyDescent="0.25">
      <c r="F902" s="273"/>
      <c r="G902" s="270"/>
      <c r="H902" s="270"/>
      <c r="I902" s="271"/>
      <c r="J902" s="270"/>
      <c r="K902" s="270"/>
      <c r="S902" s="272"/>
      <c r="U902" s="264"/>
    </row>
    <row r="903" spans="6:21" x14ac:dyDescent="0.25">
      <c r="F903" s="273"/>
      <c r="G903" s="270"/>
      <c r="H903" s="270"/>
      <c r="I903" s="271"/>
      <c r="J903" s="270"/>
      <c r="K903" s="270"/>
      <c r="S903" s="272"/>
      <c r="U903" s="264"/>
    </row>
    <row r="904" spans="6:21" x14ac:dyDescent="0.25">
      <c r="F904" s="273"/>
      <c r="G904" s="270"/>
      <c r="H904" s="270"/>
      <c r="I904" s="271"/>
      <c r="J904" s="270"/>
      <c r="K904" s="270"/>
      <c r="S904" s="272"/>
      <c r="U904" s="264"/>
    </row>
    <row r="905" spans="6:21" x14ac:dyDescent="0.25">
      <c r="F905" s="273"/>
      <c r="G905" s="270"/>
      <c r="H905" s="270"/>
      <c r="I905" s="271"/>
      <c r="J905" s="270"/>
      <c r="K905" s="270"/>
      <c r="S905" s="272"/>
      <c r="U905" s="264"/>
    </row>
    <row r="906" spans="6:21" x14ac:dyDescent="0.25">
      <c r="F906" s="273"/>
      <c r="G906" s="270"/>
      <c r="H906" s="270"/>
      <c r="I906" s="271"/>
      <c r="J906" s="270"/>
      <c r="K906" s="270"/>
      <c r="S906" s="272"/>
      <c r="U906" s="264"/>
    </row>
    <row r="907" spans="6:21" x14ac:dyDescent="0.25">
      <c r="F907" s="273"/>
      <c r="G907" s="270"/>
      <c r="H907" s="270"/>
      <c r="I907" s="271"/>
      <c r="J907" s="270"/>
      <c r="K907" s="270"/>
      <c r="S907" s="272"/>
      <c r="U907" s="264"/>
    </row>
    <row r="908" spans="6:21" x14ac:dyDescent="0.25">
      <c r="F908" s="273"/>
      <c r="G908" s="270"/>
      <c r="H908" s="270"/>
      <c r="I908" s="271"/>
      <c r="J908" s="270"/>
      <c r="K908" s="270"/>
      <c r="S908" s="272"/>
      <c r="U908" s="264"/>
    </row>
    <row r="909" spans="6:21" x14ac:dyDescent="0.25">
      <c r="F909" s="273"/>
      <c r="G909" s="270"/>
      <c r="H909" s="270"/>
      <c r="I909" s="271"/>
      <c r="J909" s="270"/>
      <c r="K909" s="270"/>
      <c r="S909" s="272"/>
      <c r="U909" s="264"/>
    </row>
    <row r="910" spans="6:21" x14ac:dyDescent="0.25">
      <c r="F910" s="273"/>
      <c r="G910" s="270"/>
      <c r="H910" s="270"/>
      <c r="I910" s="271"/>
      <c r="J910" s="270"/>
      <c r="K910" s="270"/>
      <c r="S910" s="272"/>
      <c r="U910" s="264"/>
    </row>
    <row r="911" spans="6:21" x14ac:dyDescent="0.25">
      <c r="F911" s="273"/>
      <c r="G911" s="270"/>
      <c r="H911" s="270"/>
      <c r="I911" s="271"/>
      <c r="J911" s="270"/>
      <c r="K911" s="270"/>
      <c r="S911" s="272"/>
      <c r="U911" s="264"/>
    </row>
    <row r="912" spans="6:21" x14ac:dyDescent="0.25">
      <c r="F912" s="273"/>
      <c r="G912" s="270"/>
      <c r="H912" s="270"/>
      <c r="I912" s="271"/>
      <c r="J912" s="270"/>
      <c r="K912" s="270"/>
      <c r="S912" s="272"/>
      <c r="U912" s="264"/>
    </row>
    <row r="913" spans="6:21" x14ac:dyDescent="0.25">
      <c r="F913" s="273"/>
      <c r="G913" s="270"/>
      <c r="H913" s="270"/>
      <c r="I913" s="271"/>
      <c r="J913" s="270"/>
      <c r="K913" s="270"/>
      <c r="S913" s="272"/>
      <c r="U913" s="264"/>
    </row>
    <row r="914" spans="6:21" x14ac:dyDescent="0.25">
      <c r="F914" s="273"/>
      <c r="G914" s="270"/>
      <c r="H914" s="270"/>
      <c r="I914" s="271"/>
      <c r="J914" s="270"/>
      <c r="K914" s="270"/>
      <c r="S914" s="272"/>
      <c r="U914" s="264"/>
    </row>
    <row r="915" spans="6:21" x14ac:dyDescent="0.25">
      <c r="F915" s="273"/>
      <c r="G915" s="270"/>
      <c r="H915" s="270"/>
      <c r="I915" s="271"/>
      <c r="J915" s="270"/>
      <c r="K915" s="270"/>
      <c r="S915" s="272"/>
      <c r="U915" s="264"/>
    </row>
    <row r="916" spans="6:21" x14ac:dyDescent="0.25">
      <c r="F916" s="273"/>
      <c r="G916" s="270"/>
      <c r="H916" s="270"/>
      <c r="I916" s="271"/>
      <c r="J916" s="270"/>
      <c r="K916" s="270"/>
      <c r="S916" s="272"/>
      <c r="U916" s="264"/>
    </row>
    <row r="917" spans="6:21" x14ac:dyDescent="0.25">
      <c r="F917" s="273"/>
      <c r="G917" s="270"/>
      <c r="H917" s="270"/>
      <c r="I917" s="271"/>
      <c r="J917" s="270"/>
      <c r="K917" s="270"/>
      <c r="S917" s="272"/>
      <c r="U917" s="264"/>
    </row>
    <row r="918" spans="6:21" x14ac:dyDescent="0.25">
      <c r="F918" s="273"/>
      <c r="G918" s="270"/>
      <c r="H918" s="270"/>
      <c r="I918" s="271"/>
      <c r="J918" s="270"/>
      <c r="K918" s="270"/>
      <c r="S918" s="272"/>
      <c r="U918" s="264"/>
    </row>
    <row r="919" spans="6:21" x14ac:dyDescent="0.25">
      <c r="F919" s="273"/>
      <c r="G919" s="270"/>
      <c r="H919" s="270"/>
      <c r="I919" s="271"/>
      <c r="J919" s="270"/>
      <c r="K919" s="270"/>
      <c r="S919" s="272"/>
      <c r="U919" s="264"/>
    </row>
    <row r="920" spans="6:21" x14ac:dyDescent="0.25">
      <c r="F920" s="273"/>
      <c r="G920" s="270"/>
      <c r="H920" s="270"/>
      <c r="I920" s="271"/>
      <c r="J920" s="270"/>
      <c r="K920" s="270"/>
      <c r="S920" s="272"/>
      <c r="U920" s="264"/>
    </row>
    <row r="921" spans="6:21" x14ac:dyDescent="0.25">
      <c r="F921" s="273"/>
      <c r="G921" s="270"/>
      <c r="H921" s="270"/>
      <c r="I921" s="271"/>
      <c r="J921" s="270"/>
      <c r="K921" s="270"/>
      <c r="S921" s="272"/>
      <c r="U921" s="264"/>
    </row>
    <row r="922" spans="6:21" x14ac:dyDescent="0.25">
      <c r="F922" s="273"/>
      <c r="G922" s="270"/>
      <c r="H922" s="270"/>
      <c r="I922" s="271"/>
      <c r="J922" s="270"/>
      <c r="K922" s="270"/>
      <c r="S922" s="272"/>
      <c r="U922" s="264"/>
    </row>
    <row r="923" spans="6:21" x14ac:dyDescent="0.25">
      <c r="F923" s="273"/>
      <c r="G923" s="270"/>
      <c r="H923" s="270"/>
      <c r="I923" s="271"/>
      <c r="J923" s="270"/>
      <c r="K923" s="270"/>
      <c r="S923" s="272"/>
      <c r="U923" s="264"/>
    </row>
    <row r="924" spans="6:21" x14ac:dyDescent="0.25">
      <c r="F924" s="273"/>
      <c r="G924" s="270"/>
      <c r="H924" s="270"/>
      <c r="I924" s="271"/>
      <c r="J924" s="270"/>
      <c r="K924" s="270"/>
      <c r="S924" s="272"/>
      <c r="U924" s="264"/>
    </row>
    <row r="925" spans="6:21" x14ac:dyDescent="0.25">
      <c r="F925" s="273"/>
      <c r="G925" s="270"/>
      <c r="H925" s="270"/>
      <c r="I925" s="271"/>
      <c r="J925" s="270"/>
      <c r="K925" s="270"/>
      <c r="S925" s="272"/>
      <c r="U925" s="264"/>
    </row>
    <row r="926" spans="6:21" x14ac:dyDescent="0.25">
      <c r="F926" s="273"/>
      <c r="G926" s="270"/>
      <c r="H926" s="270"/>
      <c r="I926" s="271"/>
      <c r="J926" s="270"/>
      <c r="K926" s="270"/>
      <c r="S926" s="272"/>
      <c r="U926" s="264"/>
    </row>
    <row r="927" spans="6:21" x14ac:dyDescent="0.25">
      <c r="F927" s="273"/>
      <c r="G927" s="270"/>
      <c r="H927" s="270"/>
      <c r="I927" s="271"/>
      <c r="J927" s="270"/>
      <c r="K927" s="270"/>
      <c r="S927" s="272"/>
      <c r="U927" s="264"/>
    </row>
    <row r="928" spans="6:21" x14ac:dyDescent="0.25">
      <c r="F928" s="273"/>
      <c r="G928" s="270"/>
      <c r="H928" s="270"/>
      <c r="I928" s="271"/>
      <c r="J928" s="270"/>
      <c r="K928" s="270"/>
      <c r="S928" s="272"/>
      <c r="U928" s="264"/>
    </row>
    <row r="929" spans="6:21" x14ac:dyDescent="0.25">
      <c r="F929" s="273"/>
      <c r="G929" s="270"/>
      <c r="H929" s="270"/>
      <c r="I929" s="271"/>
      <c r="J929" s="270"/>
      <c r="K929" s="270"/>
      <c r="S929" s="272"/>
      <c r="U929" s="264"/>
    </row>
    <row r="930" spans="6:21" x14ac:dyDescent="0.25">
      <c r="F930" s="273"/>
      <c r="G930" s="270"/>
      <c r="H930" s="270"/>
      <c r="I930" s="271"/>
      <c r="J930" s="270"/>
      <c r="K930" s="270"/>
      <c r="S930" s="272"/>
      <c r="U930" s="264"/>
    </row>
    <row r="931" spans="6:21" x14ac:dyDescent="0.25">
      <c r="F931" s="273"/>
      <c r="G931" s="270"/>
      <c r="H931" s="270"/>
      <c r="I931" s="271"/>
      <c r="J931" s="270"/>
      <c r="K931" s="270"/>
      <c r="S931" s="272"/>
      <c r="U931" s="264"/>
    </row>
    <row r="932" spans="6:21" x14ac:dyDescent="0.25">
      <c r="F932" s="273"/>
      <c r="G932" s="270"/>
      <c r="H932" s="270"/>
      <c r="I932" s="271"/>
      <c r="J932" s="270"/>
      <c r="K932" s="270"/>
      <c r="S932" s="272"/>
      <c r="U932" s="264"/>
    </row>
    <row r="933" spans="6:21" x14ac:dyDescent="0.25">
      <c r="F933" s="273"/>
      <c r="G933" s="270"/>
      <c r="H933" s="270"/>
      <c r="I933" s="271"/>
      <c r="J933" s="270"/>
      <c r="K933" s="270"/>
      <c r="S933" s="272"/>
      <c r="U933" s="264"/>
    </row>
    <row r="934" spans="6:21" x14ac:dyDescent="0.25">
      <c r="F934" s="273"/>
      <c r="G934" s="270"/>
      <c r="H934" s="270"/>
      <c r="I934" s="271"/>
      <c r="J934" s="270"/>
      <c r="K934" s="270"/>
      <c r="S934" s="272"/>
      <c r="U934" s="264"/>
    </row>
    <row r="935" spans="6:21" x14ac:dyDescent="0.25">
      <c r="F935" s="273"/>
      <c r="G935" s="270"/>
      <c r="H935" s="270"/>
      <c r="I935" s="271"/>
      <c r="J935" s="270"/>
      <c r="K935" s="270"/>
      <c r="S935" s="272"/>
      <c r="U935" s="264"/>
    </row>
    <row r="936" spans="6:21" x14ac:dyDescent="0.25">
      <c r="F936" s="273"/>
      <c r="G936" s="270"/>
      <c r="H936" s="270"/>
      <c r="I936" s="271"/>
      <c r="J936" s="270"/>
      <c r="K936" s="270"/>
      <c r="S936" s="272"/>
      <c r="U936" s="264"/>
    </row>
    <row r="937" spans="6:21" x14ac:dyDescent="0.25">
      <c r="F937" s="273"/>
      <c r="G937" s="270"/>
      <c r="H937" s="270"/>
      <c r="I937" s="271"/>
      <c r="J937" s="270"/>
      <c r="K937" s="270"/>
      <c r="S937" s="272"/>
      <c r="U937" s="264"/>
    </row>
    <row r="938" spans="6:21" x14ac:dyDescent="0.25">
      <c r="F938" s="273"/>
      <c r="G938" s="270"/>
      <c r="H938" s="270"/>
      <c r="I938" s="271"/>
      <c r="J938" s="270"/>
      <c r="K938" s="270"/>
      <c r="S938" s="272"/>
      <c r="U938" s="264"/>
    </row>
    <row r="939" spans="6:21" x14ac:dyDescent="0.25">
      <c r="F939" s="273"/>
      <c r="G939" s="270"/>
      <c r="H939" s="270"/>
      <c r="I939" s="271"/>
      <c r="J939" s="270"/>
      <c r="K939" s="270"/>
      <c r="S939" s="272"/>
      <c r="U939" s="264"/>
    </row>
    <row r="940" spans="6:21" x14ac:dyDescent="0.25">
      <c r="F940" s="273"/>
      <c r="G940" s="270"/>
      <c r="H940" s="270"/>
      <c r="I940" s="271"/>
      <c r="J940" s="270"/>
      <c r="K940" s="270"/>
      <c r="S940" s="272"/>
      <c r="U940" s="264"/>
    </row>
    <row r="941" spans="6:21" x14ac:dyDescent="0.25">
      <c r="F941" s="273"/>
      <c r="G941" s="270"/>
      <c r="H941" s="270"/>
      <c r="I941" s="271"/>
      <c r="J941" s="270"/>
      <c r="K941" s="270"/>
      <c r="S941" s="272"/>
      <c r="U941" s="264"/>
    </row>
    <row r="942" spans="6:21" x14ac:dyDescent="0.25">
      <c r="F942" s="273"/>
      <c r="G942" s="270"/>
      <c r="H942" s="270"/>
      <c r="I942" s="271"/>
      <c r="J942" s="270"/>
      <c r="K942" s="270"/>
      <c r="S942" s="272"/>
      <c r="U942" s="264"/>
    </row>
    <row r="943" spans="6:21" x14ac:dyDescent="0.25">
      <c r="F943" s="273"/>
      <c r="G943" s="270"/>
      <c r="H943" s="270"/>
      <c r="I943" s="271"/>
      <c r="J943" s="270"/>
      <c r="K943" s="270"/>
      <c r="S943" s="272"/>
      <c r="U943" s="264"/>
    </row>
    <row r="944" spans="6:21" x14ac:dyDescent="0.25">
      <c r="F944" s="273"/>
      <c r="G944" s="270"/>
      <c r="H944" s="270"/>
      <c r="I944" s="271"/>
      <c r="J944" s="270"/>
      <c r="K944" s="270"/>
      <c r="S944" s="272"/>
      <c r="U944" s="264"/>
    </row>
    <row r="945" spans="6:21" x14ac:dyDescent="0.25">
      <c r="F945" s="273"/>
      <c r="G945" s="270"/>
      <c r="H945" s="270"/>
      <c r="I945" s="271"/>
      <c r="J945" s="270"/>
      <c r="K945" s="270"/>
      <c r="S945" s="272"/>
      <c r="U945" s="264"/>
    </row>
    <row r="946" spans="6:21" x14ac:dyDescent="0.25">
      <c r="F946" s="273"/>
      <c r="G946" s="270"/>
      <c r="H946" s="270"/>
      <c r="I946" s="271"/>
      <c r="J946" s="270"/>
      <c r="K946" s="270"/>
      <c r="S946" s="272"/>
      <c r="U946" s="264"/>
    </row>
    <row r="947" spans="6:21" x14ac:dyDescent="0.25">
      <c r="F947" s="273"/>
      <c r="G947" s="270"/>
      <c r="H947" s="270"/>
      <c r="I947" s="271"/>
      <c r="J947" s="270"/>
      <c r="K947" s="270"/>
      <c r="S947" s="272"/>
      <c r="U947" s="264"/>
    </row>
    <row r="948" spans="6:21" x14ac:dyDescent="0.25">
      <c r="F948" s="273"/>
      <c r="G948" s="270"/>
      <c r="H948" s="270"/>
      <c r="I948" s="271"/>
      <c r="J948" s="270"/>
      <c r="K948" s="270"/>
      <c r="S948" s="272"/>
      <c r="U948" s="264"/>
    </row>
    <row r="949" spans="6:21" x14ac:dyDescent="0.25">
      <c r="F949" s="273"/>
      <c r="G949" s="270"/>
      <c r="H949" s="270"/>
      <c r="I949" s="271"/>
      <c r="J949" s="270"/>
      <c r="K949" s="270"/>
      <c r="S949" s="272"/>
      <c r="U949" s="264"/>
    </row>
    <row r="950" spans="6:21" x14ac:dyDescent="0.25">
      <c r="F950" s="273"/>
      <c r="G950" s="270"/>
      <c r="H950" s="270"/>
      <c r="I950" s="271"/>
      <c r="J950" s="270"/>
      <c r="K950" s="270"/>
      <c r="S950" s="272"/>
      <c r="U950" s="264"/>
    </row>
    <row r="951" spans="6:21" x14ac:dyDescent="0.25">
      <c r="F951" s="273"/>
      <c r="G951" s="270"/>
      <c r="H951" s="270"/>
      <c r="I951" s="271"/>
      <c r="J951" s="270"/>
      <c r="K951" s="270"/>
      <c r="S951" s="272"/>
      <c r="U951" s="264"/>
    </row>
    <row r="952" spans="6:21" x14ac:dyDescent="0.25">
      <c r="F952" s="273"/>
      <c r="G952" s="270"/>
      <c r="H952" s="270"/>
      <c r="I952" s="271"/>
      <c r="J952" s="270"/>
      <c r="K952" s="270"/>
      <c r="S952" s="272"/>
      <c r="U952" s="264"/>
    </row>
    <row r="953" spans="6:21" x14ac:dyDescent="0.25">
      <c r="F953" s="273"/>
      <c r="G953" s="270"/>
      <c r="H953" s="270"/>
      <c r="I953" s="271"/>
      <c r="J953" s="270"/>
      <c r="K953" s="270"/>
      <c r="S953" s="272"/>
      <c r="U953" s="264"/>
    </row>
    <row r="954" spans="6:21" x14ac:dyDescent="0.25">
      <c r="F954" s="273"/>
      <c r="G954" s="270"/>
      <c r="H954" s="270"/>
      <c r="I954" s="271"/>
      <c r="J954" s="270"/>
      <c r="K954" s="270"/>
      <c r="S954" s="272"/>
      <c r="U954" s="264"/>
    </row>
    <row r="955" spans="6:21" x14ac:dyDescent="0.25">
      <c r="F955" s="273"/>
      <c r="G955" s="270"/>
      <c r="H955" s="270"/>
      <c r="I955" s="271"/>
      <c r="J955" s="270"/>
      <c r="K955" s="270"/>
      <c r="S955" s="272"/>
      <c r="U955" s="264"/>
    </row>
    <row r="956" spans="6:21" x14ac:dyDescent="0.25">
      <c r="F956" s="273"/>
      <c r="G956" s="270"/>
      <c r="H956" s="270"/>
      <c r="I956" s="271"/>
      <c r="J956" s="270"/>
      <c r="K956" s="270"/>
      <c r="S956" s="272"/>
      <c r="U956" s="264"/>
    </row>
    <row r="957" spans="6:21" x14ac:dyDescent="0.25">
      <c r="F957" s="273"/>
      <c r="G957" s="270"/>
      <c r="H957" s="270"/>
      <c r="I957" s="271"/>
      <c r="J957" s="270"/>
      <c r="K957" s="270"/>
      <c r="S957" s="272"/>
      <c r="U957" s="264"/>
    </row>
    <row r="958" spans="6:21" x14ac:dyDescent="0.25">
      <c r="F958" s="273"/>
      <c r="G958" s="270"/>
      <c r="H958" s="270"/>
      <c r="I958" s="271"/>
      <c r="J958" s="270"/>
      <c r="K958" s="270"/>
      <c r="S958" s="272"/>
      <c r="U958" s="264"/>
    </row>
    <row r="959" spans="6:21" x14ac:dyDescent="0.25">
      <c r="F959" s="273"/>
      <c r="G959" s="270"/>
      <c r="H959" s="270"/>
      <c r="I959" s="271"/>
      <c r="J959" s="270"/>
      <c r="K959" s="270"/>
      <c r="S959" s="272"/>
      <c r="U959" s="264"/>
    </row>
    <row r="960" spans="6:21" x14ac:dyDescent="0.25">
      <c r="F960" s="273"/>
      <c r="G960" s="270"/>
      <c r="H960" s="270"/>
      <c r="I960" s="271"/>
      <c r="J960" s="270"/>
      <c r="K960" s="270"/>
      <c r="S960" s="272"/>
      <c r="U960" s="264"/>
    </row>
    <row r="961" spans="6:21" x14ac:dyDescent="0.25">
      <c r="F961" s="273"/>
      <c r="G961" s="270"/>
      <c r="H961" s="270"/>
      <c r="I961" s="271"/>
      <c r="J961" s="270"/>
      <c r="K961" s="270"/>
      <c r="S961" s="272"/>
      <c r="U961" s="264"/>
    </row>
    <row r="962" spans="6:21" x14ac:dyDescent="0.25">
      <c r="F962" s="273"/>
      <c r="G962" s="270"/>
      <c r="H962" s="270"/>
      <c r="I962" s="271"/>
      <c r="J962" s="270"/>
      <c r="K962" s="270"/>
      <c r="S962" s="272"/>
      <c r="U962" s="264"/>
    </row>
    <row r="963" spans="6:21" x14ac:dyDescent="0.25">
      <c r="F963" s="273"/>
      <c r="G963" s="270"/>
      <c r="H963" s="270"/>
      <c r="I963" s="271"/>
      <c r="J963" s="270"/>
      <c r="K963" s="270"/>
      <c r="S963" s="272"/>
      <c r="U963" s="264"/>
    </row>
    <row r="964" spans="6:21" x14ac:dyDescent="0.25">
      <c r="F964" s="273"/>
      <c r="G964" s="270"/>
      <c r="H964" s="270"/>
      <c r="I964" s="271"/>
      <c r="J964" s="270"/>
      <c r="K964" s="270"/>
      <c r="S964" s="272"/>
      <c r="U964" s="264"/>
    </row>
    <row r="965" spans="6:21" x14ac:dyDescent="0.25">
      <c r="F965" s="273"/>
      <c r="G965" s="270"/>
      <c r="H965" s="270"/>
      <c r="I965" s="271"/>
      <c r="J965" s="270"/>
      <c r="K965" s="270"/>
      <c r="S965" s="272"/>
      <c r="U965" s="264"/>
    </row>
    <row r="966" spans="6:21" x14ac:dyDescent="0.25">
      <c r="F966" s="273"/>
      <c r="G966" s="270"/>
      <c r="H966" s="270"/>
      <c r="I966" s="271"/>
      <c r="J966" s="270"/>
      <c r="K966" s="270"/>
      <c r="S966" s="272"/>
      <c r="U966" s="264"/>
    </row>
    <row r="967" spans="6:21" x14ac:dyDescent="0.25">
      <c r="F967" s="273"/>
      <c r="G967" s="270"/>
      <c r="H967" s="270"/>
      <c r="I967" s="271"/>
      <c r="J967" s="270"/>
      <c r="K967" s="270"/>
      <c r="S967" s="272"/>
      <c r="U967" s="264"/>
    </row>
    <row r="968" spans="6:21" x14ac:dyDescent="0.25">
      <c r="F968" s="273"/>
      <c r="G968" s="270"/>
      <c r="H968" s="270"/>
      <c r="I968" s="271"/>
      <c r="J968" s="270"/>
      <c r="K968" s="270"/>
      <c r="S968" s="272"/>
      <c r="U968" s="264"/>
    </row>
    <row r="969" spans="6:21" x14ac:dyDescent="0.25">
      <c r="F969" s="273"/>
      <c r="G969" s="270"/>
      <c r="H969" s="270"/>
      <c r="I969" s="271"/>
      <c r="J969" s="270"/>
      <c r="K969" s="270"/>
      <c r="S969" s="272"/>
      <c r="U969" s="264"/>
    </row>
    <row r="970" spans="6:21" x14ac:dyDescent="0.25">
      <c r="F970" s="273"/>
      <c r="G970" s="270"/>
      <c r="H970" s="270"/>
      <c r="I970" s="271"/>
      <c r="J970" s="270"/>
      <c r="K970" s="270"/>
      <c r="S970" s="272"/>
      <c r="U970" s="264"/>
    </row>
    <row r="971" spans="6:21" x14ac:dyDescent="0.25">
      <c r="F971" s="273"/>
      <c r="G971" s="270"/>
      <c r="H971" s="270"/>
      <c r="I971" s="271"/>
      <c r="J971" s="270"/>
      <c r="K971" s="270"/>
      <c r="S971" s="272"/>
      <c r="U971" s="264"/>
    </row>
    <row r="972" spans="6:21" x14ac:dyDescent="0.25">
      <c r="F972" s="273"/>
      <c r="G972" s="270"/>
      <c r="H972" s="270"/>
      <c r="I972" s="271"/>
      <c r="J972" s="270"/>
      <c r="K972" s="270"/>
      <c r="S972" s="272"/>
      <c r="U972" s="264"/>
    </row>
    <row r="973" spans="6:21" x14ac:dyDescent="0.25">
      <c r="F973" s="273"/>
      <c r="G973" s="270"/>
      <c r="H973" s="270"/>
      <c r="I973" s="271"/>
      <c r="J973" s="270"/>
      <c r="K973" s="270"/>
      <c r="S973" s="272"/>
      <c r="U973" s="264"/>
    </row>
    <row r="974" spans="6:21" x14ac:dyDescent="0.25">
      <c r="F974" s="273"/>
      <c r="G974" s="270"/>
      <c r="H974" s="270"/>
      <c r="I974" s="271"/>
      <c r="J974" s="270"/>
      <c r="K974" s="270"/>
      <c r="S974" s="272"/>
      <c r="U974" s="264"/>
    </row>
    <row r="975" spans="6:21" x14ac:dyDescent="0.25">
      <c r="F975" s="273"/>
      <c r="G975" s="270"/>
      <c r="H975" s="270"/>
      <c r="I975" s="271"/>
      <c r="J975" s="270"/>
      <c r="K975" s="270"/>
      <c r="S975" s="272"/>
      <c r="U975" s="264"/>
    </row>
    <row r="976" spans="6:21" x14ac:dyDescent="0.25">
      <c r="F976" s="273"/>
      <c r="G976" s="270"/>
      <c r="H976" s="270"/>
      <c r="I976" s="271"/>
      <c r="J976" s="270"/>
      <c r="K976" s="270"/>
      <c r="S976" s="272"/>
      <c r="U976" s="264"/>
    </row>
    <row r="977" spans="6:21" x14ac:dyDescent="0.25">
      <c r="F977" s="273"/>
      <c r="G977" s="270"/>
      <c r="H977" s="270"/>
      <c r="I977" s="271"/>
      <c r="J977" s="270"/>
      <c r="K977" s="270"/>
      <c r="S977" s="272"/>
      <c r="U977" s="264"/>
    </row>
    <row r="978" spans="6:21" x14ac:dyDescent="0.25">
      <c r="F978" s="273"/>
      <c r="G978" s="270"/>
      <c r="H978" s="270"/>
      <c r="I978" s="271"/>
      <c r="J978" s="270"/>
      <c r="K978" s="270"/>
      <c r="S978" s="272"/>
      <c r="U978" s="264"/>
    </row>
    <row r="979" spans="6:21" x14ac:dyDescent="0.25">
      <c r="F979" s="273"/>
      <c r="G979" s="270"/>
      <c r="H979" s="270"/>
      <c r="I979" s="271"/>
      <c r="J979" s="270"/>
      <c r="K979" s="270"/>
      <c r="S979" s="272"/>
      <c r="U979" s="264"/>
    </row>
    <row r="980" spans="6:21" x14ac:dyDescent="0.25">
      <c r="F980" s="273"/>
      <c r="G980" s="270"/>
      <c r="H980" s="270"/>
      <c r="I980" s="271"/>
      <c r="J980" s="270"/>
      <c r="K980" s="270"/>
      <c r="S980" s="272"/>
      <c r="U980" s="264"/>
    </row>
    <row r="981" spans="6:21" x14ac:dyDescent="0.25">
      <c r="F981" s="273"/>
      <c r="G981" s="270"/>
      <c r="H981" s="270"/>
      <c r="I981" s="271"/>
      <c r="J981" s="270"/>
      <c r="K981" s="270"/>
      <c r="S981" s="272"/>
      <c r="U981" s="264"/>
    </row>
    <row r="982" spans="6:21" x14ac:dyDescent="0.25">
      <c r="F982" s="273"/>
      <c r="G982" s="270"/>
      <c r="H982" s="270"/>
      <c r="I982" s="271"/>
      <c r="J982" s="270"/>
      <c r="K982" s="270"/>
      <c r="S982" s="272"/>
      <c r="U982" s="264"/>
    </row>
    <row r="983" spans="6:21" x14ac:dyDescent="0.25">
      <c r="F983" s="273"/>
      <c r="G983" s="270"/>
      <c r="H983" s="270"/>
      <c r="I983" s="271"/>
      <c r="J983" s="270"/>
      <c r="K983" s="270"/>
      <c r="S983" s="272"/>
      <c r="U983" s="264"/>
    </row>
    <row r="984" spans="6:21" x14ac:dyDescent="0.25">
      <c r="F984" s="273"/>
      <c r="G984" s="270"/>
      <c r="H984" s="270"/>
      <c r="I984" s="271"/>
      <c r="J984" s="270"/>
      <c r="K984" s="270"/>
      <c r="S984" s="272"/>
      <c r="U984" s="264"/>
    </row>
    <row r="985" spans="6:21" x14ac:dyDescent="0.25">
      <c r="F985" s="273"/>
      <c r="G985" s="270"/>
      <c r="H985" s="270"/>
      <c r="I985" s="271"/>
      <c r="J985" s="270"/>
      <c r="K985" s="270"/>
      <c r="S985" s="272"/>
      <c r="U985" s="264"/>
    </row>
    <row r="986" spans="6:21" x14ac:dyDescent="0.25">
      <c r="F986" s="273"/>
      <c r="G986" s="270"/>
      <c r="H986" s="270"/>
      <c r="I986" s="271"/>
      <c r="J986" s="270"/>
      <c r="K986" s="270"/>
      <c r="S986" s="272"/>
      <c r="U986" s="264"/>
    </row>
    <row r="987" spans="6:21" x14ac:dyDescent="0.25">
      <c r="F987" s="273"/>
      <c r="G987" s="270"/>
      <c r="H987" s="270"/>
      <c r="I987" s="271"/>
      <c r="J987" s="270"/>
      <c r="K987" s="270"/>
      <c r="S987" s="272"/>
      <c r="U987" s="264"/>
    </row>
    <row r="988" spans="6:21" x14ac:dyDescent="0.25">
      <c r="F988" s="273"/>
      <c r="G988" s="270"/>
      <c r="H988" s="270"/>
      <c r="I988" s="271"/>
      <c r="J988" s="270"/>
      <c r="K988" s="270"/>
      <c r="S988" s="272"/>
      <c r="U988" s="264"/>
    </row>
    <row r="989" spans="6:21" x14ac:dyDescent="0.25">
      <c r="F989" s="273"/>
      <c r="G989" s="270"/>
      <c r="H989" s="270"/>
      <c r="I989" s="271"/>
      <c r="J989" s="270"/>
      <c r="K989" s="270"/>
      <c r="S989" s="272"/>
      <c r="U989" s="264"/>
    </row>
    <row r="990" spans="6:21" x14ac:dyDescent="0.25">
      <c r="F990" s="273"/>
      <c r="G990" s="270"/>
      <c r="H990" s="270"/>
      <c r="I990" s="271"/>
      <c r="J990" s="270"/>
      <c r="K990" s="270"/>
      <c r="S990" s="272"/>
      <c r="U990" s="264"/>
    </row>
    <row r="991" spans="6:21" x14ac:dyDescent="0.25">
      <c r="F991" s="273"/>
      <c r="G991" s="270"/>
      <c r="H991" s="270"/>
      <c r="I991" s="271"/>
      <c r="J991" s="270"/>
      <c r="K991" s="270"/>
      <c r="S991" s="272"/>
      <c r="U991" s="264"/>
    </row>
    <row r="992" spans="6:21" x14ac:dyDescent="0.25">
      <c r="F992" s="273"/>
      <c r="G992" s="270"/>
      <c r="H992" s="270"/>
      <c r="I992" s="271"/>
      <c r="J992" s="270"/>
      <c r="K992" s="270"/>
      <c r="S992" s="272"/>
      <c r="U992" s="264"/>
    </row>
    <row r="993" spans="6:21" x14ac:dyDescent="0.25">
      <c r="F993" s="273"/>
      <c r="G993" s="270"/>
      <c r="H993" s="270"/>
      <c r="I993" s="271"/>
      <c r="J993" s="270"/>
      <c r="K993" s="270"/>
      <c r="S993" s="272"/>
      <c r="U993" s="264"/>
    </row>
    <row r="994" spans="6:21" x14ac:dyDescent="0.25">
      <c r="F994" s="273"/>
      <c r="G994" s="270"/>
      <c r="H994" s="270"/>
      <c r="I994" s="271"/>
      <c r="J994" s="270"/>
      <c r="K994" s="270"/>
      <c r="S994" s="272"/>
      <c r="U994" s="264"/>
    </row>
    <row r="995" spans="6:21" x14ac:dyDescent="0.25">
      <c r="F995" s="273"/>
      <c r="G995" s="270"/>
      <c r="H995" s="270"/>
      <c r="I995" s="271"/>
      <c r="J995" s="270"/>
      <c r="K995" s="270"/>
      <c r="S995" s="272"/>
      <c r="U995" s="264"/>
    </row>
    <row r="996" spans="6:21" x14ac:dyDescent="0.25">
      <c r="F996" s="273"/>
      <c r="G996" s="270"/>
      <c r="H996" s="270"/>
      <c r="I996" s="271"/>
      <c r="J996" s="270"/>
      <c r="K996" s="270"/>
      <c r="S996" s="272"/>
      <c r="U996" s="264"/>
    </row>
    <row r="997" spans="6:21" x14ac:dyDescent="0.25">
      <c r="F997" s="273"/>
      <c r="G997" s="270"/>
      <c r="H997" s="270"/>
      <c r="I997" s="271"/>
      <c r="J997" s="270"/>
      <c r="K997" s="270"/>
      <c r="S997" s="272"/>
      <c r="U997" s="264"/>
    </row>
    <row r="998" spans="6:21" x14ac:dyDescent="0.25">
      <c r="F998" s="273"/>
      <c r="G998" s="270"/>
      <c r="H998" s="270"/>
      <c r="I998" s="271"/>
      <c r="J998" s="270"/>
      <c r="K998" s="270"/>
      <c r="S998" s="272"/>
      <c r="U998" s="264"/>
    </row>
    <row r="999" spans="6:21" x14ac:dyDescent="0.25">
      <c r="F999" s="273"/>
      <c r="G999" s="270"/>
      <c r="H999" s="270"/>
      <c r="I999" s="271"/>
      <c r="J999" s="270"/>
      <c r="K999" s="270"/>
      <c r="S999" s="272"/>
      <c r="U999" s="264"/>
    </row>
    <row r="1000" spans="6:21" x14ac:dyDescent="0.25">
      <c r="F1000" s="273"/>
      <c r="G1000" s="270"/>
      <c r="H1000" s="270"/>
      <c r="I1000" s="271"/>
      <c r="J1000" s="270"/>
      <c r="K1000" s="270"/>
      <c r="S1000" s="272"/>
      <c r="U1000" s="264"/>
    </row>
    <row r="1001" spans="6:21" x14ac:dyDescent="0.25">
      <c r="F1001" s="273"/>
      <c r="G1001" s="270"/>
      <c r="H1001" s="270"/>
      <c r="I1001" s="271"/>
      <c r="J1001" s="270"/>
      <c r="K1001" s="270"/>
      <c r="S1001" s="272"/>
      <c r="U1001" s="264"/>
    </row>
    <row r="1002" spans="6:21" x14ac:dyDescent="0.25">
      <c r="F1002" s="273"/>
      <c r="G1002" s="270"/>
      <c r="H1002" s="270"/>
      <c r="I1002" s="271"/>
      <c r="J1002" s="270"/>
      <c r="K1002" s="270"/>
      <c r="S1002" s="272"/>
      <c r="U1002" s="264"/>
    </row>
    <row r="1003" spans="6:21" x14ac:dyDescent="0.25">
      <c r="F1003" s="273"/>
      <c r="G1003" s="270"/>
      <c r="H1003" s="270"/>
      <c r="I1003" s="271"/>
      <c r="J1003" s="270"/>
      <c r="K1003" s="270"/>
      <c r="S1003" s="272"/>
      <c r="U1003" s="264"/>
    </row>
    <row r="1004" spans="6:21" x14ac:dyDescent="0.25">
      <c r="F1004" s="273"/>
      <c r="G1004" s="270"/>
      <c r="H1004" s="270"/>
      <c r="I1004" s="271"/>
      <c r="J1004" s="270"/>
      <c r="K1004" s="270"/>
      <c r="S1004" s="272"/>
      <c r="U1004" s="264"/>
    </row>
    <row r="1005" spans="6:21" x14ac:dyDescent="0.25">
      <c r="F1005" s="273"/>
      <c r="G1005" s="270"/>
      <c r="H1005" s="270"/>
      <c r="I1005" s="271"/>
      <c r="J1005" s="270"/>
      <c r="K1005" s="270"/>
      <c r="S1005" s="272"/>
      <c r="U1005" s="264"/>
    </row>
    <row r="1006" spans="6:21" x14ac:dyDescent="0.25">
      <c r="F1006" s="273"/>
      <c r="G1006" s="270"/>
      <c r="H1006" s="270"/>
      <c r="I1006" s="271"/>
      <c r="J1006" s="270"/>
      <c r="K1006" s="270"/>
      <c r="S1006" s="272"/>
      <c r="U1006" s="264"/>
    </row>
    <row r="1007" spans="6:21" x14ac:dyDescent="0.25">
      <c r="F1007" s="273"/>
      <c r="G1007" s="270"/>
      <c r="H1007" s="270"/>
      <c r="I1007" s="271"/>
      <c r="J1007" s="270"/>
      <c r="K1007" s="270"/>
      <c r="S1007" s="272"/>
      <c r="U1007" s="264"/>
    </row>
    <row r="1008" spans="6:21" x14ac:dyDescent="0.25">
      <c r="F1008" s="273"/>
      <c r="G1008" s="270"/>
      <c r="H1008" s="270"/>
      <c r="I1008" s="271"/>
      <c r="J1008" s="270"/>
      <c r="K1008" s="270"/>
      <c r="S1008" s="272"/>
      <c r="U1008" s="264"/>
    </row>
    <row r="1009" spans="6:21" x14ac:dyDescent="0.25">
      <c r="F1009" s="273"/>
      <c r="G1009" s="270"/>
      <c r="H1009" s="270"/>
      <c r="I1009" s="271"/>
      <c r="J1009" s="270"/>
      <c r="K1009" s="270"/>
      <c r="S1009" s="272"/>
      <c r="U1009" s="264"/>
    </row>
    <row r="1010" spans="6:21" x14ac:dyDescent="0.25">
      <c r="F1010" s="273"/>
      <c r="G1010" s="270"/>
      <c r="H1010" s="270"/>
      <c r="I1010" s="271"/>
      <c r="J1010" s="270"/>
      <c r="K1010" s="270"/>
      <c r="S1010" s="272"/>
      <c r="U1010" s="264"/>
    </row>
    <row r="1011" spans="6:21" x14ac:dyDescent="0.25">
      <c r="F1011" s="273"/>
      <c r="G1011" s="270"/>
      <c r="H1011" s="270"/>
      <c r="I1011" s="271"/>
      <c r="J1011" s="270"/>
      <c r="K1011" s="270"/>
      <c r="S1011" s="272"/>
      <c r="U1011" s="264"/>
    </row>
    <row r="1012" spans="6:21" x14ac:dyDescent="0.25">
      <c r="F1012" s="273"/>
      <c r="G1012" s="270"/>
      <c r="H1012" s="270"/>
      <c r="I1012" s="271"/>
      <c r="J1012" s="270"/>
      <c r="K1012" s="270"/>
      <c r="S1012" s="272"/>
      <c r="U1012" s="264"/>
    </row>
    <row r="1013" spans="6:21" x14ac:dyDescent="0.25">
      <c r="F1013" s="273"/>
      <c r="G1013" s="270"/>
      <c r="H1013" s="270"/>
      <c r="I1013" s="271"/>
      <c r="J1013" s="270"/>
      <c r="K1013" s="270"/>
      <c r="S1013" s="272"/>
      <c r="U1013" s="264"/>
    </row>
    <row r="1014" spans="6:21" x14ac:dyDescent="0.25">
      <c r="F1014" s="273"/>
      <c r="G1014" s="270"/>
      <c r="H1014" s="270"/>
      <c r="I1014" s="271"/>
      <c r="J1014" s="270"/>
      <c r="K1014" s="270"/>
      <c r="S1014" s="272"/>
      <c r="U1014" s="264"/>
    </row>
    <row r="1015" spans="6:21" x14ac:dyDescent="0.25">
      <c r="F1015" s="273"/>
      <c r="G1015" s="270"/>
      <c r="H1015" s="270"/>
      <c r="I1015" s="271"/>
      <c r="J1015" s="270"/>
      <c r="K1015" s="270"/>
      <c r="S1015" s="272"/>
      <c r="U1015" s="264"/>
    </row>
    <row r="1016" spans="6:21" x14ac:dyDescent="0.25">
      <c r="F1016" s="273"/>
      <c r="G1016" s="270"/>
      <c r="H1016" s="270"/>
      <c r="I1016" s="271"/>
      <c r="J1016" s="270"/>
      <c r="K1016" s="270"/>
      <c r="S1016" s="272"/>
      <c r="U1016" s="264"/>
    </row>
    <row r="1017" spans="6:21" x14ac:dyDescent="0.25">
      <c r="F1017" s="273"/>
      <c r="G1017" s="270"/>
      <c r="H1017" s="270"/>
      <c r="I1017" s="271"/>
      <c r="J1017" s="270"/>
      <c r="K1017" s="270"/>
      <c r="S1017" s="272"/>
      <c r="U1017" s="264"/>
    </row>
    <row r="1018" spans="6:21" x14ac:dyDescent="0.25">
      <c r="F1018" s="273"/>
      <c r="G1018" s="270"/>
      <c r="H1018" s="270"/>
      <c r="I1018" s="271"/>
      <c r="J1018" s="270"/>
      <c r="K1018" s="270"/>
      <c r="S1018" s="272"/>
      <c r="U1018" s="264"/>
    </row>
    <row r="1019" spans="6:21" x14ac:dyDescent="0.25">
      <c r="F1019" s="273"/>
      <c r="G1019" s="270"/>
      <c r="H1019" s="270"/>
      <c r="I1019" s="271"/>
      <c r="J1019" s="270"/>
      <c r="K1019" s="270"/>
      <c r="S1019" s="272"/>
      <c r="U1019" s="264"/>
    </row>
    <row r="1020" spans="6:21" x14ac:dyDescent="0.25">
      <c r="F1020" s="273"/>
      <c r="G1020" s="270"/>
      <c r="H1020" s="270"/>
      <c r="I1020" s="271"/>
      <c r="J1020" s="270"/>
      <c r="K1020" s="270"/>
      <c r="S1020" s="272"/>
      <c r="U1020" s="264"/>
    </row>
    <row r="1021" spans="6:21" x14ac:dyDescent="0.25">
      <c r="F1021" s="273"/>
      <c r="G1021" s="270"/>
      <c r="H1021" s="270"/>
      <c r="I1021" s="271"/>
      <c r="J1021" s="270"/>
      <c r="K1021" s="270"/>
      <c r="S1021" s="272"/>
      <c r="U1021" s="264"/>
    </row>
    <row r="1022" spans="6:21" x14ac:dyDescent="0.25">
      <c r="F1022" s="273"/>
      <c r="G1022" s="270"/>
      <c r="H1022" s="270"/>
      <c r="I1022" s="271"/>
      <c r="J1022" s="270"/>
      <c r="K1022" s="270"/>
      <c r="S1022" s="272"/>
      <c r="U1022" s="264"/>
    </row>
    <row r="1023" spans="6:21" x14ac:dyDescent="0.25">
      <c r="F1023" s="273"/>
      <c r="G1023" s="270"/>
      <c r="H1023" s="270"/>
      <c r="I1023" s="271"/>
      <c r="J1023" s="270"/>
      <c r="K1023" s="270"/>
      <c r="S1023" s="272"/>
      <c r="U1023" s="264"/>
    </row>
    <row r="1024" spans="6:21" x14ac:dyDescent="0.25">
      <c r="F1024" s="273"/>
      <c r="G1024" s="270"/>
      <c r="H1024" s="270"/>
      <c r="I1024" s="271"/>
      <c r="J1024" s="270"/>
      <c r="K1024" s="270"/>
      <c r="S1024" s="272"/>
      <c r="U1024" s="264"/>
    </row>
    <row r="1025" spans="6:21" x14ac:dyDescent="0.25">
      <c r="F1025" s="273"/>
      <c r="G1025" s="270"/>
      <c r="H1025" s="270"/>
      <c r="I1025" s="271"/>
      <c r="J1025" s="270"/>
      <c r="K1025" s="270"/>
      <c r="S1025" s="272"/>
      <c r="U1025" s="264"/>
    </row>
    <row r="1026" spans="6:21" x14ac:dyDescent="0.25">
      <c r="F1026" s="273"/>
      <c r="G1026" s="270"/>
      <c r="H1026" s="270"/>
      <c r="I1026" s="271"/>
      <c r="J1026" s="270"/>
      <c r="K1026" s="270"/>
      <c r="S1026" s="272"/>
      <c r="U1026" s="264"/>
    </row>
    <row r="1027" spans="6:21" x14ac:dyDescent="0.25">
      <c r="F1027" s="273"/>
      <c r="G1027" s="270"/>
      <c r="H1027" s="270"/>
      <c r="I1027" s="271"/>
      <c r="J1027" s="270"/>
      <c r="K1027" s="270"/>
      <c r="S1027" s="272"/>
      <c r="U1027" s="264"/>
    </row>
    <row r="1028" spans="6:21" x14ac:dyDescent="0.25">
      <c r="F1028" s="273"/>
      <c r="G1028" s="270"/>
      <c r="H1028" s="270"/>
      <c r="I1028" s="271"/>
      <c r="J1028" s="270"/>
      <c r="K1028" s="270"/>
      <c r="S1028" s="272"/>
      <c r="U1028" s="264"/>
    </row>
    <row r="1029" spans="6:21" x14ac:dyDescent="0.25">
      <c r="F1029" s="273"/>
      <c r="G1029" s="270"/>
      <c r="H1029" s="270"/>
      <c r="I1029" s="271"/>
      <c r="J1029" s="270"/>
      <c r="K1029" s="270"/>
      <c r="S1029" s="272"/>
      <c r="U1029" s="264"/>
    </row>
    <row r="1030" spans="6:21" x14ac:dyDescent="0.25">
      <c r="F1030" s="273"/>
      <c r="G1030" s="270"/>
      <c r="H1030" s="270"/>
      <c r="I1030" s="271"/>
      <c r="J1030" s="270"/>
      <c r="K1030" s="270"/>
      <c r="S1030" s="272"/>
      <c r="U1030" s="264"/>
    </row>
    <row r="1031" spans="6:21" x14ac:dyDescent="0.25">
      <c r="F1031" s="273"/>
      <c r="G1031" s="270"/>
      <c r="H1031" s="270"/>
      <c r="I1031" s="271"/>
      <c r="J1031" s="270"/>
      <c r="K1031" s="270"/>
      <c r="S1031" s="272"/>
      <c r="U1031" s="264"/>
    </row>
    <row r="1032" spans="6:21" x14ac:dyDescent="0.25">
      <c r="F1032" s="273"/>
      <c r="G1032" s="270"/>
      <c r="H1032" s="270"/>
      <c r="I1032" s="271"/>
      <c r="J1032" s="270"/>
      <c r="K1032" s="270"/>
      <c r="S1032" s="272"/>
      <c r="U1032" s="264"/>
    </row>
    <row r="1033" spans="6:21" x14ac:dyDescent="0.25">
      <c r="F1033" s="273"/>
      <c r="G1033" s="270"/>
      <c r="H1033" s="270"/>
      <c r="I1033" s="271"/>
      <c r="J1033" s="270"/>
      <c r="K1033" s="270"/>
      <c r="S1033" s="272"/>
      <c r="U1033" s="264"/>
    </row>
    <row r="1034" spans="6:21" x14ac:dyDescent="0.25">
      <c r="F1034" s="273"/>
      <c r="G1034" s="270"/>
      <c r="H1034" s="270"/>
      <c r="I1034" s="271"/>
      <c r="J1034" s="270"/>
      <c r="K1034" s="270"/>
      <c r="S1034" s="272"/>
      <c r="U1034" s="264"/>
    </row>
    <row r="1035" spans="6:21" x14ac:dyDescent="0.25">
      <c r="F1035" s="273"/>
      <c r="G1035" s="270"/>
      <c r="H1035" s="270"/>
      <c r="I1035" s="271"/>
      <c r="J1035" s="270"/>
      <c r="K1035" s="270"/>
      <c r="S1035" s="272"/>
      <c r="U1035" s="264"/>
    </row>
    <row r="1036" spans="6:21" x14ac:dyDescent="0.25">
      <c r="F1036" s="273"/>
      <c r="G1036" s="270"/>
      <c r="H1036" s="270"/>
      <c r="I1036" s="271"/>
      <c r="J1036" s="270"/>
      <c r="K1036" s="270"/>
      <c r="S1036" s="272"/>
      <c r="U1036" s="264"/>
    </row>
    <row r="1037" spans="6:21" x14ac:dyDescent="0.25">
      <c r="F1037" s="273"/>
      <c r="G1037" s="270"/>
      <c r="H1037" s="270"/>
      <c r="I1037" s="271"/>
      <c r="J1037" s="270"/>
      <c r="K1037" s="270"/>
      <c r="S1037" s="272"/>
      <c r="U1037" s="264"/>
    </row>
    <row r="1038" spans="6:21" x14ac:dyDescent="0.25">
      <c r="F1038" s="273"/>
      <c r="G1038" s="270"/>
      <c r="H1038" s="270"/>
      <c r="I1038" s="271"/>
      <c r="J1038" s="270"/>
      <c r="K1038" s="270"/>
      <c r="S1038" s="272"/>
      <c r="U1038" s="264"/>
    </row>
    <row r="1039" spans="6:21" x14ac:dyDescent="0.25">
      <c r="F1039" s="273"/>
      <c r="G1039" s="270"/>
      <c r="H1039" s="270"/>
      <c r="I1039" s="271"/>
      <c r="J1039" s="270"/>
      <c r="K1039" s="270"/>
      <c r="S1039" s="272"/>
      <c r="U1039" s="264"/>
    </row>
    <row r="1040" spans="6:21" x14ac:dyDescent="0.25">
      <c r="F1040" s="273"/>
      <c r="G1040" s="270"/>
      <c r="H1040" s="270"/>
      <c r="I1040" s="271"/>
      <c r="J1040" s="270"/>
      <c r="K1040" s="270"/>
      <c r="S1040" s="272"/>
      <c r="U1040" s="264"/>
    </row>
    <row r="1041" spans="6:21" x14ac:dyDescent="0.25">
      <c r="F1041" s="273"/>
      <c r="G1041" s="270"/>
      <c r="H1041" s="270"/>
      <c r="I1041" s="271"/>
      <c r="J1041" s="270"/>
      <c r="K1041" s="270"/>
      <c r="S1041" s="272"/>
      <c r="U1041" s="264"/>
    </row>
    <row r="1042" spans="6:21" x14ac:dyDescent="0.25">
      <c r="F1042" s="273"/>
      <c r="G1042" s="270"/>
      <c r="H1042" s="270"/>
      <c r="I1042" s="271"/>
      <c r="J1042" s="270"/>
      <c r="K1042" s="270"/>
      <c r="S1042" s="272"/>
      <c r="U1042" s="264"/>
    </row>
    <row r="1043" spans="6:21" x14ac:dyDescent="0.25">
      <c r="F1043" s="273"/>
      <c r="G1043" s="270"/>
      <c r="H1043" s="270"/>
      <c r="I1043" s="271"/>
      <c r="J1043" s="270"/>
      <c r="K1043" s="270"/>
      <c r="S1043" s="272"/>
      <c r="U1043" s="264"/>
    </row>
    <row r="1044" spans="6:21" x14ac:dyDescent="0.25">
      <c r="F1044" s="273"/>
      <c r="G1044" s="270"/>
      <c r="H1044" s="270"/>
      <c r="I1044" s="271"/>
      <c r="J1044" s="270"/>
      <c r="K1044" s="270"/>
      <c r="S1044" s="272"/>
      <c r="U1044" s="264"/>
    </row>
    <row r="1045" spans="6:21" x14ac:dyDescent="0.25">
      <c r="F1045" s="273"/>
      <c r="G1045" s="270"/>
      <c r="H1045" s="270"/>
      <c r="I1045" s="271"/>
      <c r="J1045" s="270"/>
      <c r="K1045" s="270"/>
      <c r="S1045" s="272"/>
      <c r="U1045" s="264"/>
    </row>
    <row r="1046" spans="6:21" x14ac:dyDescent="0.25">
      <c r="F1046" s="273"/>
      <c r="G1046" s="270"/>
      <c r="H1046" s="270"/>
      <c r="I1046" s="271"/>
      <c r="J1046" s="270"/>
      <c r="K1046" s="270"/>
      <c r="S1046" s="272"/>
      <c r="U1046" s="264"/>
    </row>
    <row r="1047" spans="6:21" x14ac:dyDescent="0.25">
      <c r="F1047" s="273"/>
      <c r="G1047" s="270"/>
      <c r="H1047" s="270"/>
      <c r="I1047" s="271"/>
      <c r="J1047" s="270"/>
      <c r="K1047" s="270"/>
      <c r="S1047" s="272"/>
      <c r="U1047" s="264"/>
    </row>
    <row r="1048" spans="6:21" x14ac:dyDescent="0.25">
      <c r="F1048" s="273"/>
      <c r="G1048" s="270"/>
      <c r="H1048" s="270"/>
      <c r="I1048" s="271"/>
      <c r="J1048" s="270"/>
      <c r="K1048" s="270"/>
      <c r="S1048" s="272"/>
      <c r="U1048" s="264"/>
    </row>
    <row r="1049" spans="6:21" x14ac:dyDescent="0.25">
      <c r="F1049" s="273"/>
      <c r="G1049" s="270"/>
      <c r="H1049" s="270"/>
      <c r="I1049" s="271"/>
      <c r="J1049" s="270"/>
      <c r="K1049" s="270"/>
      <c r="S1049" s="272"/>
      <c r="U1049" s="264"/>
    </row>
    <row r="1050" spans="6:21" x14ac:dyDescent="0.25">
      <c r="F1050" s="273"/>
      <c r="G1050" s="270"/>
      <c r="H1050" s="270"/>
      <c r="I1050" s="271"/>
      <c r="J1050" s="270"/>
      <c r="K1050" s="270"/>
      <c r="S1050" s="272"/>
      <c r="U1050" s="264"/>
    </row>
    <row r="1051" spans="6:21" x14ac:dyDescent="0.25">
      <c r="F1051" s="273"/>
      <c r="G1051" s="270"/>
      <c r="H1051" s="270"/>
      <c r="I1051" s="271"/>
      <c r="J1051" s="270"/>
      <c r="K1051" s="270"/>
      <c r="S1051" s="272"/>
      <c r="U1051" s="264"/>
    </row>
    <row r="1052" spans="6:21" x14ac:dyDescent="0.25">
      <c r="F1052" s="273"/>
      <c r="G1052" s="270"/>
      <c r="H1052" s="270"/>
      <c r="I1052" s="271"/>
      <c r="J1052" s="270"/>
      <c r="K1052" s="270"/>
      <c r="S1052" s="272"/>
      <c r="U1052" s="264"/>
    </row>
    <row r="1053" spans="6:21" x14ac:dyDescent="0.25">
      <c r="F1053" s="273"/>
      <c r="G1053" s="270"/>
      <c r="H1053" s="270"/>
      <c r="I1053" s="271"/>
      <c r="J1053" s="270"/>
      <c r="K1053" s="270"/>
      <c r="S1053" s="272"/>
      <c r="U1053" s="264"/>
    </row>
    <row r="1054" spans="6:21" x14ac:dyDescent="0.25">
      <c r="F1054" s="273"/>
      <c r="G1054" s="270"/>
      <c r="H1054" s="270"/>
      <c r="I1054" s="271"/>
      <c r="J1054" s="270"/>
      <c r="K1054" s="270"/>
      <c r="S1054" s="272"/>
      <c r="U1054" s="264"/>
    </row>
    <row r="1055" spans="6:21" x14ac:dyDescent="0.25">
      <c r="F1055" s="273"/>
      <c r="G1055" s="270"/>
      <c r="H1055" s="270"/>
      <c r="I1055" s="271"/>
      <c r="J1055" s="270"/>
      <c r="K1055" s="270"/>
      <c r="S1055" s="272"/>
      <c r="U1055" s="264"/>
    </row>
    <row r="1056" spans="6:21" x14ac:dyDescent="0.25">
      <c r="F1056" s="273"/>
      <c r="G1056" s="270"/>
      <c r="H1056" s="270"/>
      <c r="I1056" s="271"/>
      <c r="J1056" s="270"/>
      <c r="K1056" s="270"/>
      <c r="S1056" s="272"/>
      <c r="U1056" s="264"/>
    </row>
    <row r="1057" spans="6:21" x14ac:dyDescent="0.25">
      <c r="F1057" s="273"/>
      <c r="G1057" s="270"/>
      <c r="H1057" s="270"/>
      <c r="I1057" s="271"/>
      <c r="J1057" s="270"/>
      <c r="K1057" s="270"/>
      <c r="S1057" s="272"/>
      <c r="U1057" s="264"/>
    </row>
    <row r="1058" spans="6:21" x14ac:dyDescent="0.25">
      <c r="F1058" s="273"/>
      <c r="G1058" s="270"/>
      <c r="H1058" s="270"/>
      <c r="I1058" s="271"/>
      <c r="J1058" s="270"/>
      <c r="K1058" s="270"/>
      <c r="S1058" s="272"/>
      <c r="U1058" s="264"/>
    </row>
    <row r="1059" spans="6:21" x14ac:dyDescent="0.25">
      <c r="F1059" s="273"/>
      <c r="G1059" s="270"/>
      <c r="H1059" s="270"/>
      <c r="I1059" s="271"/>
      <c r="J1059" s="270"/>
      <c r="K1059" s="270"/>
      <c r="S1059" s="272"/>
      <c r="U1059" s="264"/>
    </row>
    <row r="1060" spans="6:21" x14ac:dyDescent="0.25">
      <c r="F1060" s="273"/>
      <c r="G1060" s="270"/>
      <c r="H1060" s="270"/>
      <c r="I1060" s="271"/>
      <c r="J1060" s="270"/>
      <c r="K1060" s="270"/>
      <c r="S1060" s="272"/>
      <c r="U1060" s="264"/>
    </row>
    <row r="1061" spans="6:21" x14ac:dyDescent="0.25">
      <c r="F1061" s="273"/>
      <c r="G1061" s="270"/>
      <c r="H1061" s="270"/>
      <c r="I1061" s="271"/>
      <c r="J1061" s="270"/>
      <c r="K1061" s="270"/>
      <c r="S1061" s="272"/>
      <c r="U1061" s="264"/>
    </row>
    <row r="1062" spans="6:21" x14ac:dyDescent="0.25">
      <c r="F1062" s="273"/>
      <c r="G1062" s="270"/>
      <c r="H1062" s="270"/>
      <c r="I1062" s="271"/>
      <c r="J1062" s="270"/>
      <c r="K1062" s="270"/>
      <c r="S1062" s="272"/>
      <c r="U1062" s="264"/>
    </row>
    <row r="1063" spans="6:21" x14ac:dyDescent="0.25">
      <c r="F1063" s="273"/>
      <c r="G1063" s="270"/>
      <c r="H1063" s="270"/>
      <c r="I1063" s="271"/>
      <c r="J1063" s="270"/>
      <c r="K1063" s="270"/>
      <c r="S1063" s="272"/>
      <c r="U1063" s="264"/>
    </row>
    <row r="1064" spans="6:21" x14ac:dyDescent="0.25">
      <c r="F1064" s="273"/>
      <c r="G1064" s="270"/>
      <c r="H1064" s="270"/>
      <c r="I1064" s="271"/>
      <c r="J1064" s="270"/>
      <c r="K1064" s="270"/>
      <c r="S1064" s="272"/>
      <c r="U1064" s="264"/>
    </row>
    <row r="1065" spans="6:21" x14ac:dyDescent="0.25">
      <c r="F1065" s="273"/>
      <c r="G1065" s="270"/>
      <c r="H1065" s="270"/>
      <c r="I1065" s="271"/>
      <c r="J1065" s="270"/>
      <c r="K1065" s="270"/>
      <c r="S1065" s="272"/>
      <c r="U1065" s="264"/>
    </row>
    <row r="1066" spans="6:21" x14ac:dyDescent="0.25">
      <c r="F1066" s="273"/>
      <c r="G1066" s="270"/>
      <c r="H1066" s="270"/>
      <c r="I1066" s="271"/>
      <c r="J1066" s="270"/>
      <c r="K1066" s="270"/>
      <c r="S1066" s="272"/>
      <c r="U1066" s="264"/>
    </row>
    <row r="1067" spans="6:21" x14ac:dyDescent="0.25">
      <c r="F1067" s="273"/>
      <c r="G1067" s="270"/>
      <c r="H1067" s="270"/>
      <c r="I1067" s="271"/>
      <c r="J1067" s="270"/>
      <c r="K1067" s="270"/>
      <c r="S1067" s="272"/>
      <c r="U1067" s="264"/>
    </row>
    <row r="1068" spans="6:21" x14ac:dyDescent="0.25">
      <c r="F1068" s="273"/>
      <c r="G1068" s="270"/>
      <c r="H1068" s="270"/>
      <c r="I1068" s="271"/>
      <c r="J1068" s="270"/>
      <c r="K1068" s="270"/>
      <c r="S1068" s="272"/>
      <c r="U1068" s="264"/>
    </row>
    <row r="1069" spans="6:21" x14ac:dyDescent="0.25">
      <c r="F1069" s="273"/>
      <c r="G1069" s="270"/>
      <c r="H1069" s="270"/>
      <c r="I1069" s="271"/>
      <c r="J1069" s="270"/>
      <c r="K1069" s="270"/>
      <c r="S1069" s="272"/>
      <c r="U1069" s="264"/>
    </row>
    <row r="1070" spans="6:21" x14ac:dyDescent="0.25">
      <c r="F1070" s="273"/>
      <c r="G1070" s="270"/>
      <c r="H1070" s="270"/>
      <c r="I1070" s="271"/>
      <c r="J1070" s="270"/>
      <c r="K1070" s="270"/>
      <c r="S1070" s="272"/>
      <c r="U1070" s="264"/>
    </row>
    <row r="1071" spans="6:21" x14ac:dyDescent="0.25">
      <c r="F1071" s="273"/>
      <c r="G1071" s="270"/>
      <c r="H1071" s="270"/>
      <c r="I1071" s="271"/>
      <c r="J1071" s="270"/>
      <c r="K1071" s="270"/>
      <c r="S1071" s="272"/>
      <c r="U1071" s="264"/>
    </row>
    <row r="1072" spans="6:21" x14ac:dyDescent="0.25">
      <c r="F1072" s="273"/>
      <c r="G1072" s="270"/>
      <c r="H1072" s="270"/>
      <c r="I1072" s="271"/>
      <c r="J1072" s="270"/>
      <c r="K1072" s="270"/>
      <c r="S1072" s="272"/>
      <c r="U1072" s="264"/>
    </row>
    <row r="1073" spans="6:21" x14ac:dyDescent="0.25">
      <c r="F1073" s="273"/>
      <c r="G1073" s="270"/>
      <c r="H1073" s="270"/>
      <c r="I1073" s="271"/>
      <c r="J1073" s="270"/>
      <c r="K1073" s="270"/>
      <c r="S1073" s="272"/>
      <c r="U1073" s="264"/>
    </row>
    <row r="1074" spans="6:21" x14ac:dyDescent="0.25">
      <c r="F1074" s="273"/>
      <c r="G1074" s="270"/>
      <c r="H1074" s="270"/>
      <c r="I1074" s="271"/>
      <c r="J1074" s="270"/>
      <c r="K1074" s="270"/>
      <c r="S1074" s="272"/>
      <c r="U1074" s="264"/>
    </row>
    <row r="1075" spans="6:21" x14ac:dyDescent="0.25">
      <c r="F1075" s="273"/>
      <c r="G1075" s="270"/>
      <c r="H1075" s="270"/>
      <c r="I1075" s="271"/>
      <c r="J1075" s="270"/>
      <c r="K1075" s="270"/>
      <c r="S1075" s="272"/>
      <c r="U1075" s="264"/>
    </row>
    <row r="1076" spans="6:21" x14ac:dyDescent="0.25">
      <c r="F1076" s="273"/>
      <c r="G1076" s="270"/>
      <c r="H1076" s="270"/>
      <c r="I1076" s="271"/>
      <c r="J1076" s="270"/>
      <c r="K1076" s="270"/>
      <c r="S1076" s="272"/>
      <c r="U1076" s="264"/>
    </row>
    <row r="1077" spans="6:21" x14ac:dyDescent="0.25">
      <c r="F1077" s="273"/>
      <c r="G1077" s="270"/>
      <c r="H1077" s="270"/>
      <c r="I1077" s="271"/>
      <c r="J1077" s="270"/>
      <c r="K1077" s="270"/>
      <c r="S1077" s="272"/>
      <c r="U1077" s="264"/>
    </row>
    <row r="1078" spans="6:21" x14ac:dyDescent="0.25">
      <c r="F1078" s="273"/>
      <c r="G1078" s="270"/>
      <c r="H1078" s="270"/>
      <c r="I1078" s="271"/>
      <c r="J1078" s="270"/>
      <c r="K1078" s="270"/>
      <c r="S1078" s="272"/>
      <c r="U1078" s="264"/>
    </row>
    <row r="1079" spans="6:21" x14ac:dyDescent="0.25">
      <c r="F1079" s="273"/>
      <c r="G1079" s="270"/>
      <c r="H1079" s="270"/>
      <c r="I1079" s="271"/>
      <c r="J1079" s="270"/>
      <c r="K1079" s="270"/>
      <c r="S1079" s="272"/>
      <c r="U1079" s="264"/>
    </row>
    <row r="1080" spans="6:21" x14ac:dyDescent="0.25">
      <c r="F1080" s="273"/>
      <c r="G1080" s="270"/>
      <c r="H1080" s="270"/>
      <c r="I1080" s="271"/>
      <c r="J1080" s="270"/>
      <c r="K1080" s="270"/>
      <c r="S1080" s="272"/>
      <c r="U1080" s="264"/>
    </row>
    <row r="1081" spans="6:21" x14ac:dyDescent="0.25">
      <c r="F1081" s="273"/>
      <c r="G1081" s="270"/>
      <c r="H1081" s="270"/>
      <c r="I1081" s="271"/>
      <c r="J1081" s="270"/>
      <c r="K1081" s="270"/>
      <c r="S1081" s="272"/>
      <c r="U1081" s="264"/>
    </row>
    <row r="1082" spans="6:21" x14ac:dyDescent="0.25">
      <c r="F1082" s="273"/>
      <c r="G1082" s="270"/>
      <c r="H1082" s="270"/>
      <c r="I1082" s="271"/>
      <c r="J1082" s="270"/>
      <c r="K1082" s="270"/>
      <c r="S1082" s="272"/>
      <c r="U1082" s="264"/>
    </row>
    <row r="1083" spans="6:21" x14ac:dyDescent="0.25">
      <c r="F1083" s="273"/>
      <c r="G1083" s="270"/>
      <c r="H1083" s="270"/>
      <c r="I1083" s="271"/>
      <c r="J1083" s="270"/>
      <c r="K1083" s="270"/>
      <c r="S1083" s="272"/>
      <c r="U1083" s="264"/>
    </row>
    <row r="1084" spans="6:21" x14ac:dyDescent="0.25">
      <c r="F1084" s="273"/>
      <c r="G1084" s="270"/>
      <c r="H1084" s="270"/>
      <c r="I1084" s="271"/>
      <c r="J1084" s="270"/>
      <c r="K1084" s="270"/>
      <c r="S1084" s="272"/>
      <c r="U1084" s="264"/>
    </row>
    <row r="1085" spans="6:21" x14ac:dyDescent="0.25">
      <c r="F1085" s="273"/>
      <c r="G1085" s="270"/>
      <c r="H1085" s="270"/>
      <c r="I1085" s="271"/>
      <c r="J1085" s="270"/>
      <c r="K1085" s="270"/>
      <c r="S1085" s="272"/>
      <c r="U1085" s="264"/>
    </row>
    <row r="1086" spans="6:21" x14ac:dyDescent="0.25">
      <c r="F1086" s="273"/>
      <c r="G1086" s="270"/>
      <c r="H1086" s="270"/>
      <c r="I1086" s="271"/>
      <c r="J1086" s="270"/>
      <c r="K1086" s="270"/>
      <c r="S1086" s="272"/>
      <c r="U1086" s="264"/>
    </row>
    <row r="1087" spans="6:21" x14ac:dyDescent="0.25">
      <c r="F1087" s="273"/>
      <c r="G1087" s="270"/>
      <c r="H1087" s="270"/>
      <c r="I1087" s="271"/>
      <c r="J1087" s="270"/>
      <c r="K1087" s="270"/>
      <c r="S1087" s="272"/>
      <c r="U1087" s="264"/>
    </row>
    <row r="1088" spans="6:21" x14ac:dyDescent="0.25">
      <c r="F1088" s="273"/>
      <c r="G1088" s="270"/>
      <c r="H1088" s="270"/>
      <c r="I1088" s="271"/>
      <c r="J1088" s="270"/>
      <c r="K1088" s="270"/>
      <c r="S1088" s="272"/>
      <c r="U1088" s="264"/>
    </row>
    <row r="1089" spans="6:21" x14ac:dyDescent="0.25">
      <c r="F1089" s="273"/>
      <c r="G1089" s="270"/>
      <c r="H1089" s="270"/>
      <c r="I1089" s="271"/>
      <c r="J1089" s="270"/>
      <c r="K1089" s="270"/>
      <c r="S1089" s="272"/>
      <c r="U1089" s="264"/>
    </row>
    <row r="1090" spans="6:21" x14ac:dyDescent="0.25">
      <c r="F1090" s="273"/>
      <c r="G1090" s="270"/>
      <c r="H1090" s="270"/>
      <c r="I1090" s="271"/>
      <c r="J1090" s="270"/>
      <c r="K1090" s="270"/>
      <c r="S1090" s="272"/>
      <c r="U1090" s="264"/>
    </row>
    <row r="1091" spans="6:21" x14ac:dyDescent="0.25">
      <c r="F1091" s="273"/>
      <c r="G1091" s="270"/>
      <c r="H1091" s="270"/>
      <c r="I1091" s="271"/>
      <c r="J1091" s="270"/>
      <c r="K1091" s="270"/>
      <c r="S1091" s="272"/>
      <c r="U1091" s="264"/>
    </row>
    <row r="1092" spans="6:21" x14ac:dyDescent="0.25">
      <c r="F1092" s="273"/>
      <c r="G1092" s="270"/>
      <c r="H1092" s="270"/>
      <c r="I1092" s="271"/>
      <c r="J1092" s="270"/>
      <c r="K1092" s="270"/>
      <c r="S1092" s="272"/>
      <c r="U1092" s="264"/>
    </row>
    <row r="1093" spans="6:21" x14ac:dyDescent="0.25">
      <c r="F1093" s="273"/>
      <c r="G1093" s="270"/>
      <c r="H1093" s="270"/>
      <c r="I1093" s="271"/>
      <c r="J1093" s="270"/>
      <c r="K1093" s="270"/>
      <c r="S1093" s="272"/>
      <c r="U1093" s="264"/>
    </row>
    <row r="1094" spans="6:21" x14ac:dyDescent="0.25">
      <c r="F1094" s="273"/>
      <c r="G1094" s="270"/>
      <c r="H1094" s="270"/>
      <c r="I1094" s="271"/>
      <c r="J1094" s="270"/>
      <c r="K1094" s="270"/>
      <c r="S1094" s="272"/>
      <c r="U1094" s="264"/>
    </row>
    <row r="1095" spans="6:21" x14ac:dyDescent="0.25">
      <c r="F1095" s="273"/>
      <c r="G1095" s="270"/>
      <c r="H1095" s="270"/>
      <c r="I1095" s="271"/>
      <c r="J1095" s="270"/>
      <c r="K1095" s="270"/>
      <c r="S1095" s="272"/>
      <c r="U1095" s="264"/>
    </row>
    <row r="1096" spans="6:21" x14ac:dyDescent="0.25">
      <c r="F1096" s="273"/>
      <c r="G1096" s="270"/>
      <c r="H1096" s="270"/>
      <c r="I1096" s="271"/>
      <c r="J1096" s="270"/>
      <c r="K1096" s="270"/>
      <c r="S1096" s="272"/>
      <c r="U1096" s="264"/>
    </row>
    <row r="1097" spans="6:21" x14ac:dyDescent="0.25">
      <c r="F1097" s="273"/>
      <c r="G1097" s="270"/>
      <c r="H1097" s="270"/>
      <c r="I1097" s="271"/>
      <c r="J1097" s="270"/>
      <c r="K1097" s="270"/>
      <c r="S1097" s="272"/>
      <c r="U1097" s="264"/>
    </row>
    <row r="1098" spans="6:21" x14ac:dyDescent="0.25">
      <c r="F1098" s="273"/>
      <c r="G1098" s="270"/>
      <c r="H1098" s="270"/>
      <c r="I1098" s="271"/>
      <c r="J1098" s="270"/>
      <c r="K1098" s="270"/>
      <c r="S1098" s="272"/>
      <c r="U1098" s="264"/>
    </row>
    <row r="1099" spans="6:21" x14ac:dyDescent="0.25">
      <c r="F1099" s="273"/>
      <c r="G1099" s="270"/>
      <c r="H1099" s="270"/>
      <c r="I1099" s="271"/>
      <c r="J1099" s="270"/>
      <c r="K1099" s="270"/>
      <c r="S1099" s="272"/>
      <c r="U1099" s="264"/>
    </row>
    <row r="1100" spans="6:21" x14ac:dyDescent="0.25">
      <c r="F1100" s="273"/>
      <c r="G1100" s="270"/>
      <c r="H1100" s="270"/>
      <c r="I1100" s="271"/>
      <c r="J1100" s="270"/>
      <c r="K1100" s="270"/>
      <c r="S1100" s="272"/>
      <c r="U1100" s="264"/>
    </row>
    <row r="1101" spans="6:21" x14ac:dyDescent="0.25">
      <c r="F1101" s="273"/>
      <c r="G1101" s="270"/>
      <c r="H1101" s="270"/>
      <c r="I1101" s="271"/>
      <c r="J1101" s="270"/>
      <c r="K1101" s="270"/>
      <c r="S1101" s="272"/>
      <c r="U1101" s="264"/>
    </row>
    <row r="1102" spans="6:21" x14ac:dyDescent="0.25">
      <c r="F1102" s="273"/>
      <c r="G1102" s="270"/>
      <c r="H1102" s="270"/>
      <c r="I1102" s="271"/>
      <c r="J1102" s="270"/>
      <c r="K1102" s="270"/>
      <c r="S1102" s="272"/>
      <c r="U1102" s="264"/>
    </row>
    <row r="1103" spans="6:21" x14ac:dyDescent="0.25">
      <c r="F1103" s="273"/>
      <c r="G1103" s="270"/>
      <c r="H1103" s="270"/>
      <c r="I1103" s="271"/>
      <c r="J1103" s="270"/>
      <c r="K1103" s="270"/>
      <c r="S1103" s="272"/>
      <c r="U1103" s="264"/>
    </row>
    <row r="1104" spans="6:21" x14ac:dyDescent="0.25">
      <c r="F1104" s="273"/>
      <c r="G1104" s="270"/>
      <c r="H1104" s="270"/>
      <c r="I1104" s="271"/>
      <c r="J1104" s="270"/>
      <c r="K1104" s="270"/>
      <c r="S1104" s="272"/>
      <c r="U1104" s="264"/>
    </row>
    <row r="1105" spans="6:21" x14ac:dyDescent="0.25">
      <c r="F1105" s="273"/>
      <c r="G1105" s="270"/>
      <c r="H1105" s="270"/>
      <c r="I1105" s="271"/>
      <c r="J1105" s="270"/>
      <c r="K1105" s="270"/>
      <c r="S1105" s="272"/>
      <c r="U1105" s="264"/>
    </row>
    <row r="1106" spans="6:21" x14ac:dyDescent="0.25">
      <c r="F1106" s="273"/>
      <c r="G1106" s="270"/>
      <c r="H1106" s="270"/>
      <c r="I1106" s="271"/>
      <c r="J1106" s="270"/>
      <c r="K1106" s="270"/>
      <c r="S1106" s="272"/>
      <c r="U1106" s="264"/>
    </row>
    <row r="1107" spans="6:21" x14ac:dyDescent="0.25">
      <c r="F1107" s="273"/>
      <c r="G1107" s="270"/>
      <c r="H1107" s="270"/>
      <c r="I1107" s="271"/>
      <c r="J1107" s="270"/>
      <c r="K1107" s="270"/>
      <c r="S1107" s="272"/>
      <c r="U1107" s="264"/>
    </row>
    <row r="1108" spans="6:21" x14ac:dyDescent="0.25">
      <c r="F1108" s="273"/>
      <c r="G1108" s="270"/>
      <c r="H1108" s="270"/>
      <c r="I1108" s="271"/>
      <c r="J1108" s="270"/>
      <c r="K1108" s="270"/>
      <c r="S1108" s="272"/>
      <c r="U1108" s="264"/>
    </row>
    <row r="1109" spans="6:21" x14ac:dyDescent="0.25">
      <c r="F1109" s="273"/>
      <c r="G1109" s="270"/>
      <c r="H1109" s="270"/>
      <c r="I1109" s="271"/>
      <c r="J1109" s="270"/>
      <c r="K1109" s="270"/>
      <c r="S1109" s="272"/>
      <c r="U1109" s="264"/>
    </row>
    <row r="1110" spans="6:21" x14ac:dyDescent="0.25">
      <c r="F1110" s="273"/>
      <c r="G1110" s="270"/>
      <c r="H1110" s="270"/>
      <c r="I1110" s="271"/>
      <c r="J1110" s="270"/>
      <c r="K1110" s="270"/>
      <c r="S1110" s="272"/>
      <c r="U1110" s="264"/>
    </row>
    <row r="1111" spans="6:21" x14ac:dyDescent="0.25">
      <c r="F1111" s="273"/>
      <c r="G1111" s="270"/>
      <c r="H1111" s="270"/>
      <c r="I1111" s="271"/>
      <c r="J1111" s="270"/>
      <c r="K1111" s="270"/>
      <c r="S1111" s="272"/>
      <c r="U1111" s="264"/>
    </row>
    <row r="1112" spans="6:21" x14ac:dyDescent="0.25">
      <c r="F1112" s="273"/>
      <c r="G1112" s="270"/>
      <c r="H1112" s="270"/>
      <c r="I1112" s="271"/>
      <c r="J1112" s="270"/>
      <c r="K1112" s="270"/>
      <c r="S1112" s="272"/>
      <c r="U1112" s="264"/>
    </row>
    <row r="1113" spans="6:21" x14ac:dyDescent="0.25">
      <c r="F1113" s="273"/>
      <c r="G1113" s="270"/>
      <c r="H1113" s="270"/>
      <c r="I1113" s="271"/>
      <c r="J1113" s="270"/>
      <c r="K1113" s="270"/>
      <c r="S1113" s="272"/>
      <c r="U1113" s="264"/>
    </row>
    <row r="1114" spans="6:21" x14ac:dyDescent="0.25">
      <c r="F1114" s="273"/>
      <c r="G1114" s="270"/>
      <c r="H1114" s="270"/>
      <c r="I1114" s="271"/>
      <c r="J1114" s="270"/>
      <c r="K1114" s="270"/>
      <c r="S1114" s="272"/>
      <c r="U1114" s="264"/>
    </row>
    <row r="1115" spans="6:21" x14ac:dyDescent="0.25">
      <c r="F1115" s="273"/>
      <c r="G1115" s="270"/>
      <c r="H1115" s="270"/>
      <c r="I1115" s="271"/>
      <c r="J1115" s="270"/>
      <c r="K1115" s="270"/>
      <c r="S1115" s="272"/>
      <c r="U1115" s="264"/>
    </row>
    <row r="1116" spans="6:21" x14ac:dyDescent="0.25">
      <c r="F1116" s="273"/>
      <c r="G1116" s="270"/>
      <c r="H1116" s="270"/>
      <c r="I1116" s="271"/>
      <c r="J1116" s="270"/>
      <c r="K1116" s="270"/>
      <c r="S1116" s="272"/>
      <c r="U1116" s="264"/>
    </row>
    <row r="1117" spans="6:21" x14ac:dyDescent="0.25">
      <c r="F1117" s="273"/>
      <c r="G1117" s="270"/>
      <c r="H1117" s="270"/>
      <c r="I1117" s="271"/>
      <c r="J1117" s="270"/>
      <c r="K1117" s="270"/>
      <c r="S1117" s="272"/>
      <c r="U1117" s="264"/>
    </row>
    <row r="1118" spans="6:21" x14ac:dyDescent="0.25">
      <c r="F1118" s="273"/>
      <c r="G1118" s="270"/>
      <c r="H1118" s="270"/>
      <c r="I1118" s="271"/>
      <c r="J1118" s="270"/>
      <c r="K1118" s="270"/>
      <c r="S1118" s="272"/>
      <c r="U1118" s="264"/>
    </row>
    <row r="1119" spans="6:21" x14ac:dyDescent="0.25">
      <c r="F1119" s="273"/>
      <c r="G1119" s="270"/>
      <c r="H1119" s="270"/>
      <c r="I1119" s="271"/>
      <c r="J1119" s="270"/>
      <c r="K1119" s="270"/>
      <c r="S1119" s="272"/>
      <c r="U1119" s="264"/>
    </row>
    <row r="1120" spans="6:21" x14ac:dyDescent="0.25">
      <c r="F1120" s="273"/>
      <c r="G1120" s="270"/>
      <c r="H1120" s="270"/>
      <c r="I1120" s="271"/>
      <c r="J1120" s="270"/>
      <c r="K1120" s="270"/>
      <c r="S1120" s="272"/>
      <c r="U1120" s="264"/>
    </row>
    <row r="1121" spans="6:21" x14ac:dyDescent="0.25">
      <c r="F1121" s="273"/>
      <c r="G1121" s="270"/>
      <c r="H1121" s="270"/>
      <c r="I1121" s="271"/>
      <c r="J1121" s="270"/>
      <c r="K1121" s="270"/>
      <c r="S1121" s="272"/>
      <c r="U1121" s="264"/>
    </row>
    <row r="1122" spans="6:21" x14ac:dyDescent="0.25">
      <c r="F1122" s="273"/>
      <c r="G1122" s="270"/>
      <c r="H1122" s="270"/>
      <c r="I1122" s="271"/>
      <c r="J1122" s="270"/>
      <c r="K1122" s="270"/>
      <c r="S1122" s="272"/>
      <c r="U1122" s="264"/>
    </row>
    <row r="1123" spans="6:21" x14ac:dyDescent="0.25">
      <c r="F1123" s="273"/>
      <c r="G1123" s="270"/>
      <c r="H1123" s="270"/>
      <c r="I1123" s="271"/>
      <c r="J1123" s="270"/>
      <c r="K1123" s="270"/>
      <c r="S1123" s="272"/>
      <c r="U1123" s="264"/>
    </row>
    <row r="1124" spans="6:21" x14ac:dyDescent="0.25">
      <c r="F1124" s="273"/>
      <c r="G1124" s="270"/>
      <c r="H1124" s="270"/>
      <c r="I1124" s="271"/>
      <c r="J1124" s="270"/>
      <c r="K1124" s="270"/>
      <c r="S1124" s="272"/>
      <c r="U1124" s="264"/>
    </row>
    <row r="1125" spans="6:21" x14ac:dyDescent="0.25">
      <c r="F1125" s="273"/>
      <c r="G1125" s="270"/>
      <c r="H1125" s="270"/>
      <c r="I1125" s="271"/>
      <c r="J1125" s="270"/>
      <c r="K1125" s="270"/>
      <c r="S1125" s="272"/>
      <c r="U1125" s="264"/>
    </row>
    <row r="1126" spans="6:21" x14ac:dyDescent="0.25">
      <c r="F1126" s="273"/>
      <c r="G1126" s="270"/>
      <c r="H1126" s="270"/>
      <c r="I1126" s="271"/>
      <c r="J1126" s="270"/>
      <c r="K1126" s="270"/>
      <c r="S1126" s="272"/>
      <c r="U1126" s="264"/>
    </row>
    <row r="1127" spans="6:21" x14ac:dyDescent="0.25">
      <c r="F1127" s="273"/>
      <c r="G1127" s="270"/>
      <c r="H1127" s="270"/>
      <c r="I1127" s="271"/>
      <c r="J1127" s="270"/>
      <c r="K1127" s="270"/>
      <c r="S1127" s="272"/>
      <c r="U1127" s="264"/>
    </row>
    <row r="1128" spans="6:21" x14ac:dyDescent="0.25">
      <c r="F1128" s="273"/>
      <c r="G1128" s="270"/>
      <c r="H1128" s="270"/>
      <c r="I1128" s="271"/>
      <c r="J1128" s="270"/>
      <c r="K1128" s="270"/>
      <c r="S1128" s="272"/>
      <c r="U1128" s="264"/>
    </row>
    <row r="1129" spans="6:21" x14ac:dyDescent="0.25">
      <c r="F1129" s="273"/>
      <c r="G1129" s="270"/>
      <c r="H1129" s="270"/>
      <c r="I1129" s="271"/>
      <c r="J1129" s="270"/>
      <c r="K1129" s="270"/>
      <c r="S1129" s="272"/>
      <c r="U1129" s="264"/>
    </row>
    <row r="1130" spans="6:21" x14ac:dyDescent="0.25">
      <c r="F1130" s="273"/>
      <c r="G1130" s="270"/>
      <c r="H1130" s="270"/>
      <c r="I1130" s="271"/>
      <c r="J1130" s="270"/>
      <c r="K1130" s="270"/>
      <c r="S1130" s="272"/>
      <c r="U1130" s="264"/>
    </row>
    <row r="1131" spans="6:21" x14ac:dyDescent="0.25">
      <c r="F1131" s="273"/>
      <c r="G1131" s="270"/>
      <c r="H1131" s="270"/>
      <c r="I1131" s="271"/>
      <c r="J1131" s="270"/>
      <c r="K1131" s="270"/>
      <c r="S1131" s="272"/>
      <c r="U1131" s="264"/>
    </row>
    <row r="1132" spans="6:21" x14ac:dyDescent="0.25">
      <c r="F1132" s="273"/>
      <c r="G1132" s="270"/>
      <c r="H1132" s="270"/>
      <c r="I1132" s="271"/>
      <c r="J1132" s="270"/>
      <c r="K1132" s="270"/>
      <c r="S1132" s="272"/>
      <c r="U1132" s="264"/>
    </row>
    <row r="1133" spans="6:21" x14ac:dyDescent="0.25">
      <c r="F1133" s="273"/>
      <c r="G1133" s="270"/>
      <c r="H1133" s="270"/>
      <c r="I1133" s="271"/>
      <c r="J1133" s="270"/>
      <c r="K1133" s="270"/>
      <c r="S1133" s="272"/>
      <c r="U1133" s="264"/>
    </row>
    <row r="1134" spans="6:21" x14ac:dyDescent="0.25">
      <c r="F1134" s="273"/>
      <c r="G1134" s="270"/>
      <c r="H1134" s="270"/>
      <c r="I1134" s="271"/>
      <c r="J1134" s="270"/>
      <c r="K1134" s="270"/>
      <c r="S1134" s="272"/>
      <c r="U1134" s="264"/>
    </row>
    <row r="1135" spans="6:21" x14ac:dyDescent="0.25">
      <c r="F1135" s="273"/>
      <c r="G1135" s="270"/>
      <c r="H1135" s="270"/>
      <c r="I1135" s="271"/>
      <c r="J1135" s="270"/>
      <c r="K1135" s="270"/>
      <c r="S1135" s="272"/>
      <c r="U1135" s="264"/>
    </row>
    <row r="1136" spans="6:21" x14ac:dyDescent="0.25">
      <c r="F1136" s="273"/>
      <c r="G1136" s="270"/>
      <c r="H1136" s="270"/>
      <c r="I1136" s="271"/>
      <c r="J1136" s="270"/>
      <c r="K1136" s="270"/>
      <c r="S1136" s="272"/>
      <c r="U1136" s="264"/>
    </row>
    <row r="1137" spans="6:21" x14ac:dyDescent="0.25">
      <c r="F1137" s="273"/>
      <c r="G1137" s="270"/>
      <c r="H1137" s="270"/>
      <c r="I1137" s="271"/>
      <c r="J1137" s="270"/>
      <c r="K1137" s="270"/>
      <c r="S1137" s="272"/>
      <c r="U1137" s="264"/>
    </row>
    <row r="1138" spans="6:21" x14ac:dyDescent="0.25">
      <c r="F1138" s="273"/>
      <c r="G1138" s="270"/>
      <c r="H1138" s="270"/>
      <c r="I1138" s="271"/>
      <c r="J1138" s="270"/>
      <c r="K1138" s="270"/>
      <c r="S1138" s="272"/>
      <c r="U1138" s="264"/>
    </row>
    <row r="1139" spans="6:21" x14ac:dyDescent="0.25">
      <c r="F1139" s="273"/>
      <c r="G1139" s="270"/>
      <c r="H1139" s="270"/>
      <c r="I1139" s="271"/>
      <c r="J1139" s="270"/>
      <c r="K1139" s="270"/>
      <c r="S1139" s="272"/>
      <c r="U1139" s="264"/>
    </row>
    <row r="1140" spans="6:21" x14ac:dyDescent="0.25">
      <c r="F1140" s="273"/>
      <c r="G1140" s="270"/>
      <c r="H1140" s="270"/>
      <c r="I1140" s="271"/>
      <c r="J1140" s="270"/>
      <c r="K1140" s="270"/>
      <c r="S1140" s="272"/>
      <c r="U1140" s="264"/>
    </row>
    <row r="1141" spans="6:21" x14ac:dyDescent="0.25">
      <c r="F1141" s="273"/>
      <c r="G1141" s="270"/>
      <c r="H1141" s="270"/>
      <c r="I1141" s="271"/>
      <c r="J1141" s="270"/>
      <c r="K1141" s="270"/>
      <c r="S1141" s="272"/>
      <c r="U1141" s="264"/>
    </row>
    <row r="1142" spans="6:21" x14ac:dyDescent="0.25">
      <c r="F1142" s="273"/>
      <c r="G1142" s="270"/>
      <c r="H1142" s="270"/>
      <c r="I1142" s="271"/>
      <c r="J1142" s="270"/>
      <c r="K1142" s="270"/>
      <c r="S1142" s="272"/>
      <c r="U1142" s="264"/>
    </row>
    <row r="1143" spans="6:21" x14ac:dyDescent="0.25">
      <c r="F1143" s="273"/>
      <c r="G1143" s="270"/>
      <c r="H1143" s="270"/>
      <c r="I1143" s="271"/>
      <c r="J1143" s="270"/>
      <c r="K1143" s="270"/>
      <c r="S1143" s="272"/>
      <c r="U1143" s="264"/>
    </row>
    <row r="1144" spans="6:21" x14ac:dyDescent="0.25">
      <c r="F1144" s="273"/>
      <c r="G1144" s="270"/>
      <c r="H1144" s="270"/>
      <c r="I1144" s="271"/>
      <c r="J1144" s="270"/>
      <c r="K1144" s="270"/>
      <c r="S1144" s="272"/>
      <c r="U1144" s="264"/>
    </row>
    <row r="1145" spans="6:21" x14ac:dyDescent="0.25">
      <c r="F1145" s="273"/>
      <c r="G1145" s="270"/>
      <c r="H1145" s="270"/>
      <c r="I1145" s="271"/>
      <c r="J1145" s="270"/>
      <c r="K1145" s="270"/>
      <c r="S1145" s="272"/>
      <c r="U1145" s="264"/>
    </row>
    <row r="1146" spans="6:21" x14ac:dyDescent="0.25">
      <c r="F1146" s="273"/>
      <c r="G1146" s="270"/>
      <c r="H1146" s="270"/>
      <c r="I1146" s="271"/>
      <c r="J1146" s="270"/>
      <c r="K1146" s="270"/>
      <c r="S1146" s="272"/>
      <c r="U1146" s="264"/>
    </row>
    <row r="1147" spans="6:21" x14ac:dyDescent="0.25">
      <c r="F1147" s="273"/>
      <c r="G1147" s="270"/>
      <c r="H1147" s="270"/>
      <c r="I1147" s="271"/>
      <c r="J1147" s="270"/>
      <c r="K1147" s="270"/>
      <c r="S1147" s="272"/>
      <c r="U1147" s="264"/>
    </row>
    <row r="1148" spans="6:21" x14ac:dyDescent="0.25">
      <c r="F1148" s="273"/>
      <c r="G1148" s="270"/>
      <c r="H1148" s="270"/>
      <c r="I1148" s="271"/>
      <c r="J1148" s="270"/>
      <c r="K1148" s="270"/>
      <c r="S1148" s="272"/>
      <c r="U1148" s="264"/>
    </row>
    <row r="1149" spans="6:21" x14ac:dyDescent="0.25">
      <c r="F1149" s="273"/>
      <c r="G1149" s="270"/>
      <c r="H1149" s="270"/>
      <c r="I1149" s="271"/>
      <c r="J1149" s="270"/>
      <c r="K1149" s="270"/>
      <c r="S1149" s="272"/>
      <c r="U1149" s="264"/>
    </row>
    <row r="1150" spans="6:21" x14ac:dyDescent="0.25">
      <c r="F1150" s="273"/>
      <c r="G1150" s="270"/>
      <c r="H1150" s="270"/>
      <c r="I1150" s="271"/>
      <c r="J1150" s="270"/>
      <c r="K1150" s="270"/>
      <c r="S1150" s="272"/>
      <c r="U1150" s="264"/>
    </row>
    <row r="1151" spans="6:21" x14ac:dyDescent="0.25">
      <c r="F1151" s="273"/>
      <c r="G1151" s="270"/>
      <c r="H1151" s="270"/>
      <c r="I1151" s="271"/>
      <c r="J1151" s="270"/>
      <c r="K1151" s="270"/>
      <c r="S1151" s="272"/>
      <c r="U1151" s="264"/>
    </row>
    <row r="1152" spans="6:21" x14ac:dyDescent="0.25">
      <c r="F1152" s="273"/>
      <c r="G1152" s="270"/>
      <c r="H1152" s="270"/>
      <c r="I1152" s="271"/>
      <c r="J1152" s="270"/>
      <c r="K1152" s="270"/>
      <c r="S1152" s="272"/>
      <c r="U1152" s="264"/>
    </row>
    <row r="1153" spans="6:21" x14ac:dyDescent="0.25">
      <c r="F1153" s="273"/>
      <c r="G1153" s="270"/>
      <c r="H1153" s="270"/>
      <c r="I1153" s="271"/>
      <c r="J1153" s="270"/>
      <c r="K1153" s="270"/>
      <c r="S1153" s="272"/>
      <c r="U1153" s="264"/>
    </row>
    <row r="1154" spans="6:21" x14ac:dyDescent="0.25">
      <c r="F1154" s="273"/>
      <c r="G1154" s="270"/>
      <c r="H1154" s="270"/>
      <c r="I1154" s="271"/>
      <c r="J1154" s="270"/>
      <c r="K1154" s="270"/>
      <c r="S1154" s="272"/>
      <c r="U1154" s="264"/>
    </row>
    <row r="1155" spans="6:21" x14ac:dyDescent="0.25">
      <c r="F1155" s="273"/>
      <c r="G1155" s="270"/>
      <c r="H1155" s="270"/>
      <c r="I1155" s="271"/>
      <c r="J1155" s="270"/>
      <c r="K1155" s="270"/>
      <c r="S1155" s="272"/>
      <c r="U1155" s="264"/>
    </row>
    <row r="1156" spans="6:21" x14ac:dyDescent="0.25">
      <c r="F1156" s="273"/>
      <c r="G1156" s="270"/>
      <c r="H1156" s="270"/>
      <c r="I1156" s="271"/>
      <c r="J1156" s="270"/>
      <c r="K1156" s="270"/>
      <c r="S1156" s="272"/>
      <c r="U1156" s="264"/>
    </row>
    <row r="1157" spans="6:21" x14ac:dyDescent="0.25">
      <c r="F1157" s="273"/>
      <c r="G1157" s="270"/>
      <c r="H1157" s="270"/>
      <c r="I1157" s="271"/>
      <c r="J1157" s="270"/>
      <c r="K1157" s="270"/>
      <c r="S1157" s="272"/>
      <c r="U1157" s="264"/>
    </row>
    <row r="1158" spans="6:21" x14ac:dyDescent="0.25">
      <c r="F1158" s="273"/>
      <c r="G1158" s="270"/>
      <c r="H1158" s="270"/>
      <c r="I1158" s="271"/>
      <c r="J1158" s="270"/>
      <c r="K1158" s="270"/>
      <c r="S1158" s="272"/>
      <c r="U1158" s="264"/>
    </row>
    <row r="1159" spans="6:21" x14ac:dyDescent="0.25">
      <c r="F1159" s="273"/>
      <c r="G1159" s="270"/>
      <c r="H1159" s="270"/>
      <c r="I1159" s="271"/>
      <c r="J1159" s="270"/>
      <c r="K1159" s="270"/>
      <c r="S1159" s="272"/>
      <c r="U1159" s="264"/>
    </row>
    <row r="1160" spans="6:21" x14ac:dyDescent="0.25">
      <c r="F1160" s="273"/>
      <c r="G1160" s="270"/>
      <c r="H1160" s="270"/>
      <c r="I1160" s="271"/>
      <c r="J1160" s="270"/>
      <c r="K1160" s="270"/>
      <c r="S1160" s="272"/>
      <c r="U1160" s="264"/>
    </row>
    <row r="1161" spans="6:21" x14ac:dyDescent="0.25">
      <c r="F1161" s="273"/>
      <c r="G1161" s="270"/>
      <c r="H1161" s="270"/>
      <c r="I1161" s="271"/>
      <c r="J1161" s="270"/>
      <c r="K1161" s="270"/>
      <c r="S1161" s="272"/>
      <c r="U1161" s="264"/>
    </row>
    <row r="1162" spans="6:21" x14ac:dyDescent="0.25">
      <c r="F1162" s="273"/>
      <c r="G1162" s="270"/>
      <c r="H1162" s="270"/>
      <c r="I1162" s="271"/>
      <c r="J1162" s="270"/>
      <c r="K1162" s="270"/>
      <c r="S1162" s="272"/>
      <c r="U1162" s="264"/>
    </row>
    <row r="1163" spans="6:21" x14ac:dyDescent="0.25">
      <c r="F1163" s="273"/>
      <c r="G1163" s="270"/>
      <c r="H1163" s="270"/>
      <c r="I1163" s="271"/>
      <c r="J1163" s="270"/>
      <c r="K1163" s="270"/>
      <c r="S1163" s="272"/>
      <c r="U1163" s="264"/>
    </row>
    <row r="1164" spans="6:21" x14ac:dyDescent="0.25">
      <c r="F1164" s="273"/>
      <c r="G1164" s="270"/>
      <c r="H1164" s="270"/>
      <c r="I1164" s="271"/>
      <c r="J1164" s="270"/>
      <c r="K1164" s="270"/>
      <c r="S1164" s="272"/>
      <c r="U1164" s="264"/>
    </row>
    <row r="1165" spans="6:21" x14ac:dyDescent="0.25">
      <c r="F1165" s="273"/>
      <c r="G1165" s="270"/>
      <c r="H1165" s="270"/>
      <c r="I1165" s="271"/>
      <c r="J1165" s="270"/>
      <c r="K1165" s="270"/>
      <c r="S1165" s="272"/>
      <c r="U1165" s="264"/>
    </row>
    <row r="1166" spans="6:21" x14ac:dyDescent="0.25">
      <c r="F1166" s="273"/>
      <c r="G1166" s="270"/>
      <c r="H1166" s="270"/>
      <c r="I1166" s="271"/>
      <c r="J1166" s="270"/>
      <c r="K1166" s="270"/>
      <c r="S1166" s="272"/>
      <c r="U1166" s="264"/>
    </row>
    <row r="1167" spans="6:21" x14ac:dyDescent="0.25">
      <c r="F1167" s="273"/>
      <c r="G1167" s="270"/>
      <c r="H1167" s="270"/>
      <c r="I1167" s="271"/>
      <c r="J1167" s="270"/>
      <c r="K1167" s="270"/>
      <c r="S1167" s="272"/>
      <c r="U1167" s="264"/>
    </row>
    <row r="1168" spans="6:21" x14ac:dyDescent="0.25">
      <c r="F1168" s="273"/>
      <c r="G1168" s="270"/>
      <c r="H1168" s="270"/>
      <c r="I1168" s="271"/>
      <c r="J1168" s="270"/>
      <c r="K1168" s="270"/>
      <c r="S1168" s="272"/>
      <c r="U1168" s="264"/>
    </row>
    <row r="1169" spans="6:21" x14ac:dyDescent="0.25">
      <c r="F1169" s="273"/>
      <c r="G1169" s="270"/>
      <c r="H1169" s="270"/>
      <c r="I1169" s="271"/>
      <c r="J1169" s="270"/>
      <c r="K1169" s="270"/>
      <c r="S1169" s="272"/>
      <c r="U1169" s="264"/>
    </row>
    <row r="1170" spans="6:21" x14ac:dyDescent="0.25">
      <c r="F1170" s="273"/>
      <c r="G1170" s="270"/>
      <c r="H1170" s="270"/>
      <c r="I1170" s="271"/>
      <c r="J1170" s="270"/>
      <c r="K1170" s="270"/>
      <c r="S1170" s="272"/>
      <c r="U1170" s="264"/>
    </row>
    <row r="1171" spans="6:21" x14ac:dyDescent="0.25">
      <c r="F1171" s="273"/>
      <c r="G1171" s="270"/>
      <c r="H1171" s="270"/>
      <c r="I1171" s="271"/>
      <c r="J1171" s="270"/>
      <c r="K1171" s="270"/>
      <c r="S1171" s="272"/>
      <c r="U1171" s="264"/>
    </row>
    <row r="1172" spans="6:21" x14ac:dyDescent="0.25">
      <c r="F1172" s="273"/>
      <c r="G1172" s="270"/>
      <c r="H1172" s="270"/>
      <c r="I1172" s="271"/>
      <c r="J1172" s="270"/>
      <c r="K1172" s="270"/>
      <c r="S1172" s="272"/>
      <c r="U1172" s="264"/>
    </row>
    <row r="1173" spans="6:21" x14ac:dyDescent="0.25">
      <c r="F1173" s="273"/>
      <c r="G1173" s="270"/>
      <c r="H1173" s="270"/>
      <c r="I1173" s="271"/>
      <c r="J1173" s="270"/>
      <c r="K1173" s="270"/>
      <c r="S1173" s="272"/>
      <c r="U1173" s="264"/>
    </row>
    <row r="1174" spans="6:21" x14ac:dyDescent="0.25">
      <c r="F1174" s="273"/>
      <c r="G1174" s="270"/>
      <c r="H1174" s="270"/>
      <c r="I1174" s="271"/>
      <c r="J1174" s="270"/>
      <c r="K1174" s="270"/>
      <c r="S1174" s="272"/>
      <c r="U1174" s="264"/>
    </row>
    <row r="1175" spans="6:21" x14ac:dyDescent="0.25">
      <c r="F1175" s="273"/>
      <c r="G1175" s="270"/>
      <c r="H1175" s="270"/>
      <c r="I1175" s="271"/>
      <c r="J1175" s="270"/>
      <c r="K1175" s="270"/>
      <c r="S1175" s="272"/>
      <c r="U1175" s="264"/>
    </row>
    <row r="1176" spans="6:21" x14ac:dyDescent="0.25">
      <c r="F1176" s="273"/>
      <c r="G1176" s="270"/>
      <c r="H1176" s="270"/>
      <c r="I1176" s="271"/>
      <c r="J1176" s="270"/>
      <c r="K1176" s="270"/>
      <c r="S1176" s="272"/>
      <c r="U1176" s="264"/>
    </row>
    <row r="1177" spans="6:21" x14ac:dyDescent="0.25">
      <c r="F1177" s="273"/>
      <c r="G1177" s="270"/>
      <c r="H1177" s="270"/>
      <c r="I1177" s="271"/>
      <c r="J1177" s="270"/>
      <c r="K1177" s="270"/>
      <c r="S1177" s="272"/>
      <c r="U1177" s="264"/>
    </row>
    <row r="1178" spans="6:21" x14ac:dyDescent="0.25">
      <c r="F1178" s="273"/>
      <c r="G1178" s="270"/>
      <c r="H1178" s="270"/>
      <c r="I1178" s="271"/>
      <c r="J1178" s="270"/>
      <c r="K1178" s="270"/>
      <c r="S1178" s="272"/>
      <c r="U1178" s="264"/>
    </row>
    <row r="1179" spans="6:21" x14ac:dyDescent="0.25">
      <c r="F1179" s="273"/>
      <c r="G1179" s="270"/>
      <c r="H1179" s="270"/>
      <c r="I1179" s="271"/>
      <c r="J1179" s="270"/>
      <c r="K1179" s="270"/>
      <c r="S1179" s="272"/>
      <c r="U1179" s="264"/>
    </row>
    <row r="1180" spans="6:21" x14ac:dyDescent="0.25">
      <c r="F1180" s="273"/>
      <c r="G1180" s="270"/>
      <c r="H1180" s="270"/>
      <c r="I1180" s="271"/>
      <c r="J1180" s="270"/>
      <c r="K1180" s="270"/>
      <c r="S1180" s="272"/>
      <c r="U1180" s="264"/>
    </row>
    <row r="1181" spans="6:21" x14ac:dyDescent="0.25">
      <c r="F1181" s="273"/>
      <c r="G1181" s="270"/>
      <c r="H1181" s="270"/>
      <c r="I1181" s="271"/>
      <c r="J1181" s="270"/>
      <c r="K1181" s="270"/>
      <c r="S1181" s="272"/>
      <c r="U1181" s="264"/>
    </row>
    <row r="1182" spans="6:21" x14ac:dyDescent="0.25">
      <c r="F1182" s="273"/>
      <c r="G1182" s="270"/>
      <c r="H1182" s="270"/>
      <c r="I1182" s="271"/>
      <c r="J1182" s="270"/>
      <c r="K1182" s="270"/>
      <c r="S1182" s="272"/>
      <c r="U1182" s="264"/>
    </row>
    <row r="1183" spans="6:21" x14ac:dyDescent="0.25">
      <c r="F1183" s="273"/>
      <c r="G1183" s="270"/>
      <c r="H1183" s="270"/>
      <c r="I1183" s="271"/>
      <c r="J1183" s="270"/>
      <c r="K1183" s="270"/>
      <c r="S1183" s="272"/>
      <c r="U1183" s="264"/>
    </row>
    <row r="1184" spans="6:21" x14ac:dyDescent="0.25">
      <c r="F1184" s="273"/>
      <c r="G1184" s="270"/>
      <c r="H1184" s="270"/>
      <c r="I1184" s="271"/>
      <c r="J1184" s="270"/>
      <c r="K1184" s="270"/>
      <c r="S1184" s="272"/>
      <c r="U1184" s="264"/>
    </row>
    <row r="1185" spans="6:21" x14ac:dyDescent="0.25">
      <c r="F1185" s="273"/>
      <c r="G1185" s="270"/>
      <c r="H1185" s="270"/>
      <c r="I1185" s="271"/>
      <c r="J1185" s="270"/>
      <c r="K1185" s="270"/>
      <c r="S1185" s="272"/>
      <c r="U1185" s="264"/>
    </row>
    <row r="1186" spans="6:21" x14ac:dyDescent="0.25">
      <c r="F1186" s="273"/>
      <c r="G1186" s="270"/>
      <c r="H1186" s="270"/>
      <c r="I1186" s="271"/>
      <c r="J1186" s="270"/>
      <c r="K1186" s="270"/>
      <c r="S1186" s="272"/>
      <c r="U1186" s="264"/>
    </row>
    <row r="1187" spans="6:21" x14ac:dyDescent="0.25">
      <c r="F1187" s="273"/>
      <c r="G1187" s="270"/>
      <c r="H1187" s="270"/>
      <c r="I1187" s="271"/>
      <c r="J1187" s="270"/>
      <c r="K1187" s="270"/>
      <c r="S1187" s="272"/>
      <c r="U1187" s="264"/>
    </row>
    <row r="1188" spans="6:21" x14ac:dyDescent="0.25">
      <c r="F1188" s="273"/>
      <c r="G1188" s="270"/>
      <c r="H1188" s="270"/>
      <c r="I1188" s="271"/>
      <c r="J1188" s="270"/>
      <c r="K1188" s="270"/>
      <c r="S1188" s="272"/>
      <c r="U1188" s="264"/>
    </row>
    <row r="1189" spans="6:21" x14ac:dyDescent="0.25">
      <c r="F1189" s="273"/>
      <c r="G1189" s="270"/>
      <c r="H1189" s="270"/>
      <c r="I1189" s="271"/>
      <c r="J1189" s="270"/>
      <c r="K1189" s="270"/>
      <c r="S1189" s="272"/>
      <c r="U1189" s="264"/>
    </row>
    <row r="1190" spans="6:21" x14ac:dyDescent="0.25">
      <c r="F1190" s="273"/>
      <c r="G1190" s="270"/>
      <c r="H1190" s="270"/>
      <c r="I1190" s="271"/>
      <c r="J1190" s="270"/>
      <c r="K1190" s="270"/>
      <c r="S1190" s="272"/>
      <c r="U1190" s="264"/>
    </row>
    <row r="1191" spans="6:21" x14ac:dyDescent="0.25">
      <c r="F1191" s="273"/>
      <c r="G1191" s="270"/>
      <c r="H1191" s="270"/>
      <c r="I1191" s="271"/>
      <c r="J1191" s="270"/>
      <c r="K1191" s="270"/>
      <c r="S1191" s="272"/>
      <c r="U1191" s="264"/>
    </row>
    <row r="1192" spans="6:21" x14ac:dyDescent="0.25">
      <c r="F1192" s="273"/>
      <c r="G1192" s="270"/>
      <c r="H1192" s="270"/>
      <c r="I1192" s="271"/>
      <c r="J1192" s="270"/>
      <c r="K1192" s="270"/>
      <c r="S1192" s="272"/>
      <c r="U1192" s="264"/>
    </row>
    <row r="1193" spans="6:21" x14ac:dyDescent="0.25">
      <c r="F1193" s="273"/>
      <c r="G1193" s="270"/>
      <c r="H1193" s="270"/>
      <c r="I1193" s="271"/>
      <c r="J1193" s="270"/>
      <c r="K1193" s="270"/>
      <c r="S1193" s="272"/>
      <c r="U1193" s="264"/>
    </row>
    <row r="1194" spans="6:21" x14ac:dyDescent="0.25">
      <c r="F1194" s="273"/>
      <c r="G1194" s="270"/>
      <c r="H1194" s="270"/>
      <c r="I1194" s="271"/>
      <c r="J1194" s="270"/>
      <c r="K1194" s="270"/>
      <c r="S1194" s="272"/>
      <c r="U1194" s="264"/>
    </row>
    <row r="1195" spans="6:21" x14ac:dyDescent="0.25">
      <c r="F1195" s="273"/>
      <c r="G1195" s="270"/>
      <c r="H1195" s="270"/>
      <c r="I1195" s="271"/>
      <c r="J1195" s="270"/>
      <c r="K1195" s="270"/>
      <c r="S1195" s="272"/>
      <c r="U1195" s="264"/>
    </row>
    <row r="1196" spans="6:21" x14ac:dyDescent="0.25">
      <c r="F1196" s="273"/>
      <c r="G1196" s="270"/>
      <c r="H1196" s="270"/>
      <c r="I1196" s="271"/>
      <c r="J1196" s="270"/>
      <c r="K1196" s="270"/>
      <c r="S1196" s="272"/>
      <c r="U1196" s="264"/>
    </row>
    <row r="1197" spans="6:21" x14ac:dyDescent="0.25">
      <c r="F1197" s="273"/>
      <c r="G1197" s="270"/>
      <c r="H1197" s="270"/>
      <c r="I1197" s="271"/>
      <c r="J1197" s="270"/>
      <c r="K1197" s="270"/>
      <c r="S1197" s="272"/>
      <c r="U1197" s="264"/>
    </row>
    <row r="1198" spans="6:21" x14ac:dyDescent="0.25">
      <c r="F1198" s="273"/>
      <c r="G1198" s="270"/>
      <c r="H1198" s="270"/>
      <c r="I1198" s="271"/>
      <c r="J1198" s="270"/>
      <c r="K1198" s="270"/>
      <c r="S1198" s="272"/>
      <c r="U1198" s="264"/>
    </row>
    <row r="1199" spans="6:21" x14ac:dyDescent="0.25">
      <c r="F1199" s="273"/>
      <c r="G1199" s="270"/>
      <c r="H1199" s="270"/>
      <c r="I1199" s="271"/>
      <c r="J1199" s="270"/>
      <c r="K1199" s="270"/>
      <c r="S1199" s="272"/>
      <c r="U1199" s="264"/>
    </row>
    <row r="1200" spans="6:21" x14ac:dyDescent="0.25">
      <c r="F1200" s="273"/>
      <c r="G1200" s="270"/>
      <c r="H1200" s="270"/>
      <c r="I1200" s="271"/>
      <c r="J1200" s="270"/>
      <c r="K1200" s="270"/>
      <c r="S1200" s="272"/>
      <c r="U1200" s="264"/>
    </row>
    <row r="1201" spans="6:21" x14ac:dyDescent="0.25">
      <c r="F1201" s="273"/>
      <c r="G1201" s="270"/>
      <c r="H1201" s="270"/>
      <c r="I1201" s="271"/>
      <c r="J1201" s="270"/>
      <c r="K1201" s="270"/>
      <c r="S1201" s="272"/>
      <c r="U1201" s="264"/>
    </row>
    <row r="1202" spans="6:21" x14ac:dyDescent="0.25">
      <c r="F1202" s="273"/>
      <c r="G1202" s="270"/>
      <c r="H1202" s="270"/>
      <c r="I1202" s="271"/>
      <c r="J1202" s="270"/>
      <c r="K1202" s="270"/>
      <c r="S1202" s="272"/>
      <c r="U1202" s="264"/>
    </row>
    <row r="1203" spans="6:21" x14ac:dyDescent="0.25">
      <c r="F1203" s="273"/>
      <c r="G1203" s="270"/>
      <c r="H1203" s="270"/>
      <c r="I1203" s="271"/>
      <c r="J1203" s="270"/>
      <c r="K1203" s="270"/>
      <c r="S1203" s="272"/>
      <c r="U1203" s="264"/>
    </row>
    <row r="1204" spans="6:21" x14ac:dyDescent="0.25">
      <c r="F1204" s="273"/>
      <c r="G1204" s="270"/>
      <c r="H1204" s="270"/>
      <c r="I1204" s="271"/>
      <c r="J1204" s="270"/>
      <c r="K1204" s="270"/>
      <c r="S1204" s="272"/>
      <c r="U1204" s="264"/>
    </row>
    <row r="1205" spans="6:21" x14ac:dyDescent="0.25">
      <c r="F1205" s="273"/>
      <c r="G1205" s="270"/>
      <c r="H1205" s="270"/>
      <c r="I1205" s="271"/>
      <c r="J1205" s="270"/>
      <c r="K1205" s="270"/>
      <c r="S1205" s="272"/>
      <c r="U1205" s="264"/>
    </row>
    <row r="1206" spans="6:21" x14ac:dyDescent="0.25">
      <c r="F1206" s="273"/>
      <c r="G1206" s="270"/>
      <c r="H1206" s="270"/>
      <c r="I1206" s="271"/>
      <c r="J1206" s="270"/>
      <c r="K1206" s="270"/>
      <c r="S1206" s="272"/>
      <c r="U1206" s="264"/>
    </row>
    <row r="1207" spans="6:21" x14ac:dyDescent="0.25">
      <c r="F1207" s="273"/>
      <c r="G1207" s="270"/>
      <c r="H1207" s="270"/>
      <c r="I1207" s="271"/>
      <c r="J1207" s="270"/>
      <c r="K1207" s="270"/>
      <c r="S1207" s="272"/>
      <c r="U1207" s="264"/>
    </row>
    <row r="1208" spans="6:21" x14ac:dyDescent="0.25">
      <c r="F1208" s="273"/>
      <c r="G1208" s="270"/>
      <c r="H1208" s="270"/>
      <c r="I1208" s="271"/>
      <c r="J1208" s="270"/>
      <c r="K1208" s="270"/>
      <c r="S1208" s="272"/>
      <c r="U1208" s="264"/>
    </row>
    <row r="1209" spans="6:21" x14ac:dyDescent="0.25">
      <c r="F1209" s="273"/>
      <c r="G1209" s="270"/>
      <c r="H1209" s="270"/>
      <c r="I1209" s="271"/>
      <c r="J1209" s="270"/>
      <c r="K1209" s="270"/>
      <c r="S1209" s="272"/>
      <c r="U1209" s="264"/>
    </row>
    <row r="1210" spans="6:21" x14ac:dyDescent="0.25">
      <c r="F1210" s="273"/>
      <c r="G1210" s="270"/>
      <c r="H1210" s="270"/>
      <c r="I1210" s="271"/>
      <c r="J1210" s="270"/>
      <c r="K1210" s="270"/>
      <c r="S1210" s="272"/>
      <c r="U1210" s="264"/>
    </row>
    <row r="1211" spans="6:21" x14ac:dyDescent="0.25">
      <c r="F1211" s="273"/>
      <c r="G1211" s="270"/>
      <c r="H1211" s="270"/>
      <c r="I1211" s="271"/>
      <c r="J1211" s="270"/>
      <c r="K1211" s="270"/>
      <c r="S1211" s="272"/>
      <c r="U1211" s="264"/>
    </row>
    <row r="1212" spans="6:21" x14ac:dyDescent="0.25">
      <c r="F1212" s="273"/>
      <c r="G1212" s="270"/>
      <c r="H1212" s="270"/>
      <c r="I1212" s="271"/>
      <c r="J1212" s="270"/>
      <c r="K1212" s="270"/>
      <c r="S1212" s="272"/>
      <c r="U1212" s="264"/>
    </row>
    <row r="1213" spans="6:21" x14ac:dyDescent="0.25">
      <c r="F1213" s="273"/>
      <c r="G1213" s="270"/>
      <c r="H1213" s="270"/>
      <c r="I1213" s="271"/>
      <c r="J1213" s="270"/>
      <c r="K1213" s="270"/>
      <c r="S1213" s="272"/>
      <c r="U1213" s="264"/>
    </row>
    <row r="1214" spans="6:21" x14ac:dyDescent="0.25">
      <c r="F1214" s="273"/>
      <c r="G1214" s="270"/>
      <c r="H1214" s="270"/>
      <c r="I1214" s="271"/>
      <c r="J1214" s="270"/>
      <c r="K1214" s="270"/>
      <c r="S1214" s="272"/>
      <c r="U1214" s="264"/>
    </row>
    <row r="1215" spans="6:21" x14ac:dyDescent="0.25">
      <c r="F1215" s="273"/>
      <c r="G1215" s="270"/>
      <c r="H1215" s="270"/>
      <c r="I1215" s="271"/>
      <c r="J1215" s="270"/>
      <c r="K1215" s="270"/>
      <c r="S1215" s="272"/>
      <c r="U1215" s="264"/>
    </row>
    <row r="1216" spans="6:21" x14ac:dyDescent="0.25">
      <c r="F1216" s="273"/>
      <c r="G1216" s="270"/>
      <c r="H1216" s="270"/>
      <c r="I1216" s="271"/>
      <c r="J1216" s="270"/>
      <c r="K1216" s="270"/>
      <c r="S1216" s="272"/>
      <c r="U1216" s="264"/>
    </row>
    <row r="1217" spans="6:21" x14ac:dyDescent="0.25">
      <c r="F1217" s="273"/>
      <c r="G1217" s="270"/>
      <c r="H1217" s="270"/>
      <c r="I1217" s="271"/>
      <c r="J1217" s="270"/>
      <c r="K1217" s="270"/>
      <c r="S1217" s="272"/>
      <c r="U1217" s="264"/>
    </row>
    <row r="1218" spans="6:21" x14ac:dyDescent="0.25">
      <c r="F1218" s="273"/>
      <c r="G1218" s="270"/>
      <c r="H1218" s="270"/>
      <c r="I1218" s="271"/>
      <c r="J1218" s="270"/>
      <c r="K1218" s="270"/>
      <c r="S1218" s="272"/>
      <c r="U1218" s="264"/>
    </row>
    <row r="1219" spans="6:21" x14ac:dyDescent="0.25">
      <c r="F1219" s="273"/>
      <c r="G1219" s="270"/>
      <c r="H1219" s="270"/>
      <c r="I1219" s="271"/>
      <c r="J1219" s="270"/>
      <c r="K1219" s="270"/>
      <c r="S1219" s="272"/>
      <c r="U1219" s="264"/>
    </row>
    <row r="1220" spans="6:21" x14ac:dyDescent="0.25">
      <c r="F1220" s="273"/>
      <c r="G1220" s="270"/>
      <c r="H1220" s="270"/>
      <c r="I1220" s="271"/>
      <c r="J1220" s="270"/>
      <c r="K1220" s="270"/>
      <c r="S1220" s="272"/>
      <c r="U1220" s="264"/>
    </row>
    <row r="1221" spans="6:21" x14ac:dyDescent="0.25">
      <c r="F1221" s="273"/>
      <c r="G1221" s="270"/>
      <c r="H1221" s="270"/>
      <c r="I1221" s="271"/>
      <c r="J1221" s="270"/>
      <c r="K1221" s="270"/>
      <c r="S1221" s="272"/>
      <c r="U1221" s="264"/>
    </row>
    <row r="1222" spans="6:21" x14ac:dyDescent="0.25">
      <c r="F1222" s="273"/>
      <c r="G1222" s="270"/>
      <c r="H1222" s="270"/>
      <c r="I1222" s="271"/>
      <c r="J1222" s="270"/>
      <c r="K1222" s="270"/>
      <c r="S1222" s="272"/>
      <c r="U1222" s="264"/>
    </row>
    <row r="1223" spans="6:21" x14ac:dyDescent="0.25">
      <c r="F1223" s="273"/>
      <c r="G1223" s="270"/>
      <c r="H1223" s="270"/>
      <c r="I1223" s="271"/>
      <c r="J1223" s="270"/>
      <c r="K1223" s="270"/>
      <c r="S1223" s="272"/>
      <c r="U1223" s="264"/>
    </row>
    <row r="1224" spans="6:21" x14ac:dyDescent="0.25">
      <c r="F1224" s="273"/>
      <c r="G1224" s="270"/>
      <c r="H1224" s="270"/>
      <c r="I1224" s="271"/>
      <c r="J1224" s="270"/>
      <c r="K1224" s="270"/>
      <c r="S1224" s="272"/>
      <c r="U1224" s="264"/>
    </row>
    <row r="1225" spans="6:21" x14ac:dyDescent="0.25">
      <c r="F1225" s="273"/>
      <c r="G1225" s="270"/>
      <c r="H1225" s="270"/>
      <c r="I1225" s="271"/>
      <c r="J1225" s="270"/>
      <c r="K1225" s="270"/>
      <c r="S1225" s="272"/>
      <c r="U1225" s="264"/>
    </row>
    <row r="1226" spans="6:21" x14ac:dyDescent="0.25">
      <c r="F1226" s="273"/>
      <c r="G1226" s="270"/>
      <c r="H1226" s="270"/>
      <c r="I1226" s="271"/>
      <c r="J1226" s="270"/>
      <c r="K1226" s="270"/>
      <c r="S1226" s="272"/>
      <c r="U1226" s="264"/>
    </row>
    <row r="1227" spans="6:21" x14ac:dyDescent="0.25">
      <c r="F1227" s="273"/>
      <c r="G1227" s="270"/>
      <c r="H1227" s="270"/>
      <c r="I1227" s="271"/>
      <c r="J1227" s="270"/>
      <c r="K1227" s="270"/>
      <c r="S1227" s="272"/>
      <c r="U1227" s="264"/>
    </row>
    <row r="1228" spans="6:21" x14ac:dyDescent="0.25">
      <c r="F1228" s="273"/>
      <c r="G1228" s="270"/>
      <c r="H1228" s="270"/>
      <c r="I1228" s="271"/>
      <c r="J1228" s="270"/>
      <c r="K1228" s="270"/>
      <c r="S1228" s="272"/>
      <c r="U1228" s="264"/>
    </row>
    <row r="1229" spans="6:21" x14ac:dyDescent="0.25">
      <c r="F1229" s="273"/>
      <c r="G1229" s="270"/>
      <c r="H1229" s="270"/>
      <c r="I1229" s="271"/>
      <c r="J1229" s="270"/>
      <c r="K1229" s="270"/>
      <c r="S1229" s="272"/>
      <c r="U1229" s="264"/>
    </row>
    <row r="1230" spans="6:21" x14ac:dyDescent="0.25">
      <c r="F1230" s="273"/>
      <c r="G1230" s="270"/>
      <c r="H1230" s="270"/>
      <c r="I1230" s="271"/>
      <c r="J1230" s="270"/>
      <c r="K1230" s="270"/>
      <c r="S1230" s="272"/>
      <c r="U1230" s="264"/>
    </row>
    <row r="1231" spans="6:21" x14ac:dyDescent="0.25">
      <c r="F1231" s="273"/>
      <c r="G1231" s="270"/>
      <c r="H1231" s="270"/>
      <c r="I1231" s="271"/>
      <c r="J1231" s="270"/>
      <c r="K1231" s="270"/>
      <c r="S1231" s="272"/>
      <c r="U1231" s="264"/>
    </row>
    <row r="1232" spans="6:21" x14ac:dyDescent="0.25">
      <c r="F1232" s="273"/>
      <c r="G1232" s="270"/>
      <c r="H1232" s="270"/>
      <c r="I1232" s="271"/>
      <c r="J1232" s="270"/>
      <c r="K1232" s="270"/>
      <c r="S1232" s="272"/>
      <c r="U1232" s="264"/>
    </row>
    <row r="1233" spans="6:21" x14ac:dyDescent="0.25">
      <c r="F1233" s="273"/>
      <c r="G1233" s="270"/>
      <c r="H1233" s="270"/>
      <c r="I1233" s="271"/>
      <c r="J1233" s="270"/>
      <c r="K1233" s="270"/>
      <c r="S1233" s="272"/>
      <c r="U1233" s="264"/>
    </row>
    <row r="1234" spans="6:21" x14ac:dyDescent="0.25">
      <c r="F1234" s="273"/>
      <c r="G1234" s="270"/>
      <c r="H1234" s="270"/>
      <c r="I1234" s="271"/>
      <c r="J1234" s="270"/>
      <c r="K1234" s="270"/>
      <c r="S1234" s="272"/>
      <c r="U1234" s="264"/>
    </row>
    <row r="1235" spans="6:21" x14ac:dyDescent="0.25">
      <c r="F1235" s="273"/>
      <c r="G1235" s="270"/>
      <c r="H1235" s="270"/>
      <c r="I1235" s="271"/>
      <c r="J1235" s="270"/>
      <c r="K1235" s="270"/>
      <c r="S1235" s="272"/>
      <c r="U1235" s="264"/>
    </row>
    <row r="1236" spans="6:21" x14ac:dyDescent="0.25">
      <c r="F1236" s="273"/>
      <c r="G1236" s="270"/>
      <c r="H1236" s="270"/>
      <c r="I1236" s="271"/>
      <c r="J1236" s="270"/>
      <c r="K1236" s="270"/>
      <c r="S1236" s="272"/>
      <c r="U1236" s="264"/>
    </row>
    <row r="1237" spans="6:21" x14ac:dyDescent="0.25">
      <c r="F1237" s="273"/>
      <c r="G1237" s="270"/>
      <c r="H1237" s="270"/>
      <c r="I1237" s="271"/>
      <c r="J1237" s="270"/>
      <c r="K1237" s="270"/>
      <c r="S1237" s="272"/>
      <c r="U1237" s="264"/>
    </row>
    <row r="1238" spans="6:21" x14ac:dyDescent="0.25">
      <c r="F1238" s="273"/>
      <c r="G1238" s="270"/>
      <c r="H1238" s="270"/>
      <c r="I1238" s="271"/>
      <c r="J1238" s="270"/>
      <c r="K1238" s="270"/>
      <c r="S1238" s="272"/>
      <c r="U1238" s="264"/>
    </row>
    <row r="1239" spans="6:21" x14ac:dyDescent="0.25">
      <c r="F1239" s="273"/>
      <c r="G1239" s="270"/>
      <c r="H1239" s="270"/>
      <c r="I1239" s="271"/>
      <c r="J1239" s="270"/>
      <c r="K1239" s="270"/>
      <c r="S1239" s="272"/>
      <c r="U1239" s="264"/>
    </row>
    <row r="1240" spans="6:21" x14ac:dyDescent="0.25">
      <c r="F1240" s="273"/>
      <c r="G1240" s="270"/>
      <c r="H1240" s="270"/>
      <c r="I1240" s="271"/>
      <c r="J1240" s="270"/>
      <c r="K1240" s="270"/>
      <c r="S1240" s="272"/>
      <c r="U1240" s="264"/>
    </row>
    <row r="1241" spans="6:21" x14ac:dyDescent="0.25">
      <c r="F1241" s="273"/>
      <c r="G1241" s="270"/>
      <c r="H1241" s="270"/>
      <c r="I1241" s="271"/>
      <c r="J1241" s="270"/>
      <c r="K1241" s="270"/>
      <c r="S1241" s="272"/>
      <c r="U1241" s="264"/>
    </row>
    <row r="1242" spans="6:21" x14ac:dyDescent="0.25">
      <c r="F1242" s="273"/>
      <c r="G1242" s="270"/>
      <c r="H1242" s="270"/>
      <c r="I1242" s="271"/>
      <c r="J1242" s="270"/>
      <c r="K1242" s="270"/>
      <c r="S1242" s="272"/>
      <c r="U1242" s="264"/>
    </row>
    <row r="1243" spans="6:21" x14ac:dyDescent="0.25">
      <c r="F1243" s="273"/>
      <c r="G1243" s="270"/>
      <c r="H1243" s="270"/>
      <c r="I1243" s="271"/>
      <c r="J1243" s="270"/>
      <c r="K1243" s="270"/>
      <c r="S1243" s="272"/>
      <c r="U1243" s="264"/>
    </row>
    <row r="1244" spans="6:21" x14ac:dyDescent="0.25">
      <c r="F1244" s="273"/>
      <c r="G1244" s="270"/>
      <c r="H1244" s="270"/>
      <c r="I1244" s="271"/>
      <c r="J1244" s="270"/>
      <c r="K1244" s="270"/>
      <c r="S1244" s="272"/>
      <c r="U1244" s="264"/>
    </row>
    <row r="1245" spans="6:21" x14ac:dyDescent="0.25">
      <c r="F1245" s="273"/>
      <c r="G1245" s="270"/>
      <c r="H1245" s="270"/>
      <c r="I1245" s="271"/>
      <c r="J1245" s="270"/>
      <c r="K1245" s="270"/>
      <c r="S1245" s="272"/>
      <c r="U1245" s="264"/>
    </row>
    <row r="1246" spans="6:21" x14ac:dyDescent="0.25">
      <c r="F1246" s="273"/>
      <c r="G1246" s="270"/>
      <c r="H1246" s="270"/>
      <c r="I1246" s="271"/>
      <c r="J1246" s="270"/>
      <c r="K1246" s="270"/>
      <c r="S1246" s="272"/>
      <c r="U1246" s="264"/>
    </row>
    <row r="1247" spans="6:21" x14ac:dyDescent="0.25">
      <c r="F1247" s="273"/>
      <c r="G1247" s="270"/>
      <c r="H1247" s="270"/>
      <c r="I1247" s="271"/>
      <c r="J1247" s="270"/>
      <c r="K1247" s="270"/>
      <c r="S1247" s="272"/>
      <c r="U1247" s="264"/>
    </row>
    <row r="1248" spans="6:21" x14ac:dyDescent="0.25">
      <c r="F1248" s="273"/>
      <c r="G1248" s="270"/>
      <c r="H1248" s="270"/>
      <c r="I1248" s="271"/>
      <c r="J1248" s="270"/>
      <c r="K1248" s="270"/>
      <c r="S1248" s="272"/>
      <c r="U1248" s="264"/>
    </row>
    <row r="1249" spans="6:21" x14ac:dyDescent="0.25">
      <c r="F1249" s="273"/>
      <c r="G1249" s="270"/>
      <c r="H1249" s="270"/>
      <c r="I1249" s="271"/>
      <c r="J1249" s="270"/>
      <c r="K1249" s="270"/>
      <c r="S1249" s="272"/>
      <c r="U1249" s="264"/>
    </row>
    <row r="1250" spans="6:21" x14ac:dyDescent="0.25">
      <c r="F1250" s="273"/>
      <c r="G1250" s="270"/>
      <c r="H1250" s="270"/>
      <c r="I1250" s="271"/>
      <c r="J1250" s="270"/>
      <c r="K1250" s="270"/>
      <c r="S1250" s="272"/>
      <c r="U1250" s="264"/>
    </row>
    <row r="1251" spans="6:21" x14ac:dyDescent="0.25">
      <c r="F1251" s="273"/>
      <c r="G1251" s="270"/>
      <c r="H1251" s="270"/>
      <c r="I1251" s="271"/>
      <c r="J1251" s="270"/>
      <c r="K1251" s="270"/>
      <c r="S1251" s="272"/>
      <c r="U1251" s="264"/>
    </row>
    <row r="1252" spans="6:21" x14ac:dyDescent="0.25">
      <c r="F1252" s="273"/>
      <c r="G1252" s="270"/>
      <c r="H1252" s="270"/>
      <c r="I1252" s="271"/>
      <c r="J1252" s="270"/>
      <c r="K1252" s="270"/>
      <c r="S1252" s="272"/>
      <c r="U1252" s="264"/>
    </row>
    <row r="1253" spans="6:21" x14ac:dyDescent="0.25">
      <c r="F1253" s="273"/>
      <c r="G1253" s="270"/>
      <c r="H1253" s="270"/>
      <c r="I1253" s="271"/>
      <c r="J1253" s="270"/>
      <c r="K1253" s="270"/>
      <c r="S1253" s="272"/>
      <c r="U1253" s="264"/>
    </row>
    <row r="1254" spans="6:21" x14ac:dyDescent="0.25">
      <c r="F1254" s="273"/>
      <c r="G1254" s="270"/>
      <c r="H1254" s="270"/>
      <c r="I1254" s="271"/>
      <c r="J1254" s="270"/>
      <c r="K1254" s="270"/>
      <c r="S1254" s="272"/>
      <c r="U1254" s="264"/>
    </row>
    <row r="1255" spans="6:21" x14ac:dyDescent="0.25">
      <c r="F1255" s="273"/>
      <c r="G1255" s="270"/>
      <c r="H1255" s="270"/>
      <c r="I1255" s="271"/>
      <c r="J1255" s="270"/>
      <c r="K1255" s="270"/>
      <c r="S1255" s="272"/>
      <c r="U1255" s="264"/>
    </row>
    <row r="1256" spans="6:21" x14ac:dyDescent="0.25">
      <c r="F1256" s="273"/>
      <c r="G1256" s="270"/>
      <c r="H1256" s="270"/>
      <c r="I1256" s="271"/>
      <c r="J1256" s="270"/>
      <c r="K1256" s="270"/>
      <c r="S1256" s="272"/>
      <c r="U1256" s="264"/>
    </row>
    <row r="1257" spans="6:21" x14ac:dyDescent="0.25">
      <c r="F1257" s="273"/>
      <c r="G1257" s="270"/>
      <c r="H1257" s="270"/>
      <c r="I1257" s="271"/>
      <c r="J1257" s="270"/>
      <c r="K1257" s="270"/>
      <c r="S1257" s="272"/>
      <c r="U1257" s="264"/>
    </row>
    <row r="1258" spans="6:21" x14ac:dyDescent="0.25">
      <c r="F1258" s="273"/>
      <c r="G1258" s="270"/>
      <c r="H1258" s="270"/>
      <c r="I1258" s="271"/>
      <c r="J1258" s="270"/>
      <c r="K1258" s="270"/>
      <c r="S1258" s="272"/>
      <c r="U1258" s="264"/>
    </row>
    <row r="1259" spans="6:21" x14ac:dyDescent="0.25">
      <c r="F1259" s="273"/>
      <c r="G1259" s="270"/>
      <c r="H1259" s="270"/>
      <c r="I1259" s="271"/>
      <c r="J1259" s="270"/>
      <c r="K1259" s="270"/>
      <c r="S1259" s="272"/>
      <c r="U1259" s="264"/>
    </row>
    <row r="1260" spans="6:21" x14ac:dyDescent="0.25">
      <c r="F1260" s="273"/>
      <c r="G1260" s="270"/>
      <c r="H1260" s="270"/>
      <c r="I1260" s="271"/>
      <c r="J1260" s="270"/>
      <c r="K1260" s="270"/>
      <c r="S1260" s="272"/>
      <c r="U1260" s="264"/>
    </row>
    <row r="1261" spans="6:21" x14ac:dyDescent="0.25">
      <c r="F1261" s="273"/>
      <c r="G1261" s="270"/>
      <c r="H1261" s="270"/>
      <c r="I1261" s="271"/>
      <c r="J1261" s="270"/>
      <c r="K1261" s="270"/>
      <c r="S1261" s="272"/>
      <c r="U1261" s="264"/>
    </row>
    <row r="1262" spans="6:21" x14ac:dyDescent="0.25">
      <c r="F1262" s="273"/>
      <c r="G1262" s="270"/>
      <c r="H1262" s="270"/>
      <c r="I1262" s="271"/>
      <c r="J1262" s="270"/>
      <c r="K1262" s="270"/>
      <c r="S1262" s="272"/>
      <c r="U1262" s="264"/>
    </row>
    <row r="1263" spans="6:21" x14ac:dyDescent="0.25">
      <c r="F1263" s="273"/>
      <c r="G1263" s="270"/>
      <c r="H1263" s="270"/>
      <c r="I1263" s="271"/>
      <c r="J1263" s="270"/>
      <c r="K1263" s="270"/>
      <c r="S1263" s="272"/>
      <c r="U1263" s="264"/>
    </row>
    <row r="1264" spans="6:21" x14ac:dyDescent="0.25">
      <c r="F1264" s="273"/>
      <c r="G1264" s="270"/>
      <c r="H1264" s="270"/>
      <c r="I1264" s="271"/>
      <c r="J1264" s="270"/>
      <c r="K1264" s="270"/>
      <c r="S1264" s="272"/>
      <c r="U1264" s="264"/>
    </row>
    <row r="1265" spans="6:21" x14ac:dyDescent="0.25">
      <c r="F1265" s="273"/>
      <c r="G1265" s="270"/>
      <c r="H1265" s="270"/>
      <c r="I1265" s="271"/>
      <c r="J1265" s="270"/>
      <c r="K1265" s="270"/>
      <c r="S1265" s="272"/>
      <c r="U1265" s="264"/>
    </row>
    <row r="1266" spans="6:21" x14ac:dyDescent="0.25">
      <c r="F1266" s="273"/>
      <c r="G1266" s="270"/>
      <c r="H1266" s="270"/>
      <c r="I1266" s="271"/>
      <c r="J1266" s="270"/>
      <c r="K1266" s="270"/>
      <c r="S1266" s="272"/>
      <c r="U1266" s="264"/>
    </row>
    <row r="1267" spans="6:21" x14ac:dyDescent="0.25">
      <c r="F1267" s="273"/>
      <c r="G1267" s="270"/>
      <c r="H1267" s="270"/>
      <c r="I1267" s="271"/>
      <c r="J1267" s="270"/>
      <c r="K1267" s="270"/>
      <c r="S1267" s="272"/>
      <c r="U1267" s="264"/>
    </row>
    <row r="1268" spans="6:21" x14ac:dyDescent="0.25">
      <c r="F1268" s="273"/>
      <c r="G1268" s="270"/>
      <c r="H1268" s="270"/>
      <c r="I1268" s="271"/>
      <c r="J1268" s="270"/>
      <c r="K1268" s="270"/>
      <c r="S1268" s="272"/>
      <c r="U1268" s="264"/>
    </row>
    <row r="1269" spans="6:21" x14ac:dyDescent="0.25">
      <c r="F1269" s="273"/>
      <c r="G1269" s="270"/>
      <c r="H1269" s="270"/>
      <c r="I1269" s="271"/>
      <c r="J1269" s="270"/>
      <c r="K1269" s="270"/>
      <c r="S1269" s="272"/>
      <c r="U1269" s="264"/>
    </row>
    <row r="1270" spans="6:21" x14ac:dyDescent="0.25">
      <c r="F1270" s="273"/>
      <c r="G1270" s="270"/>
      <c r="H1270" s="270"/>
      <c r="I1270" s="271"/>
      <c r="J1270" s="270"/>
      <c r="K1270" s="270"/>
      <c r="S1270" s="272"/>
      <c r="U1270" s="264"/>
    </row>
    <row r="1271" spans="6:21" x14ac:dyDescent="0.25">
      <c r="F1271" s="273"/>
      <c r="G1271" s="270"/>
      <c r="H1271" s="270"/>
      <c r="I1271" s="271"/>
      <c r="J1271" s="270"/>
      <c r="K1271" s="270"/>
      <c r="S1271" s="272"/>
      <c r="U1271" s="264"/>
    </row>
    <row r="1272" spans="6:21" x14ac:dyDescent="0.25">
      <c r="F1272" s="273"/>
      <c r="G1272" s="270"/>
      <c r="H1272" s="270"/>
      <c r="I1272" s="271"/>
      <c r="J1272" s="270"/>
      <c r="K1272" s="270"/>
      <c r="S1272" s="272"/>
      <c r="U1272" s="264"/>
    </row>
    <row r="1273" spans="6:21" x14ac:dyDescent="0.25">
      <c r="F1273" s="273"/>
      <c r="G1273" s="270"/>
      <c r="H1273" s="270"/>
      <c r="I1273" s="271"/>
      <c r="J1273" s="270"/>
      <c r="K1273" s="270"/>
      <c r="S1273" s="272"/>
      <c r="U1273" s="264"/>
    </row>
    <row r="1274" spans="6:21" x14ac:dyDescent="0.25">
      <c r="F1274" s="273"/>
      <c r="G1274" s="270"/>
      <c r="H1274" s="270"/>
      <c r="I1274" s="271"/>
      <c r="J1274" s="270"/>
      <c r="K1274" s="270"/>
      <c r="S1274" s="272"/>
      <c r="U1274" s="264"/>
    </row>
    <row r="1275" spans="6:21" x14ac:dyDescent="0.25">
      <c r="F1275" s="273"/>
      <c r="G1275" s="270"/>
      <c r="H1275" s="270"/>
      <c r="I1275" s="271"/>
      <c r="J1275" s="270"/>
      <c r="K1275" s="270"/>
      <c r="S1275" s="272"/>
      <c r="U1275" s="264"/>
    </row>
    <row r="1276" spans="6:21" x14ac:dyDescent="0.25">
      <c r="F1276" s="273"/>
      <c r="G1276" s="270"/>
      <c r="H1276" s="270"/>
      <c r="I1276" s="271"/>
      <c r="J1276" s="270"/>
      <c r="K1276" s="270"/>
      <c r="S1276" s="272"/>
      <c r="U1276" s="264"/>
    </row>
    <row r="1277" spans="6:21" x14ac:dyDescent="0.25">
      <c r="F1277" s="273"/>
      <c r="G1277" s="270"/>
      <c r="H1277" s="270"/>
      <c r="I1277" s="271"/>
      <c r="J1277" s="270"/>
      <c r="K1277" s="270"/>
      <c r="S1277" s="272"/>
      <c r="U1277" s="264"/>
    </row>
    <row r="1278" spans="6:21" x14ac:dyDescent="0.25">
      <c r="F1278" s="273"/>
      <c r="G1278" s="270"/>
      <c r="H1278" s="270"/>
      <c r="I1278" s="271"/>
      <c r="J1278" s="270"/>
      <c r="K1278" s="270"/>
      <c r="S1278" s="272"/>
      <c r="U1278" s="264"/>
    </row>
    <row r="1279" spans="6:21" x14ac:dyDescent="0.25">
      <c r="F1279" s="273"/>
      <c r="G1279" s="270"/>
      <c r="H1279" s="270"/>
      <c r="I1279" s="271"/>
      <c r="J1279" s="270"/>
      <c r="K1279" s="270"/>
      <c r="S1279" s="272"/>
      <c r="U1279" s="264"/>
    </row>
    <row r="1280" spans="6:21" x14ac:dyDescent="0.25">
      <c r="F1280" s="273"/>
      <c r="G1280" s="270"/>
      <c r="H1280" s="270"/>
      <c r="I1280" s="271"/>
      <c r="J1280" s="270"/>
      <c r="K1280" s="270"/>
      <c r="S1280" s="272"/>
      <c r="U1280" s="264"/>
    </row>
    <row r="1281" spans="6:21" x14ac:dyDescent="0.25">
      <c r="F1281" s="273"/>
      <c r="G1281" s="270"/>
      <c r="H1281" s="270"/>
      <c r="I1281" s="271"/>
      <c r="J1281" s="270"/>
      <c r="K1281" s="270"/>
      <c r="S1281" s="272"/>
      <c r="U1281" s="264"/>
    </row>
    <row r="1282" spans="6:21" x14ac:dyDescent="0.25">
      <c r="F1282" s="273"/>
      <c r="G1282" s="270"/>
      <c r="H1282" s="270"/>
      <c r="I1282" s="271"/>
      <c r="J1282" s="270"/>
      <c r="K1282" s="270"/>
      <c r="S1282" s="272"/>
      <c r="U1282" s="264"/>
    </row>
    <row r="1283" spans="6:21" x14ac:dyDescent="0.25">
      <c r="F1283" s="273"/>
      <c r="G1283" s="270"/>
      <c r="H1283" s="270"/>
      <c r="I1283" s="271"/>
      <c r="J1283" s="270"/>
      <c r="K1283" s="270"/>
      <c r="S1283" s="272"/>
      <c r="U1283" s="264"/>
    </row>
    <row r="1284" spans="6:21" x14ac:dyDescent="0.25">
      <c r="F1284" s="273"/>
      <c r="G1284" s="270"/>
      <c r="H1284" s="270"/>
      <c r="I1284" s="271"/>
      <c r="J1284" s="270"/>
      <c r="K1284" s="270"/>
      <c r="S1284" s="272"/>
      <c r="U1284" s="264"/>
    </row>
    <row r="1285" spans="6:21" x14ac:dyDescent="0.25">
      <c r="F1285" s="273"/>
      <c r="G1285" s="270"/>
      <c r="H1285" s="270"/>
      <c r="I1285" s="271"/>
      <c r="J1285" s="270"/>
      <c r="K1285" s="270"/>
      <c r="S1285" s="272"/>
      <c r="U1285" s="264"/>
    </row>
    <row r="1286" spans="6:21" x14ac:dyDescent="0.25">
      <c r="F1286" s="273"/>
      <c r="G1286" s="270"/>
      <c r="H1286" s="270"/>
      <c r="I1286" s="271"/>
      <c r="J1286" s="270"/>
      <c r="K1286" s="270"/>
      <c r="S1286" s="272"/>
      <c r="U1286" s="264"/>
    </row>
    <row r="1287" spans="6:21" x14ac:dyDescent="0.25">
      <c r="F1287" s="273"/>
      <c r="G1287" s="270"/>
      <c r="H1287" s="270"/>
      <c r="I1287" s="271"/>
      <c r="J1287" s="270"/>
      <c r="K1287" s="270"/>
      <c r="S1287" s="272"/>
      <c r="U1287" s="264"/>
    </row>
    <row r="1288" spans="6:21" x14ac:dyDescent="0.25">
      <c r="F1288" s="273"/>
      <c r="G1288" s="270"/>
      <c r="H1288" s="270"/>
      <c r="I1288" s="271"/>
      <c r="J1288" s="270"/>
      <c r="K1288" s="270"/>
      <c r="S1288" s="272"/>
      <c r="U1288" s="264"/>
    </row>
    <row r="1289" spans="6:21" x14ac:dyDescent="0.25">
      <c r="F1289" s="273"/>
      <c r="G1289" s="270"/>
      <c r="H1289" s="270"/>
      <c r="I1289" s="271"/>
      <c r="J1289" s="270"/>
      <c r="K1289" s="270"/>
      <c r="S1289" s="272"/>
      <c r="U1289" s="264"/>
    </row>
    <row r="1290" spans="6:21" x14ac:dyDescent="0.25">
      <c r="F1290" s="273"/>
      <c r="G1290" s="270"/>
      <c r="H1290" s="270"/>
      <c r="I1290" s="271"/>
      <c r="J1290" s="270"/>
      <c r="K1290" s="270"/>
      <c r="S1290" s="272"/>
      <c r="U1290" s="264"/>
    </row>
    <row r="1291" spans="6:21" x14ac:dyDescent="0.25">
      <c r="F1291" s="273"/>
      <c r="G1291" s="270"/>
      <c r="H1291" s="270"/>
      <c r="I1291" s="271"/>
      <c r="J1291" s="270"/>
      <c r="K1291" s="270"/>
      <c r="S1291" s="272"/>
      <c r="U1291" s="264"/>
    </row>
    <row r="1292" spans="6:21" x14ac:dyDescent="0.25">
      <c r="F1292" s="273"/>
      <c r="G1292" s="270"/>
      <c r="H1292" s="270"/>
      <c r="I1292" s="271"/>
      <c r="J1292" s="270"/>
      <c r="K1292" s="270"/>
      <c r="S1292" s="272"/>
      <c r="U1292" s="264"/>
    </row>
    <row r="1293" spans="6:21" x14ac:dyDescent="0.25">
      <c r="F1293" s="273"/>
      <c r="G1293" s="270"/>
      <c r="H1293" s="270"/>
      <c r="I1293" s="271"/>
      <c r="J1293" s="270"/>
      <c r="K1293" s="270"/>
      <c r="S1293" s="272"/>
      <c r="U1293" s="264"/>
    </row>
    <row r="1294" spans="6:21" x14ac:dyDescent="0.25">
      <c r="F1294" s="273"/>
      <c r="G1294" s="270"/>
      <c r="H1294" s="270"/>
      <c r="I1294" s="271"/>
      <c r="J1294" s="270"/>
      <c r="K1294" s="270"/>
      <c r="S1294" s="272"/>
      <c r="U1294" s="264"/>
    </row>
    <row r="1295" spans="6:21" x14ac:dyDescent="0.25">
      <c r="F1295" s="273"/>
      <c r="G1295" s="270"/>
      <c r="H1295" s="270"/>
      <c r="I1295" s="271"/>
      <c r="J1295" s="270"/>
      <c r="K1295" s="270"/>
      <c r="S1295" s="272"/>
      <c r="U1295" s="264"/>
    </row>
    <row r="1296" spans="6:21" x14ac:dyDescent="0.25">
      <c r="F1296" s="273"/>
      <c r="G1296" s="270"/>
      <c r="H1296" s="270"/>
      <c r="I1296" s="271"/>
      <c r="J1296" s="270"/>
      <c r="K1296" s="270"/>
      <c r="S1296" s="272"/>
      <c r="U1296" s="264"/>
    </row>
    <row r="1297" spans="6:21" x14ac:dyDescent="0.25">
      <c r="F1297" s="273"/>
      <c r="G1297" s="270"/>
      <c r="H1297" s="270"/>
      <c r="I1297" s="271"/>
      <c r="J1297" s="270"/>
      <c r="K1297" s="270"/>
      <c r="S1297" s="272"/>
      <c r="U1297" s="264"/>
    </row>
    <row r="1298" spans="6:21" x14ac:dyDescent="0.25">
      <c r="F1298" s="273"/>
      <c r="G1298" s="270"/>
      <c r="H1298" s="270"/>
      <c r="I1298" s="271"/>
      <c r="J1298" s="270"/>
      <c r="K1298" s="270"/>
      <c r="S1298" s="272"/>
      <c r="U1298" s="264"/>
    </row>
    <row r="1299" spans="6:21" x14ac:dyDescent="0.25">
      <c r="F1299" s="273"/>
      <c r="G1299" s="270"/>
      <c r="H1299" s="270"/>
      <c r="I1299" s="271"/>
      <c r="J1299" s="270"/>
      <c r="K1299" s="270"/>
      <c r="S1299" s="272"/>
      <c r="U1299" s="264"/>
    </row>
    <row r="1300" spans="6:21" x14ac:dyDescent="0.25">
      <c r="F1300" s="273"/>
      <c r="G1300" s="270"/>
      <c r="H1300" s="270"/>
      <c r="I1300" s="271"/>
      <c r="J1300" s="270"/>
      <c r="K1300" s="270"/>
      <c r="S1300" s="272"/>
      <c r="U1300" s="264"/>
    </row>
    <row r="1301" spans="6:21" x14ac:dyDescent="0.25">
      <c r="F1301" s="273"/>
      <c r="G1301" s="270"/>
      <c r="H1301" s="270"/>
      <c r="I1301" s="271"/>
      <c r="J1301" s="270"/>
      <c r="K1301" s="270"/>
      <c r="S1301" s="272"/>
      <c r="U1301" s="264"/>
    </row>
    <row r="1302" spans="6:21" x14ac:dyDescent="0.25">
      <c r="F1302" s="273"/>
      <c r="G1302" s="270"/>
      <c r="H1302" s="270"/>
      <c r="I1302" s="271"/>
      <c r="J1302" s="270"/>
      <c r="K1302" s="270"/>
      <c r="S1302" s="272"/>
      <c r="U1302" s="264"/>
    </row>
    <row r="1303" spans="6:21" x14ac:dyDescent="0.25">
      <c r="F1303" s="273"/>
      <c r="G1303" s="270"/>
      <c r="H1303" s="270"/>
      <c r="I1303" s="271"/>
      <c r="J1303" s="270"/>
      <c r="K1303" s="270"/>
      <c r="S1303" s="272"/>
      <c r="U1303" s="264"/>
    </row>
    <row r="1304" spans="6:21" x14ac:dyDescent="0.25">
      <c r="F1304" s="273"/>
      <c r="G1304" s="270"/>
      <c r="H1304" s="270"/>
      <c r="I1304" s="271"/>
      <c r="J1304" s="270"/>
      <c r="K1304" s="270"/>
      <c r="S1304" s="272"/>
      <c r="U1304" s="264"/>
    </row>
    <row r="1305" spans="6:21" x14ac:dyDescent="0.25">
      <c r="F1305" s="273"/>
      <c r="G1305" s="270"/>
      <c r="H1305" s="270"/>
      <c r="I1305" s="271"/>
      <c r="J1305" s="270"/>
      <c r="K1305" s="270"/>
      <c r="S1305" s="272"/>
      <c r="U1305" s="264"/>
    </row>
    <row r="1306" spans="6:21" x14ac:dyDescent="0.25">
      <c r="F1306" s="273"/>
      <c r="G1306" s="270"/>
      <c r="H1306" s="270"/>
      <c r="I1306" s="271"/>
      <c r="J1306" s="270"/>
      <c r="K1306" s="270"/>
      <c r="S1306" s="272"/>
      <c r="U1306" s="264"/>
    </row>
    <row r="1307" spans="6:21" x14ac:dyDescent="0.25">
      <c r="F1307" s="273"/>
      <c r="G1307" s="270"/>
      <c r="H1307" s="270"/>
      <c r="I1307" s="271"/>
      <c r="J1307" s="270"/>
      <c r="K1307" s="270"/>
      <c r="S1307" s="272"/>
      <c r="U1307" s="264"/>
    </row>
    <row r="1308" spans="6:21" x14ac:dyDescent="0.25">
      <c r="F1308" s="273"/>
      <c r="G1308" s="270"/>
      <c r="H1308" s="270"/>
      <c r="I1308" s="271"/>
      <c r="J1308" s="270"/>
      <c r="K1308" s="270"/>
      <c r="S1308" s="272"/>
      <c r="U1308" s="264"/>
    </row>
    <row r="1309" spans="6:21" x14ac:dyDescent="0.25">
      <c r="F1309" s="273"/>
      <c r="G1309" s="270"/>
      <c r="H1309" s="270"/>
      <c r="I1309" s="271"/>
      <c r="J1309" s="270"/>
      <c r="K1309" s="270"/>
      <c r="S1309" s="272"/>
      <c r="U1309" s="264"/>
    </row>
    <row r="1310" spans="6:21" x14ac:dyDescent="0.25">
      <c r="F1310" s="273"/>
      <c r="G1310" s="270"/>
      <c r="H1310" s="270"/>
      <c r="I1310" s="271"/>
      <c r="J1310" s="270"/>
      <c r="K1310" s="270"/>
      <c r="S1310" s="272"/>
      <c r="U1310" s="264"/>
    </row>
    <row r="1311" spans="6:21" x14ac:dyDescent="0.25">
      <c r="F1311" s="273"/>
      <c r="G1311" s="270"/>
      <c r="H1311" s="270"/>
      <c r="I1311" s="271"/>
      <c r="J1311" s="270"/>
      <c r="K1311" s="270"/>
      <c r="S1311" s="272"/>
      <c r="U1311" s="264"/>
    </row>
    <row r="1312" spans="6:21" x14ac:dyDescent="0.25">
      <c r="F1312" s="273"/>
      <c r="G1312" s="270"/>
      <c r="H1312" s="270"/>
      <c r="I1312" s="271"/>
      <c r="J1312" s="270"/>
      <c r="K1312" s="270"/>
      <c r="S1312" s="272"/>
      <c r="U1312" s="264"/>
    </row>
    <row r="1313" spans="6:21" x14ac:dyDescent="0.25">
      <c r="F1313" s="273"/>
      <c r="G1313" s="270"/>
      <c r="H1313" s="270"/>
      <c r="I1313" s="271"/>
      <c r="J1313" s="270"/>
      <c r="K1313" s="270"/>
      <c r="S1313" s="272"/>
      <c r="U1313" s="264"/>
    </row>
    <row r="1314" spans="6:21" x14ac:dyDescent="0.25">
      <c r="F1314" s="273"/>
      <c r="G1314" s="270"/>
      <c r="H1314" s="270"/>
      <c r="I1314" s="271"/>
      <c r="J1314" s="270"/>
      <c r="K1314" s="270"/>
      <c r="S1314" s="272"/>
      <c r="U1314" s="264"/>
    </row>
    <row r="1315" spans="6:21" x14ac:dyDescent="0.25">
      <c r="F1315" s="273"/>
      <c r="G1315" s="270"/>
      <c r="H1315" s="270"/>
      <c r="I1315" s="271"/>
      <c r="J1315" s="270"/>
      <c r="K1315" s="270"/>
      <c r="S1315" s="272"/>
      <c r="U1315" s="264"/>
    </row>
    <row r="1316" spans="6:21" x14ac:dyDescent="0.25">
      <c r="F1316" s="273"/>
      <c r="G1316" s="270"/>
      <c r="H1316" s="270"/>
      <c r="I1316" s="271"/>
      <c r="J1316" s="270"/>
      <c r="K1316" s="270"/>
      <c r="S1316" s="272"/>
      <c r="U1316" s="264"/>
    </row>
    <row r="1317" spans="6:21" x14ac:dyDescent="0.25">
      <c r="F1317" s="273"/>
      <c r="G1317" s="270"/>
      <c r="H1317" s="270"/>
      <c r="I1317" s="271"/>
      <c r="J1317" s="270"/>
      <c r="K1317" s="270"/>
      <c r="S1317" s="272"/>
      <c r="U1317" s="264"/>
    </row>
    <row r="1318" spans="6:21" x14ac:dyDescent="0.25">
      <c r="F1318" s="273"/>
      <c r="G1318" s="270"/>
      <c r="H1318" s="270"/>
      <c r="I1318" s="271"/>
      <c r="J1318" s="270"/>
      <c r="K1318" s="270"/>
      <c r="S1318" s="272"/>
      <c r="U1318" s="264"/>
    </row>
    <row r="1319" spans="6:21" x14ac:dyDescent="0.25">
      <c r="F1319" s="273"/>
      <c r="G1319" s="270"/>
      <c r="H1319" s="270"/>
      <c r="I1319" s="271"/>
      <c r="J1319" s="270"/>
      <c r="K1319" s="270"/>
      <c r="S1319" s="272"/>
      <c r="U1319" s="264"/>
    </row>
    <row r="1320" spans="6:21" x14ac:dyDescent="0.25">
      <c r="F1320" s="273"/>
      <c r="G1320" s="270"/>
      <c r="H1320" s="270"/>
      <c r="I1320" s="271"/>
      <c r="J1320" s="270"/>
      <c r="K1320" s="270"/>
      <c r="S1320" s="272"/>
      <c r="U1320" s="264"/>
    </row>
    <row r="1321" spans="6:21" x14ac:dyDescent="0.25">
      <c r="F1321" s="273"/>
      <c r="G1321" s="270"/>
      <c r="H1321" s="270"/>
      <c r="I1321" s="271"/>
      <c r="J1321" s="270"/>
      <c r="K1321" s="270"/>
      <c r="S1321" s="272"/>
      <c r="U1321" s="264"/>
    </row>
    <row r="1322" spans="6:21" x14ac:dyDescent="0.25">
      <c r="F1322" s="273"/>
      <c r="G1322" s="270"/>
      <c r="H1322" s="270"/>
      <c r="I1322" s="271"/>
      <c r="J1322" s="270"/>
      <c r="K1322" s="270"/>
      <c r="S1322" s="272"/>
      <c r="U1322" s="264"/>
    </row>
    <row r="1323" spans="6:21" x14ac:dyDescent="0.25">
      <c r="F1323" s="273"/>
      <c r="G1323" s="270"/>
      <c r="H1323" s="270"/>
      <c r="I1323" s="271"/>
      <c r="J1323" s="270"/>
      <c r="K1323" s="270"/>
      <c r="S1323" s="272"/>
      <c r="U1323" s="264"/>
    </row>
    <row r="1324" spans="6:21" x14ac:dyDescent="0.25">
      <c r="F1324" s="273"/>
      <c r="G1324" s="270"/>
      <c r="H1324" s="270"/>
      <c r="I1324" s="271"/>
      <c r="J1324" s="270"/>
      <c r="K1324" s="270"/>
      <c r="S1324" s="272"/>
      <c r="U1324" s="264"/>
    </row>
    <row r="1325" spans="6:21" x14ac:dyDescent="0.25">
      <c r="F1325" s="273"/>
      <c r="G1325" s="270"/>
      <c r="H1325" s="270"/>
      <c r="I1325" s="271"/>
      <c r="J1325" s="270"/>
      <c r="K1325" s="270"/>
      <c r="S1325" s="272"/>
      <c r="U1325" s="264"/>
    </row>
    <row r="1326" spans="6:21" x14ac:dyDescent="0.25">
      <c r="F1326" s="273"/>
      <c r="G1326" s="270"/>
      <c r="H1326" s="270"/>
      <c r="I1326" s="271"/>
      <c r="J1326" s="270"/>
      <c r="K1326" s="270"/>
      <c r="S1326" s="272"/>
      <c r="U1326" s="264"/>
    </row>
    <row r="1327" spans="6:21" x14ac:dyDescent="0.25">
      <c r="F1327" s="273"/>
      <c r="G1327" s="270"/>
      <c r="H1327" s="270"/>
      <c r="I1327" s="271"/>
      <c r="J1327" s="270"/>
      <c r="K1327" s="270"/>
      <c r="S1327" s="272"/>
      <c r="U1327" s="264"/>
    </row>
    <row r="1328" spans="6:21" x14ac:dyDescent="0.25">
      <c r="F1328" s="273"/>
      <c r="G1328" s="270"/>
      <c r="H1328" s="270"/>
      <c r="I1328" s="271"/>
      <c r="J1328" s="270"/>
      <c r="K1328" s="270"/>
      <c r="S1328" s="272"/>
      <c r="U1328" s="264"/>
    </row>
    <row r="1329" spans="6:21" x14ac:dyDescent="0.25">
      <c r="F1329" s="273"/>
      <c r="G1329" s="270"/>
      <c r="H1329" s="270"/>
      <c r="I1329" s="271"/>
      <c r="J1329" s="270"/>
      <c r="K1329" s="270"/>
      <c r="S1329" s="272"/>
      <c r="U1329" s="264"/>
    </row>
    <row r="1330" spans="6:21" x14ac:dyDescent="0.25">
      <c r="F1330" s="273"/>
      <c r="G1330" s="270"/>
      <c r="H1330" s="270"/>
      <c r="I1330" s="271"/>
      <c r="J1330" s="270"/>
      <c r="K1330" s="270"/>
      <c r="S1330" s="272"/>
      <c r="U1330" s="264"/>
    </row>
    <row r="1331" spans="6:21" x14ac:dyDescent="0.25">
      <c r="F1331" s="273"/>
      <c r="G1331" s="270"/>
      <c r="H1331" s="270"/>
      <c r="I1331" s="271"/>
      <c r="J1331" s="270"/>
      <c r="K1331" s="270"/>
      <c r="S1331" s="272"/>
      <c r="U1331" s="264"/>
    </row>
    <row r="1332" spans="6:21" x14ac:dyDescent="0.25">
      <c r="F1332" s="273"/>
      <c r="G1332" s="270"/>
      <c r="H1332" s="270"/>
      <c r="I1332" s="271"/>
      <c r="J1332" s="270"/>
      <c r="K1332" s="270"/>
      <c r="S1332" s="272"/>
      <c r="U1332" s="264"/>
    </row>
    <row r="1333" spans="6:21" x14ac:dyDescent="0.25">
      <c r="F1333" s="273"/>
      <c r="G1333" s="270"/>
      <c r="H1333" s="270"/>
      <c r="I1333" s="271"/>
      <c r="J1333" s="270"/>
      <c r="K1333" s="270"/>
      <c r="S1333" s="272"/>
      <c r="U1333" s="264"/>
    </row>
    <row r="1334" spans="6:21" x14ac:dyDescent="0.25">
      <c r="F1334" s="273"/>
      <c r="G1334" s="270"/>
      <c r="H1334" s="270"/>
      <c r="I1334" s="271"/>
      <c r="J1334" s="270"/>
      <c r="K1334" s="270"/>
      <c r="S1334" s="272"/>
      <c r="U1334" s="264"/>
    </row>
    <row r="1335" spans="6:21" x14ac:dyDescent="0.25">
      <c r="F1335" s="273"/>
      <c r="G1335" s="270"/>
      <c r="H1335" s="270"/>
      <c r="I1335" s="271"/>
      <c r="J1335" s="270"/>
      <c r="K1335" s="270"/>
      <c r="S1335" s="272"/>
      <c r="U1335" s="264"/>
    </row>
    <row r="1336" spans="6:21" x14ac:dyDescent="0.25">
      <c r="F1336" s="273"/>
      <c r="G1336" s="270"/>
      <c r="H1336" s="270"/>
      <c r="I1336" s="271"/>
      <c r="J1336" s="270"/>
      <c r="K1336" s="270"/>
      <c r="S1336" s="272"/>
      <c r="U1336" s="264"/>
    </row>
    <row r="1337" spans="6:21" x14ac:dyDescent="0.25">
      <c r="F1337" s="273"/>
      <c r="G1337" s="270"/>
      <c r="H1337" s="270"/>
      <c r="I1337" s="271"/>
      <c r="J1337" s="270"/>
      <c r="K1337" s="270"/>
      <c r="S1337" s="272"/>
      <c r="U1337" s="264"/>
    </row>
    <row r="1338" spans="6:21" x14ac:dyDescent="0.25">
      <c r="F1338" s="273"/>
      <c r="G1338" s="270"/>
      <c r="H1338" s="270"/>
      <c r="I1338" s="271"/>
      <c r="J1338" s="270"/>
      <c r="K1338" s="270"/>
      <c r="S1338" s="272"/>
      <c r="U1338" s="264"/>
    </row>
    <row r="1339" spans="6:21" x14ac:dyDescent="0.25">
      <c r="F1339" s="273"/>
      <c r="G1339" s="270"/>
      <c r="H1339" s="270"/>
      <c r="I1339" s="271"/>
      <c r="J1339" s="270"/>
      <c r="K1339" s="270"/>
      <c r="S1339" s="272"/>
      <c r="U1339" s="264"/>
    </row>
    <row r="1340" spans="6:21" x14ac:dyDescent="0.25">
      <c r="F1340" s="273"/>
      <c r="G1340" s="270"/>
      <c r="H1340" s="270"/>
      <c r="I1340" s="271"/>
      <c r="J1340" s="270"/>
      <c r="K1340" s="270"/>
      <c r="S1340" s="272"/>
      <c r="U1340" s="264"/>
    </row>
    <row r="1341" spans="6:21" x14ac:dyDescent="0.25">
      <c r="F1341" s="273"/>
      <c r="G1341" s="270"/>
      <c r="H1341" s="270"/>
      <c r="I1341" s="271"/>
      <c r="J1341" s="270"/>
      <c r="K1341" s="270"/>
      <c r="S1341" s="272"/>
      <c r="U1341" s="264"/>
    </row>
    <row r="1342" spans="6:21" x14ac:dyDescent="0.25">
      <c r="F1342" s="273"/>
      <c r="G1342" s="270"/>
      <c r="H1342" s="270"/>
      <c r="I1342" s="271"/>
      <c r="J1342" s="270"/>
      <c r="K1342" s="270"/>
      <c r="S1342" s="272"/>
      <c r="U1342" s="264"/>
    </row>
    <row r="1343" spans="6:21" x14ac:dyDescent="0.25">
      <c r="F1343" s="273"/>
      <c r="G1343" s="270"/>
      <c r="H1343" s="270"/>
      <c r="I1343" s="271"/>
      <c r="J1343" s="270"/>
      <c r="K1343" s="270"/>
      <c r="S1343" s="272"/>
      <c r="U1343" s="264"/>
    </row>
    <row r="1344" spans="6:21" x14ac:dyDescent="0.25">
      <c r="F1344" s="273"/>
      <c r="G1344" s="270"/>
      <c r="H1344" s="270"/>
      <c r="I1344" s="271"/>
      <c r="J1344" s="270"/>
      <c r="K1344" s="270"/>
      <c r="S1344" s="272"/>
      <c r="U1344" s="264"/>
    </row>
    <row r="1345" spans="6:21" x14ac:dyDescent="0.25">
      <c r="F1345" s="273"/>
      <c r="G1345" s="270"/>
      <c r="H1345" s="270"/>
      <c r="I1345" s="271"/>
      <c r="J1345" s="270"/>
      <c r="K1345" s="270"/>
      <c r="S1345" s="272"/>
      <c r="U1345" s="264"/>
    </row>
    <row r="1346" spans="6:21" x14ac:dyDescent="0.25">
      <c r="F1346" s="273"/>
      <c r="G1346" s="270"/>
      <c r="H1346" s="270"/>
      <c r="I1346" s="271"/>
      <c r="J1346" s="270"/>
      <c r="K1346" s="270"/>
      <c r="S1346" s="272"/>
      <c r="U1346" s="264"/>
    </row>
    <row r="1347" spans="6:21" x14ac:dyDescent="0.25">
      <c r="F1347" s="273"/>
      <c r="G1347" s="270"/>
      <c r="H1347" s="270"/>
      <c r="I1347" s="271"/>
      <c r="J1347" s="270"/>
      <c r="K1347" s="270"/>
      <c r="S1347" s="272"/>
      <c r="U1347" s="264"/>
    </row>
    <row r="1348" spans="6:21" x14ac:dyDescent="0.25">
      <c r="F1348" s="273"/>
      <c r="G1348" s="270"/>
      <c r="H1348" s="270"/>
      <c r="I1348" s="271"/>
      <c r="J1348" s="270"/>
      <c r="K1348" s="270"/>
      <c r="S1348" s="272"/>
      <c r="U1348" s="264"/>
    </row>
    <row r="1349" spans="6:21" x14ac:dyDescent="0.25">
      <c r="F1349" s="273"/>
      <c r="G1349" s="270"/>
      <c r="H1349" s="270"/>
      <c r="I1349" s="271"/>
      <c r="J1349" s="270"/>
      <c r="K1349" s="270"/>
      <c r="S1349" s="272"/>
      <c r="U1349" s="264"/>
    </row>
    <row r="1350" spans="6:21" x14ac:dyDescent="0.25">
      <c r="F1350" s="273"/>
      <c r="G1350" s="270"/>
      <c r="H1350" s="270"/>
      <c r="I1350" s="271"/>
      <c r="J1350" s="270"/>
      <c r="K1350" s="270"/>
      <c r="S1350" s="272"/>
      <c r="U1350" s="264"/>
    </row>
    <row r="1351" spans="6:21" x14ac:dyDescent="0.25">
      <c r="F1351" s="273"/>
      <c r="G1351" s="270"/>
      <c r="H1351" s="270"/>
      <c r="I1351" s="271"/>
      <c r="J1351" s="270"/>
      <c r="K1351" s="270"/>
      <c r="S1351" s="272"/>
      <c r="U1351" s="264"/>
    </row>
    <row r="1352" spans="6:21" x14ac:dyDescent="0.25">
      <c r="F1352" s="273"/>
      <c r="G1352" s="270"/>
      <c r="H1352" s="270"/>
      <c r="I1352" s="271"/>
      <c r="J1352" s="270"/>
      <c r="K1352" s="270"/>
      <c r="S1352" s="272"/>
      <c r="U1352" s="264"/>
    </row>
    <row r="1353" spans="6:21" x14ac:dyDescent="0.25">
      <c r="F1353" s="273"/>
      <c r="G1353" s="270"/>
      <c r="H1353" s="270"/>
      <c r="I1353" s="271"/>
      <c r="J1353" s="270"/>
      <c r="K1353" s="270"/>
      <c r="S1353" s="272"/>
      <c r="U1353" s="264"/>
    </row>
    <row r="1354" spans="6:21" x14ac:dyDescent="0.25">
      <c r="F1354" s="273"/>
      <c r="G1354" s="270"/>
      <c r="H1354" s="270"/>
      <c r="I1354" s="271"/>
      <c r="J1354" s="270"/>
      <c r="K1354" s="270"/>
      <c r="S1354" s="272"/>
      <c r="U1354" s="264"/>
    </row>
    <row r="1355" spans="6:21" x14ac:dyDescent="0.25">
      <c r="F1355" s="273"/>
      <c r="G1355" s="270"/>
      <c r="H1355" s="270"/>
      <c r="I1355" s="271"/>
      <c r="J1355" s="270"/>
      <c r="K1355" s="270"/>
      <c r="S1355" s="272"/>
      <c r="U1355" s="264"/>
    </row>
    <row r="1356" spans="6:21" x14ac:dyDescent="0.25">
      <c r="F1356" s="273"/>
      <c r="G1356" s="270"/>
      <c r="H1356" s="270"/>
      <c r="I1356" s="271"/>
      <c r="J1356" s="270"/>
      <c r="K1356" s="270"/>
      <c r="S1356" s="272"/>
      <c r="U1356" s="264"/>
    </row>
    <row r="1357" spans="6:21" x14ac:dyDescent="0.25">
      <c r="F1357" s="273"/>
      <c r="G1357" s="270"/>
      <c r="H1357" s="270"/>
      <c r="I1357" s="271"/>
      <c r="J1357" s="270"/>
      <c r="K1357" s="270"/>
      <c r="S1357" s="272"/>
      <c r="U1357" s="264"/>
    </row>
    <row r="1358" spans="6:21" x14ac:dyDescent="0.25">
      <c r="F1358" s="273"/>
      <c r="G1358" s="270"/>
      <c r="H1358" s="270"/>
      <c r="I1358" s="271"/>
      <c r="J1358" s="270"/>
      <c r="K1358" s="270"/>
      <c r="S1358" s="272"/>
      <c r="U1358" s="264"/>
    </row>
    <row r="1359" spans="6:21" x14ac:dyDescent="0.25">
      <c r="F1359" s="273"/>
      <c r="G1359" s="270"/>
      <c r="H1359" s="270"/>
      <c r="I1359" s="271"/>
      <c r="J1359" s="270"/>
      <c r="K1359" s="270"/>
      <c r="S1359" s="272"/>
      <c r="U1359" s="264"/>
    </row>
    <row r="1360" spans="6:21" x14ac:dyDescent="0.25">
      <c r="F1360" s="273"/>
      <c r="G1360" s="270"/>
      <c r="H1360" s="270"/>
      <c r="I1360" s="271"/>
      <c r="J1360" s="270"/>
      <c r="K1360" s="270"/>
      <c r="S1360" s="272"/>
      <c r="U1360" s="264"/>
    </row>
    <row r="1361" spans="6:21" x14ac:dyDescent="0.25">
      <c r="F1361" s="273"/>
      <c r="G1361" s="270"/>
      <c r="H1361" s="270"/>
      <c r="I1361" s="271"/>
      <c r="J1361" s="270"/>
      <c r="K1361" s="270"/>
      <c r="S1361" s="272"/>
      <c r="U1361" s="264"/>
    </row>
    <row r="1362" spans="6:21" x14ac:dyDescent="0.25">
      <c r="F1362" s="273"/>
      <c r="G1362" s="270"/>
      <c r="H1362" s="270"/>
      <c r="I1362" s="271"/>
      <c r="J1362" s="270"/>
      <c r="K1362" s="270"/>
      <c r="S1362" s="272"/>
      <c r="U1362" s="264"/>
    </row>
    <row r="1363" spans="6:21" x14ac:dyDescent="0.25">
      <c r="F1363" s="273"/>
      <c r="G1363" s="270"/>
      <c r="H1363" s="270"/>
      <c r="I1363" s="271"/>
      <c r="J1363" s="270"/>
      <c r="K1363" s="270"/>
      <c r="S1363" s="272"/>
      <c r="U1363" s="264"/>
    </row>
    <row r="1364" spans="6:21" x14ac:dyDescent="0.25">
      <c r="F1364" s="273"/>
      <c r="G1364" s="270"/>
      <c r="H1364" s="270"/>
      <c r="I1364" s="271"/>
      <c r="J1364" s="270"/>
      <c r="K1364" s="270"/>
      <c r="S1364" s="272"/>
      <c r="U1364" s="264"/>
    </row>
    <row r="1365" spans="6:21" x14ac:dyDescent="0.25">
      <c r="F1365" s="273"/>
      <c r="G1365" s="270"/>
      <c r="H1365" s="270"/>
      <c r="I1365" s="271"/>
      <c r="J1365" s="270"/>
      <c r="K1365" s="270"/>
      <c r="S1365" s="272"/>
      <c r="U1365" s="264"/>
    </row>
    <row r="1366" spans="6:21" x14ac:dyDescent="0.25">
      <c r="F1366" s="273"/>
      <c r="G1366" s="270"/>
      <c r="H1366" s="270"/>
      <c r="I1366" s="271"/>
      <c r="J1366" s="270"/>
      <c r="K1366" s="270"/>
      <c r="S1366" s="272"/>
      <c r="U1366" s="264"/>
    </row>
    <row r="1367" spans="6:21" x14ac:dyDescent="0.25">
      <c r="F1367" s="273"/>
      <c r="G1367" s="270"/>
      <c r="H1367" s="270"/>
      <c r="I1367" s="271"/>
      <c r="J1367" s="270"/>
      <c r="K1367" s="270"/>
      <c r="S1367" s="272"/>
      <c r="U1367" s="264"/>
    </row>
    <row r="1368" spans="6:21" x14ac:dyDescent="0.25">
      <c r="F1368" s="273"/>
      <c r="G1368" s="270"/>
      <c r="H1368" s="270"/>
      <c r="I1368" s="271"/>
      <c r="J1368" s="270"/>
      <c r="K1368" s="270"/>
      <c r="S1368" s="272"/>
      <c r="U1368" s="264"/>
    </row>
    <row r="1369" spans="6:21" x14ac:dyDescent="0.25">
      <c r="F1369" s="273"/>
      <c r="G1369" s="270"/>
      <c r="H1369" s="270"/>
      <c r="I1369" s="271"/>
      <c r="J1369" s="270"/>
      <c r="K1369" s="270"/>
      <c r="S1369" s="272"/>
      <c r="U1369" s="264"/>
    </row>
    <row r="1370" spans="6:21" x14ac:dyDescent="0.25">
      <c r="F1370" s="273"/>
      <c r="G1370" s="270"/>
      <c r="H1370" s="270"/>
      <c r="I1370" s="271"/>
      <c r="J1370" s="270"/>
      <c r="K1370" s="270"/>
      <c r="S1370" s="272"/>
      <c r="U1370" s="264"/>
    </row>
    <row r="1371" spans="6:21" x14ac:dyDescent="0.25">
      <c r="F1371" s="273"/>
      <c r="G1371" s="270"/>
      <c r="H1371" s="270"/>
      <c r="I1371" s="271"/>
      <c r="J1371" s="270"/>
      <c r="K1371" s="270"/>
      <c r="S1371" s="272"/>
      <c r="U1371" s="264"/>
    </row>
    <row r="1372" spans="6:21" x14ac:dyDescent="0.25">
      <c r="F1372" s="273"/>
      <c r="G1372" s="270"/>
      <c r="H1372" s="270"/>
      <c r="I1372" s="271"/>
      <c r="J1372" s="270"/>
      <c r="K1372" s="270"/>
      <c r="S1372" s="272"/>
      <c r="U1372" s="264"/>
    </row>
    <row r="1373" spans="6:21" x14ac:dyDescent="0.25">
      <c r="F1373" s="273"/>
      <c r="G1373" s="270"/>
      <c r="H1373" s="270"/>
      <c r="I1373" s="271"/>
      <c r="J1373" s="270"/>
      <c r="K1373" s="270"/>
      <c r="S1373" s="272"/>
      <c r="U1373" s="264"/>
    </row>
    <row r="1374" spans="6:21" x14ac:dyDescent="0.25">
      <c r="F1374" s="273"/>
      <c r="G1374" s="270"/>
      <c r="H1374" s="270"/>
      <c r="I1374" s="271"/>
      <c r="J1374" s="270"/>
      <c r="K1374" s="270"/>
      <c r="S1374" s="272"/>
      <c r="U1374" s="264"/>
    </row>
    <row r="1375" spans="6:21" x14ac:dyDescent="0.25">
      <c r="F1375" s="273"/>
      <c r="G1375" s="270"/>
      <c r="H1375" s="270"/>
      <c r="I1375" s="271"/>
      <c r="J1375" s="270"/>
      <c r="K1375" s="270"/>
      <c r="S1375" s="272"/>
      <c r="U1375" s="264"/>
    </row>
    <row r="1376" spans="6:21" x14ac:dyDescent="0.25">
      <c r="F1376" s="273"/>
      <c r="G1376" s="270"/>
      <c r="H1376" s="270"/>
      <c r="I1376" s="271"/>
      <c r="J1376" s="270"/>
      <c r="K1376" s="270"/>
      <c r="S1376" s="272"/>
      <c r="U1376" s="264"/>
    </row>
    <row r="1377" spans="6:21" x14ac:dyDescent="0.25">
      <c r="F1377" s="273"/>
      <c r="G1377" s="270"/>
      <c r="H1377" s="270"/>
      <c r="I1377" s="271"/>
      <c r="J1377" s="270"/>
      <c r="K1377" s="270"/>
      <c r="S1377" s="272"/>
      <c r="U1377" s="264"/>
    </row>
    <row r="1378" spans="6:21" x14ac:dyDescent="0.25">
      <c r="F1378" s="273"/>
      <c r="G1378" s="270"/>
      <c r="H1378" s="270"/>
      <c r="I1378" s="271"/>
      <c r="J1378" s="270"/>
      <c r="K1378" s="270"/>
      <c r="S1378" s="272"/>
      <c r="U1378" s="264"/>
    </row>
    <row r="1379" spans="6:21" x14ac:dyDescent="0.25">
      <c r="F1379" s="273"/>
      <c r="G1379" s="270"/>
      <c r="H1379" s="270"/>
      <c r="I1379" s="271"/>
      <c r="J1379" s="270"/>
      <c r="K1379" s="270"/>
      <c r="S1379" s="272"/>
      <c r="U1379" s="264"/>
    </row>
    <row r="1380" spans="6:21" x14ac:dyDescent="0.25">
      <c r="F1380" s="273"/>
      <c r="G1380" s="270"/>
      <c r="H1380" s="270"/>
      <c r="I1380" s="271"/>
      <c r="J1380" s="270"/>
      <c r="K1380" s="270"/>
      <c r="S1380" s="272"/>
      <c r="U1380" s="264"/>
    </row>
    <row r="1381" spans="6:21" x14ac:dyDescent="0.25">
      <c r="F1381" s="273"/>
      <c r="G1381" s="270"/>
      <c r="H1381" s="270"/>
      <c r="I1381" s="271"/>
      <c r="J1381" s="270"/>
      <c r="K1381" s="270"/>
      <c r="S1381" s="272"/>
      <c r="U1381" s="264"/>
    </row>
    <row r="1382" spans="6:21" x14ac:dyDescent="0.25">
      <c r="F1382" s="273"/>
      <c r="G1382" s="270"/>
      <c r="H1382" s="270"/>
      <c r="I1382" s="271"/>
      <c r="J1382" s="270"/>
      <c r="K1382" s="270"/>
      <c r="S1382" s="272"/>
      <c r="U1382" s="264"/>
    </row>
    <row r="1383" spans="6:21" x14ac:dyDescent="0.25">
      <c r="F1383" s="273"/>
      <c r="G1383" s="270"/>
      <c r="H1383" s="270"/>
      <c r="I1383" s="271"/>
      <c r="J1383" s="270"/>
      <c r="K1383" s="270"/>
      <c r="S1383" s="272"/>
      <c r="U1383" s="264"/>
    </row>
    <row r="1384" spans="6:21" x14ac:dyDescent="0.25">
      <c r="F1384" s="273"/>
      <c r="G1384" s="270"/>
      <c r="H1384" s="270"/>
      <c r="I1384" s="271"/>
      <c r="J1384" s="270"/>
      <c r="K1384" s="270"/>
      <c r="S1384" s="272"/>
      <c r="U1384" s="264"/>
    </row>
    <row r="1385" spans="6:21" x14ac:dyDescent="0.25">
      <c r="F1385" s="273"/>
      <c r="G1385" s="270"/>
      <c r="H1385" s="270"/>
      <c r="I1385" s="271"/>
      <c r="J1385" s="270"/>
      <c r="K1385" s="270"/>
      <c r="S1385" s="272"/>
      <c r="U1385" s="264"/>
    </row>
    <row r="1386" spans="6:21" x14ac:dyDescent="0.25">
      <c r="F1386" s="273"/>
      <c r="G1386" s="270"/>
      <c r="H1386" s="270"/>
      <c r="I1386" s="271"/>
      <c r="J1386" s="270"/>
      <c r="K1386" s="270"/>
      <c r="S1386" s="272"/>
      <c r="U1386" s="264"/>
    </row>
    <row r="1387" spans="6:21" x14ac:dyDescent="0.25">
      <c r="F1387" s="273"/>
      <c r="G1387" s="270"/>
      <c r="H1387" s="270"/>
      <c r="I1387" s="271"/>
      <c r="J1387" s="270"/>
      <c r="K1387" s="270"/>
      <c r="S1387" s="272"/>
      <c r="U1387" s="264"/>
    </row>
    <row r="1388" spans="6:21" x14ac:dyDescent="0.25">
      <c r="F1388" s="273"/>
      <c r="G1388" s="270"/>
      <c r="H1388" s="270"/>
      <c r="I1388" s="271"/>
      <c r="J1388" s="270"/>
      <c r="K1388" s="270"/>
      <c r="S1388" s="272"/>
      <c r="U1388" s="264"/>
    </row>
    <row r="1389" spans="6:21" x14ac:dyDescent="0.25">
      <c r="F1389" s="273"/>
      <c r="G1389" s="270"/>
      <c r="H1389" s="270"/>
      <c r="I1389" s="271"/>
      <c r="J1389" s="270"/>
      <c r="K1389" s="270"/>
      <c r="S1389" s="272"/>
      <c r="U1389" s="264"/>
    </row>
    <row r="1390" spans="6:21" x14ac:dyDescent="0.25">
      <c r="F1390" s="273"/>
      <c r="G1390" s="270"/>
      <c r="H1390" s="270"/>
      <c r="I1390" s="271"/>
      <c r="J1390" s="270"/>
      <c r="K1390" s="270"/>
      <c r="S1390" s="272"/>
      <c r="U1390" s="264"/>
    </row>
    <row r="1391" spans="6:21" x14ac:dyDescent="0.25">
      <c r="F1391" s="273"/>
      <c r="G1391" s="270"/>
      <c r="H1391" s="270"/>
      <c r="I1391" s="271"/>
      <c r="J1391" s="270"/>
      <c r="K1391" s="270"/>
      <c r="S1391" s="272"/>
      <c r="U1391" s="264"/>
    </row>
    <row r="1392" spans="6:21" x14ac:dyDescent="0.25">
      <c r="F1392" s="273"/>
      <c r="G1392" s="270"/>
      <c r="H1392" s="270"/>
      <c r="I1392" s="271"/>
      <c r="J1392" s="270"/>
      <c r="K1392" s="270"/>
      <c r="S1392" s="272"/>
      <c r="U1392" s="264"/>
    </row>
    <row r="1393" spans="6:21" x14ac:dyDescent="0.25">
      <c r="F1393" s="273"/>
      <c r="G1393" s="270"/>
      <c r="H1393" s="270"/>
      <c r="I1393" s="271"/>
      <c r="J1393" s="270"/>
      <c r="K1393" s="270"/>
      <c r="S1393" s="272"/>
      <c r="U1393" s="264"/>
    </row>
    <row r="1394" spans="6:21" x14ac:dyDescent="0.25">
      <c r="F1394" s="273"/>
      <c r="G1394" s="270"/>
      <c r="H1394" s="270"/>
      <c r="I1394" s="271"/>
      <c r="J1394" s="270"/>
      <c r="K1394" s="270"/>
      <c r="S1394" s="272"/>
      <c r="U1394" s="264"/>
    </row>
    <row r="1395" spans="6:21" x14ac:dyDescent="0.25">
      <c r="F1395" s="273"/>
      <c r="G1395" s="270"/>
      <c r="H1395" s="270"/>
      <c r="I1395" s="271"/>
      <c r="J1395" s="270"/>
      <c r="K1395" s="270"/>
      <c r="S1395" s="272"/>
      <c r="U1395" s="264"/>
    </row>
    <row r="1396" spans="6:21" x14ac:dyDescent="0.25">
      <c r="F1396" s="273"/>
      <c r="G1396" s="270"/>
      <c r="H1396" s="270"/>
      <c r="I1396" s="271"/>
      <c r="J1396" s="270"/>
      <c r="K1396" s="270"/>
      <c r="S1396" s="272"/>
      <c r="U1396" s="264"/>
    </row>
    <row r="1397" spans="6:21" x14ac:dyDescent="0.25">
      <c r="F1397" s="273"/>
      <c r="G1397" s="270"/>
      <c r="H1397" s="270"/>
      <c r="I1397" s="271"/>
      <c r="J1397" s="270"/>
      <c r="K1397" s="270"/>
      <c r="S1397" s="272"/>
      <c r="U1397" s="264"/>
    </row>
    <row r="1398" spans="6:21" x14ac:dyDescent="0.25">
      <c r="F1398" s="273"/>
      <c r="G1398" s="270"/>
      <c r="H1398" s="270"/>
      <c r="I1398" s="271"/>
      <c r="J1398" s="270"/>
      <c r="K1398" s="270"/>
      <c r="S1398" s="272"/>
      <c r="U1398" s="264"/>
    </row>
    <row r="1399" spans="6:21" x14ac:dyDescent="0.25">
      <c r="F1399" s="273"/>
      <c r="G1399" s="270"/>
      <c r="H1399" s="270"/>
      <c r="I1399" s="271"/>
      <c r="J1399" s="270"/>
      <c r="K1399" s="270"/>
      <c r="S1399" s="272"/>
      <c r="U1399" s="264"/>
    </row>
    <row r="1400" spans="6:21" x14ac:dyDescent="0.25">
      <c r="F1400" s="273"/>
      <c r="G1400" s="270"/>
      <c r="H1400" s="270"/>
      <c r="I1400" s="271"/>
      <c r="J1400" s="270"/>
      <c r="K1400" s="270"/>
      <c r="S1400" s="272"/>
      <c r="U1400" s="264"/>
    </row>
    <row r="1401" spans="6:21" x14ac:dyDescent="0.25">
      <c r="F1401" s="273"/>
      <c r="G1401" s="270"/>
      <c r="H1401" s="270"/>
      <c r="I1401" s="271"/>
      <c r="J1401" s="270"/>
      <c r="K1401" s="270"/>
      <c r="S1401" s="272"/>
      <c r="U1401" s="264"/>
    </row>
    <row r="1402" spans="6:21" x14ac:dyDescent="0.25">
      <c r="F1402" s="273"/>
      <c r="G1402" s="270"/>
      <c r="H1402" s="270"/>
      <c r="I1402" s="271"/>
      <c r="J1402" s="270"/>
      <c r="K1402" s="270"/>
      <c r="S1402" s="272"/>
      <c r="U1402" s="264"/>
    </row>
    <row r="1403" spans="6:21" x14ac:dyDescent="0.25">
      <c r="F1403" s="273"/>
      <c r="G1403" s="270"/>
      <c r="H1403" s="270"/>
      <c r="I1403" s="271"/>
      <c r="J1403" s="270"/>
      <c r="K1403" s="270"/>
      <c r="S1403" s="272"/>
      <c r="U1403" s="264"/>
    </row>
    <row r="1404" spans="6:21" x14ac:dyDescent="0.25">
      <c r="F1404" s="273"/>
      <c r="G1404" s="270"/>
      <c r="H1404" s="270"/>
      <c r="I1404" s="271"/>
      <c r="J1404" s="270"/>
      <c r="K1404" s="270"/>
      <c r="S1404" s="272"/>
      <c r="U1404" s="264"/>
    </row>
    <row r="1405" spans="6:21" x14ac:dyDescent="0.25">
      <c r="F1405" s="273"/>
      <c r="G1405" s="270"/>
      <c r="H1405" s="270"/>
      <c r="I1405" s="271"/>
      <c r="J1405" s="270"/>
      <c r="K1405" s="270"/>
      <c r="S1405" s="272"/>
      <c r="U1405" s="264"/>
    </row>
    <row r="1406" spans="6:21" x14ac:dyDescent="0.25">
      <c r="F1406" s="273"/>
      <c r="G1406" s="270"/>
      <c r="H1406" s="270"/>
      <c r="I1406" s="271"/>
      <c r="J1406" s="270"/>
      <c r="K1406" s="270"/>
      <c r="S1406" s="272"/>
      <c r="U1406" s="264"/>
    </row>
    <row r="1407" spans="6:21" x14ac:dyDescent="0.25">
      <c r="F1407" s="273"/>
      <c r="G1407" s="270"/>
      <c r="H1407" s="270"/>
      <c r="I1407" s="271"/>
      <c r="J1407" s="270"/>
      <c r="K1407" s="270"/>
      <c r="S1407" s="272"/>
      <c r="U1407" s="264"/>
    </row>
    <row r="1408" spans="6:21" x14ac:dyDescent="0.25">
      <c r="F1408" s="273"/>
      <c r="G1408" s="270"/>
      <c r="H1408" s="270"/>
      <c r="I1408" s="271"/>
      <c r="J1408" s="270"/>
      <c r="K1408" s="270"/>
      <c r="S1408" s="272"/>
      <c r="U1408" s="264"/>
    </row>
    <row r="1409" spans="6:21" x14ac:dyDescent="0.25">
      <c r="F1409" s="273"/>
      <c r="G1409" s="270"/>
      <c r="H1409" s="270"/>
      <c r="I1409" s="271"/>
      <c r="J1409" s="270"/>
      <c r="K1409" s="270"/>
      <c r="S1409" s="272"/>
      <c r="U1409" s="264"/>
    </row>
    <row r="1410" spans="6:21" x14ac:dyDescent="0.25">
      <c r="F1410" s="273"/>
      <c r="G1410" s="270"/>
      <c r="H1410" s="270"/>
      <c r="I1410" s="271"/>
      <c r="J1410" s="270"/>
      <c r="K1410" s="270"/>
      <c r="S1410" s="272"/>
      <c r="U1410" s="264"/>
    </row>
    <row r="1411" spans="6:21" x14ac:dyDescent="0.25">
      <c r="F1411" s="273"/>
      <c r="G1411" s="270"/>
      <c r="H1411" s="270"/>
      <c r="I1411" s="271"/>
      <c r="J1411" s="270"/>
      <c r="K1411" s="270"/>
      <c r="S1411" s="272"/>
      <c r="U1411" s="264"/>
    </row>
    <row r="1412" spans="6:21" x14ac:dyDescent="0.25">
      <c r="F1412" s="273"/>
      <c r="G1412" s="270"/>
      <c r="H1412" s="270"/>
      <c r="I1412" s="271"/>
      <c r="J1412" s="270"/>
      <c r="K1412" s="270"/>
      <c r="S1412" s="272"/>
      <c r="U1412" s="264"/>
    </row>
    <row r="1413" spans="6:21" x14ac:dyDescent="0.25">
      <c r="F1413" s="273"/>
      <c r="G1413" s="270"/>
      <c r="H1413" s="270"/>
      <c r="I1413" s="271"/>
      <c r="J1413" s="270"/>
      <c r="K1413" s="270"/>
      <c r="S1413" s="272"/>
      <c r="U1413" s="264"/>
    </row>
    <row r="1414" spans="6:21" x14ac:dyDescent="0.25">
      <c r="F1414" s="273"/>
      <c r="G1414" s="270"/>
      <c r="H1414" s="270"/>
      <c r="I1414" s="271"/>
      <c r="J1414" s="270"/>
      <c r="K1414" s="270"/>
      <c r="S1414" s="272"/>
      <c r="U1414" s="264"/>
    </row>
    <row r="1415" spans="6:21" x14ac:dyDescent="0.25">
      <c r="F1415" s="273"/>
      <c r="G1415" s="270"/>
      <c r="H1415" s="270"/>
      <c r="I1415" s="271"/>
      <c r="J1415" s="270"/>
      <c r="K1415" s="270"/>
      <c r="S1415" s="272"/>
      <c r="U1415" s="264"/>
    </row>
    <row r="1416" spans="6:21" x14ac:dyDescent="0.25">
      <c r="F1416" s="273"/>
      <c r="G1416" s="270"/>
      <c r="H1416" s="270"/>
      <c r="I1416" s="271"/>
      <c r="J1416" s="270"/>
      <c r="K1416" s="270"/>
      <c r="S1416" s="272"/>
      <c r="U1416" s="264"/>
    </row>
    <row r="1417" spans="6:21" x14ac:dyDescent="0.25">
      <c r="F1417" s="273"/>
      <c r="G1417" s="270"/>
      <c r="H1417" s="270"/>
      <c r="I1417" s="271"/>
      <c r="J1417" s="270"/>
      <c r="K1417" s="270"/>
      <c r="S1417" s="272"/>
      <c r="U1417" s="264"/>
    </row>
    <row r="1418" spans="6:21" x14ac:dyDescent="0.25">
      <c r="F1418" s="273"/>
      <c r="G1418" s="270"/>
      <c r="H1418" s="270"/>
      <c r="I1418" s="271"/>
      <c r="J1418" s="270"/>
      <c r="K1418" s="270"/>
      <c r="S1418" s="272"/>
      <c r="U1418" s="264"/>
    </row>
    <row r="1419" spans="6:21" x14ac:dyDescent="0.25">
      <c r="F1419" s="273"/>
      <c r="G1419" s="270"/>
      <c r="H1419" s="270"/>
      <c r="I1419" s="271"/>
      <c r="J1419" s="270"/>
      <c r="K1419" s="270"/>
      <c r="S1419" s="272"/>
      <c r="U1419" s="264"/>
    </row>
    <row r="1420" spans="6:21" x14ac:dyDescent="0.25">
      <c r="F1420" s="273"/>
      <c r="G1420" s="270"/>
      <c r="H1420" s="270"/>
      <c r="I1420" s="271"/>
      <c r="J1420" s="270"/>
      <c r="K1420" s="270"/>
      <c r="S1420" s="272"/>
      <c r="U1420" s="264"/>
    </row>
    <row r="1421" spans="6:21" x14ac:dyDescent="0.25">
      <c r="F1421" s="273"/>
      <c r="G1421" s="270"/>
      <c r="H1421" s="270"/>
      <c r="I1421" s="271"/>
      <c r="J1421" s="270"/>
      <c r="K1421" s="270"/>
      <c r="S1421" s="272"/>
      <c r="U1421" s="264"/>
    </row>
    <row r="1422" spans="6:21" x14ac:dyDescent="0.25">
      <c r="F1422" s="273"/>
      <c r="G1422" s="270"/>
      <c r="H1422" s="270"/>
      <c r="I1422" s="271"/>
      <c r="J1422" s="270"/>
      <c r="K1422" s="270"/>
      <c r="S1422" s="272"/>
      <c r="U1422" s="264"/>
    </row>
    <row r="1423" spans="6:21" x14ac:dyDescent="0.25">
      <c r="F1423" s="273"/>
      <c r="G1423" s="270"/>
      <c r="H1423" s="270"/>
      <c r="I1423" s="271"/>
      <c r="J1423" s="270"/>
      <c r="K1423" s="270"/>
      <c r="S1423" s="272"/>
      <c r="U1423" s="264"/>
    </row>
    <row r="1424" spans="6:21" x14ac:dyDescent="0.25">
      <c r="F1424" s="273"/>
      <c r="G1424" s="270"/>
      <c r="H1424" s="270"/>
      <c r="I1424" s="271"/>
      <c r="J1424" s="270"/>
      <c r="K1424" s="270"/>
      <c r="S1424" s="272"/>
      <c r="U1424" s="264"/>
    </row>
    <row r="1425" spans="6:21" x14ac:dyDescent="0.25">
      <c r="F1425" s="273"/>
      <c r="G1425" s="270"/>
      <c r="H1425" s="270"/>
      <c r="I1425" s="271"/>
      <c r="J1425" s="270"/>
      <c r="K1425" s="270"/>
      <c r="S1425" s="272"/>
      <c r="U1425" s="264"/>
    </row>
    <row r="1426" spans="6:21" x14ac:dyDescent="0.25">
      <c r="F1426" s="273"/>
      <c r="G1426" s="270"/>
      <c r="H1426" s="270"/>
      <c r="I1426" s="271"/>
      <c r="J1426" s="270"/>
      <c r="K1426" s="270"/>
      <c r="S1426" s="272"/>
      <c r="U1426" s="264"/>
    </row>
    <row r="1427" spans="6:21" x14ac:dyDescent="0.25">
      <c r="F1427" s="273"/>
      <c r="G1427" s="270"/>
      <c r="H1427" s="270"/>
      <c r="I1427" s="271"/>
      <c r="J1427" s="270"/>
      <c r="K1427" s="270"/>
      <c r="S1427" s="272"/>
      <c r="U1427" s="264"/>
    </row>
    <row r="1428" spans="6:21" x14ac:dyDescent="0.25">
      <c r="F1428" s="273"/>
      <c r="G1428" s="270"/>
      <c r="H1428" s="270"/>
      <c r="I1428" s="271"/>
      <c r="J1428" s="270"/>
      <c r="K1428" s="270"/>
      <c r="S1428" s="272"/>
      <c r="U1428" s="264"/>
    </row>
    <row r="1429" spans="6:21" x14ac:dyDescent="0.25">
      <c r="F1429" s="273"/>
      <c r="G1429" s="270"/>
      <c r="H1429" s="270"/>
      <c r="I1429" s="271"/>
      <c r="J1429" s="270"/>
      <c r="K1429" s="270"/>
      <c r="S1429" s="272"/>
      <c r="U1429" s="264"/>
    </row>
    <row r="1430" spans="6:21" x14ac:dyDescent="0.25">
      <c r="F1430" s="273"/>
      <c r="G1430" s="270"/>
      <c r="H1430" s="270"/>
      <c r="I1430" s="271"/>
      <c r="J1430" s="270"/>
      <c r="K1430" s="270"/>
      <c r="S1430" s="272"/>
      <c r="U1430" s="264"/>
    </row>
    <row r="1431" spans="6:21" x14ac:dyDescent="0.25">
      <c r="F1431" s="273"/>
      <c r="G1431" s="270"/>
      <c r="H1431" s="270"/>
      <c r="I1431" s="271"/>
      <c r="J1431" s="270"/>
      <c r="K1431" s="270"/>
      <c r="S1431" s="272"/>
      <c r="U1431" s="264"/>
    </row>
    <row r="1432" spans="6:21" x14ac:dyDescent="0.25">
      <c r="F1432" s="273"/>
      <c r="G1432" s="270"/>
      <c r="H1432" s="270"/>
      <c r="I1432" s="271"/>
      <c r="J1432" s="270"/>
      <c r="K1432" s="270"/>
      <c r="S1432" s="272"/>
      <c r="U1432" s="264"/>
    </row>
    <row r="1433" spans="6:21" x14ac:dyDescent="0.25">
      <c r="F1433" s="273"/>
      <c r="G1433" s="270"/>
      <c r="H1433" s="270"/>
      <c r="I1433" s="271"/>
      <c r="J1433" s="270"/>
      <c r="K1433" s="270"/>
      <c r="S1433" s="272"/>
      <c r="U1433" s="264"/>
    </row>
    <row r="1434" spans="6:21" x14ac:dyDescent="0.25">
      <c r="F1434" s="273"/>
      <c r="G1434" s="270"/>
      <c r="H1434" s="270"/>
      <c r="I1434" s="271"/>
      <c r="J1434" s="270"/>
      <c r="K1434" s="270"/>
      <c r="S1434" s="272"/>
      <c r="U1434" s="264"/>
    </row>
    <row r="1435" spans="6:21" x14ac:dyDescent="0.25">
      <c r="F1435" s="273"/>
      <c r="G1435" s="270"/>
      <c r="H1435" s="270"/>
      <c r="I1435" s="271"/>
      <c r="J1435" s="270"/>
      <c r="K1435" s="270"/>
      <c r="S1435" s="272"/>
      <c r="U1435" s="264"/>
    </row>
    <row r="1436" spans="6:21" x14ac:dyDescent="0.25">
      <c r="F1436" s="273"/>
      <c r="G1436" s="270"/>
      <c r="H1436" s="270"/>
      <c r="I1436" s="271"/>
      <c r="J1436" s="270"/>
      <c r="K1436" s="270"/>
      <c r="S1436" s="272"/>
      <c r="U1436" s="264"/>
    </row>
    <row r="1437" spans="6:21" x14ac:dyDescent="0.25">
      <c r="F1437" s="273"/>
      <c r="G1437" s="270"/>
      <c r="H1437" s="270"/>
      <c r="I1437" s="271"/>
      <c r="J1437" s="270"/>
      <c r="K1437" s="270"/>
      <c r="S1437" s="272"/>
      <c r="U1437" s="264"/>
    </row>
    <row r="1438" spans="6:21" x14ac:dyDescent="0.25">
      <c r="F1438" s="273"/>
      <c r="G1438" s="270"/>
      <c r="H1438" s="270"/>
      <c r="I1438" s="271"/>
      <c r="J1438" s="270"/>
      <c r="K1438" s="270"/>
      <c r="S1438" s="272"/>
      <c r="U1438" s="264"/>
    </row>
    <row r="1439" spans="6:21" x14ac:dyDescent="0.25">
      <c r="F1439" s="273"/>
      <c r="G1439" s="270"/>
      <c r="H1439" s="270"/>
      <c r="I1439" s="271"/>
      <c r="J1439" s="270"/>
      <c r="K1439" s="270"/>
      <c r="S1439" s="272"/>
      <c r="U1439" s="264"/>
    </row>
    <row r="1440" spans="6:21" x14ac:dyDescent="0.25">
      <c r="F1440" s="273"/>
      <c r="G1440" s="270"/>
      <c r="H1440" s="270"/>
      <c r="I1440" s="271"/>
      <c r="J1440" s="270"/>
      <c r="K1440" s="270"/>
      <c r="S1440" s="272"/>
      <c r="U1440" s="264"/>
    </row>
    <row r="1441" spans="6:21" x14ac:dyDescent="0.25">
      <c r="F1441" s="273"/>
      <c r="G1441" s="270"/>
      <c r="H1441" s="270"/>
      <c r="I1441" s="271"/>
      <c r="J1441" s="270"/>
      <c r="K1441" s="270"/>
      <c r="S1441" s="272"/>
      <c r="U1441" s="264"/>
    </row>
    <row r="1442" spans="6:21" x14ac:dyDescent="0.25">
      <c r="F1442" s="273"/>
      <c r="G1442" s="270"/>
      <c r="H1442" s="270"/>
      <c r="I1442" s="271"/>
      <c r="J1442" s="270"/>
      <c r="K1442" s="270"/>
      <c r="S1442" s="272"/>
      <c r="U1442" s="264"/>
    </row>
    <row r="1443" spans="6:21" x14ac:dyDescent="0.25">
      <c r="F1443" s="273"/>
      <c r="G1443" s="270"/>
      <c r="H1443" s="270"/>
      <c r="I1443" s="271"/>
      <c r="J1443" s="270"/>
      <c r="K1443" s="270"/>
      <c r="S1443" s="272"/>
      <c r="U1443" s="264"/>
    </row>
    <row r="1444" spans="6:21" x14ac:dyDescent="0.25">
      <c r="F1444" s="273"/>
      <c r="G1444" s="270"/>
      <c r="H1444" s="270"/>
      <c r="I1444" s="271"/>
      <c r="J1444" s="270"/>
      <c r="K1444" s="270"/>
      <c r="S1444" s="272"/>
      <c r="U1444" s="264"/>
    </row>
    <row r="1445" spans="6:21" x14ac:dyDescent="0.25">
      <c r="F1445" s="273"/>
      <c r="G1445" s="270"/>
      <c r="H1445" s="270"/>
      <c r="I1445" s="271"/>
      <c r="J1445" s="270"/>
      <c r="K1445" s="270"/>
      <c r="S1445" s="272"/>
      <c r="U1445" s="264"/>
    </row>
    <row r="1446" spans="6:21" x14ac:dyDescent="0.25">
      <c r="F1446" s="273"/>
      <c r="G1446" s="270"/>
      <c r="H1446" s="270"/>
      <c r="I1446" s="271"/>
      <c r="J1446" s="270"/>
      <c r="K1446" s="270"/>
      <c r="S1446" s="272"/>
      <c r="U1446" s="264"/>
    </row>
    <row r="1447" spans="6:21" x14ac:dyDescent="0.25">
      <c r="F1447" s="273"/>
      <c r="G1447" s="270"/>
      <c r="H1447" s="270"/>
      <c r="I1447" s="271"/>
      <c r="J1447" s="270"/>
      <c r="K1447" s="270"/>
      <c r="S1447" s="272"/>
      <c r="U1447" s="264"/>
    </row>
    <row r="1448" spans="6:21" x14ac:dyDescent="0.25">
      <c r="F1448" s="273"/>
      <c r="G1448" s="270"/>
      <c r="H1448" s="270"/>
      <c r="I1448" s="271"/>
      <c r="J1448" s="270"/>
      <c r="K1448" s="270"/>
      <c r="S1448" s="272"/>
      <c r="U1448" s="264"/>
    </row>
    <row r="1449" spans="6:21" x14ac:dyDescent="0.25">
      <c r="F1449" s="273"/>
      <c r="G1449" s="270"/>
      <c r="H1449" s="270"/>
      <c r="I1449" s="271"/>
      <c r="J1449" s="270"/>
      <c r="K1449" s="270"/>
      <c r="S1449" s="272"/>
      <c r="U1449" s="264"/>
    </row>
    <row r="1450" spans="6:21" x14ac:dyDescent="0.25">
      <c r="F1450" s="273"/>
      <c r="G1450" s="270"/>
      <c r="H1450" s="270"/>
      <c r="I1450" s="271"/>
      <c r="J1450" s="270"/>
      <c r="K1450" s="270"/>
      <c r="S1450" s="272"/>
      <c r="U1450" s="264"/>
    </row>
    <row r="1451" spans="6:21" x14ac:dyDescent="0.25">
      <c r="F1451" s="273"/>
      <c r="G1451" s="270"/>
      <c r="H1451" s="270"/>
      <c r="I1451" s="271"/>
      <c r="J1451" s="270"/>
      <c r="K1451" s="270"/>
      <c r="S1451" s="272"/>
      <c r="U1451" s="264"/>
    </row>
    <row r="1452" spans="6:21" x14ac:dyDescent="0.25">
      <c r="F1452" s="273"/>
      <c r="G1452" s="270"/>
      <c r="H1452" s="270"/>
      <c r="I1452" s="271"/>
      <c r="J1452" s="270"/>
      <c r="K1452" s="270"/>
      <c r="S1452" s="272"/>
      <c r="U1452" s="264"/>
    </row>
    <row r="1453" spans="6:21" x14ac:dyDescent="0.25">
      <c r="F1453" s="273"/>
      <c r="G1453" s="270"/>
      <c r="H1453" s="270"/>
      <c r="I1453" s="271"/>
      <c r="J1453" s="270"/>
      <c r="K1453" s="270"/>
      <c r="S1453" s="272"/>
      <c r="U1453" s="264"/>
    </row>
    <row r="1454" spans="6:21" x14ac:dyDescent="0.25">
      <c r="F1454" s="273"/>
      <c r="G1454" s="270"/>
      <c r="H1454" s="270"/>
      <c r="I1454" s="271"/>
      <c r="J1454" s="270"/>
      <c r="K1454" s="270"/>
      <c r="S1454" s="272"/>
      <c r="U1454" s="264"/>
    </row>
    <row r="1455" spans="6:21" x14ac:dyDescent="0.25">
      <c r="F1455" s="273"/>
      <c r="G1455" s="270"/>
      <c r="H1455" s="270"/>
      <c r="I1455" s="271"/>
      <c r="J1455" s="270"/>
      <c r="K1455" s="270"/>
      <c r="S1455" s="272"/>
      <c r="U1455" s="264"/>
    </row>
    <row r="1456" spans="6:21" x14ac:dyDescent="0.25">
      <c r="F1456" s="273"/>
      <c r="G1456" s="270"/>
      <c r="H1456" s="270"/>
      <c r="I1456" s="271"/>
      <c r="J1456" s="270"/>
      <c r="K1456" s="270"/>
      <c r="S1456" s="272"/>
      <c r="U1456" s="264"/>
    </row>
    <row r="1457" spans="6:21" x14ac:dyDescent="0.25">
      <c r="F1457" s="273"/>
      <c r="G1457" s="270"/>
      <c r="H1457" s="270"/>
      <c r="I1457" s="271"/>
      <c r="J1457" s="270"/>
      <c r="K1457" s="270"/>
      <c r="S1457" s="272"/>
      <c r="U1457" s="264"/>
    </row>
    <row r="1458" spans="6:21" x14ac:dyDescent="0.25">
      <c r="F1458" s="273"/>
      <c r="G1458" s="270"/>
      <c r="H1458" s="270"/>
      <c r="I1458" s="271"/>
      <c r="J1458" s="270"/>
      <c r="K1458" s="270"/>
      <c r="S1458" s="272"/>
      <c r="U1458" s="264"/>
    </row>
    <row r="1459" spans="6:21" x14ac:dyDescent="0.25">
      <c r="F1459" s="273"/>
      <c r="G1459" s="270"/>
      <c r="H1459" s="270"/>
      <c r="I1459" s="271"/>
      <c r="J1459" s="270"/>
      <c r="K1459" s="270"/>
      <c r="S1459" s="272"/>
      <c r="U1459" s="264"/>
    </row>
    <row r="1460" spans="6:21" x14ac:dyDescent="0.25">
      <c r="F1460" s="273"/>
      <c r="G1460" s="270"/>
      <c r="H1460" s="270"/>
      <c r="I1460" s="271"/>
      <c r="J1460" s="270"/>
      <c r="K1460" s="270"/>
      <c r="S1460" s="272"/>
      <c r="U1460" s="264"/>
    </row>
    <row r="1461" spans="6:21" x14ac:dyDescent="0.25">
      <c r="F1461" s="273"/>
      <c r="G1461" s="270"/>
      <c r="H1461" s="270"/>
      <c r="I1461" s="271"/>
      <c r="J1461" s="270"/>
      <c r="K1461" s="270"/>
      <c r="S1461" s="272"/>
      <c r="U1461" s="264"/>
    </row>
    <row r="1462" spans="6:21" x14ac:dyDescent="0.25">
      <c r="F1462" s="273"/>
      <c r="G1462" s="270"/>
      <c r="H1462" s="270"/>
      <c r="I1462" s="271"/>
      <c r="J1462" s="270"/>
      <c r="K1462" s="270"/>
      <c r="S1462" s="272"/>
      <c r="U1462" s="264"/>
    </row>
    <row r="1463" spans="6:21" x14ac:dyDescent="0.25">
      <c r="F1463" s="273"/>
      <c r="G1463" s="270"/>
      <c r="H1463" s="270"/>
      <c r="I1463" s="271"/>
      <c r="J1463" s="270"/>
      <c r="K1463" s="270"/>
      <c r="S1463" s="272"/>
      <c r="U1463" s="264"/>
    </row>
    <row r="1464" spans="6:21" x14ac:dyDescent="0.25">
      <c r="F1464" s="273"/>
      <c r="G1464" s="270"/>
      <c r="H1464" s="270"/>
      <c r="I1464" s="271"/>
      <c r="J1464" s="270"/>
      <c r="K1464" s="270"/>
      <c r="S1464" s="272"/>
      <c r="U1464" s="264"/>
    </row>
    <row r="1465" spans="6:21" x14ac:dyDescent="0.25">
      <c r="F1465" s="273"/>
      <c r="G1465" s="270"/>
      <c r="H1465" s="270"/>
      <c r="I1465" s="271"/>
      <c r="J1465" s="270"/>
      <c r="K1465" s="270"/>
      <c r="S1465" s="272"/>
      <c r="U1465" s="264"/>
    </row>
    <row r="1466" spans="6:21" x14ac:dyDescent="0.25">
      <c r="F1466" s="273"/>
      <c r="G1466" s="270"/>
      <c r="H1466" s="270"/>
      <c r="I1466" s="271"/>
      <c r="J1466" s="270"/>
      <c r="K1466" s="270"/>
      <c r="S1466" s="272"/>
      <c r="U1466" s="264"/>
    </row>
    <row r="1467" spans="6:21" x14ac:dyDescent="0.25">
      <c r="F1467" s="273"/>
      <c r="G1467" s="270"/>
      <c r="H1467" s="270"/>
      <c r="I1467" s="271"/>
      <c r="J1467" s="270"/>
      <c r="K1467" s="270"/>
      <c r="S1467" s="272"/>
      <c r="U1467" s="264"/>
    </row>
    <row r="1468" spans="6:21" x14ac:dyDescent="0.25">
      <c r="F1468" s="273"/>
      <c r="G1468" s="270"/>
      <c r="H1468" s="270"/>
      <c r="I1468" s="271"/>
      <c r="J1468" s="270"/>
      <c r="K1468" s="270"/>
      <c r="S1468" s="272"/>
      <c r="U1468" s="264"/>
    </row>
    <row r="1469" spans="6:21" x14ac:dyDescent="0.25">
      <c r="F1469" s="273"/>
      <c r="G1469" s="270"/>
      <c r="H1469" s="270"/>
      <c r="I1469" s="271"/>
      <c r="J1469" s="270"/>
      <c r="K1469" s="270"/>
      <c r="S1469" s="272"/>
      <c r="U1469" s="264"/>
    </row>
    <row r="1470" spans="6:21" x14ac:dyDescent="0.25">
      <c r="F1470" s="273"/>
      <c r="G1470" s="270"/>
      <c r="H1470" s="270"/>
      <c r="I1470" s="271"/>
      <c r="J1470" s="270"/>
      <c r="K1470" s="270"/>
      <c r="S1470" s="272"/>
      <c r="U1470" s="264"/>
    </row>
    <row r="1471" spans="6:21" x14ac:dyDescent="0.25">
      <c r="F1471" s="273"/>
      <c r="G1471" s="270"/>
      <c r="H1471" s="270"/>
      <c r="I1471" s="271"/>
      <c r="J1471" s="270"/>
      <c r="K1471" s="270"/>
      <c r="S1471" s="272"/>
      <c r="U1471" s="264"/>
    </row>
    <row r="1472" spans="6:21" x14ac:dyDescent="0.25">
      <c r="F1472" s="273"/>
      <c r="G1472" s="270"/>
      <c r="H1472" s="270"/>
      <c r="I1472" s="271"/>
      <c r="J1472" s="270"/>
      <c r="K1472" s="270"/>
      <c r="S1472" s="272"/>
      <c r="U1472" s="264"/>
    </row>
    <row r="1473" spans="6:21" x14ac:dyDescent="0.25">
      <c r="F1473" s="273"/>
      <c r="G1473" s="270"/>
      <c r="H1473" s="270"/>
      <c r="I1473" s="271"/>
      <c r="J1473" s="270"/>
      <c r="K1473" s="270"/>
      <c r="S1473" s="272"/>
      <c r="U1473" s="264"/>
    </row>
    <row r="1474" spans="6:21" x14ac:dyDescent="0.25">
      <c r="F1474" s="273"/>
      <c r="G1474" s="270"/>
      <c r="H1474" s="270"/>
      <c r="I1474" s="271"/>
      <c r="J1474" s="270"/>
      <c r="K1474" s="270"/>
      <c r="S1474" s="272"/>
      <c r="U1474" s="264"/>
    </row>
    <row r="1475" spans="6:21" x14ac:dyDescent="0.25">
      <c r="F1475" s="273"/>
      <c r="G1475" s="270"/>
      <c r="H1475" s="270"/>
      <c r="I1475" s="271"/>
      <c r="J1475" s="270"/>
      <c r="K1475" s="270"/>
      <c r="S1475" s="272"/>
      <c r="U1475" s="264"/>
    </row>
    <row r="1476" spans="6:21" x14ac:dyDescent="0.25">
      <c r="F1476" s="273"/>
      <c r="G1476" s="270"/>
      <c r="H1476" s="270"/>
      <c r="I1476" s="271"/>
      <c r="J1476" s="270"/>
      <c r="K1476" s="270"/>
      <c r="S1476" s="272"/>
      <c r="U1476" s="264"/>
    </row>
    <row r="1477" spans="6:21" x14ac:dyDescent="0.25">
      <c r="F1477" s="273"/>
      <c r="G1477" s="270"/>
      <c r="H1477" s="270"/>
      <c r="I1477" s="271"/>
      <c r="J1477" s="270"/>
      <c r="K1477" s="270"/>
      <c r="S1477" s="272"/>
      <c r="U1477" s="264"/>
    </row>
    <row r="1478" spans="6:21" x14ac:dyDescent="0.25">
      <c r="F1478" s="273"/>
      <c r="G1478" s="270"/>
      <c r="H1478" s="270"/>
      <c r="I1478" s="271"/>
      <c r="J1478" s="270"/>
      <c r="K1478" s="270"/>
      <c r="S1478" s="272"/>
      <c r="U1478" s="264"/>
    </row>
    <row r="1479" spans="6:21" x14ac:dyDescent="0.25">
      <c r="F1479" s="273"/>
      <c r="G1479" s="270"/>
      <c r="H1479" s="270"/>
      <c r="I1479" s="271"/>
      <c r="J1479" s="270"/>
      <c r="K1479" s="270"/>
      <c r="S1479" s="272"/>
      <c r="U1479" s="264"/>
    </row>
    <row r="1480" spans="6:21" x14ac:dyDescent="0.25">
      <c r="F1480" s="273"/>
      <c r="G1480" s="270"/>
      <c r="H1480" s="270"/>
      <c r="I1480" s="271"/>
      <c r="J1480" s="270"/>
      <c r="K1480" s="270"/>
      <c r="S1480" s="272"/>
      <c r="U1480" s="264"/>
    </row>
    <row r="1481" spans="6:21" x14ac:dyDescent="0.25">
      <c r="F1481" s="273"/>
      <c r="G1481" s="270"/>
      <c r="H1481" s="270"/>
      <c r="I1481" s="271"/>
      <c r="J1481" s="270"/>
      <c r="K1481" s="270"/>
      <c r="S1481" s="272"/>
      <c r="U1481" s="264"/>
    </row>
    <row r="1482" spans="6:21" x14ac:dyDescent="0.25">
      <c r="F1482" s="273"/>
      <c r="G1482" s="270"/>
      <c r="H1482" s="270"/>
      <c r="I1482" s="271"/>
      <c r="J1482" s="270"/>
      <c r="K1482" s="270"/>
      <c r="S1482" s="272"/>
      <c r="U1482" s="264"/>
    </row>
    <row r="1483" spans="6:21" x14ac:dyDescent="0.25">
      <c r="F1483" s="273"/>
      <c r="G1483" s="270"/>
      <c r="H1483" s="270"/>
      <c r="I1483" s="271"/>
      <c r="J1483" s="270"/>
      <c r="K1483" s="270"/>
      <c r="S1483" s="272"/>
      <c r="U1483" s="264"/>
    </row>
    <row r="1484" spans="6:21" x14ac:dyDescent="0.25">
      <c r="F1484" s="273"/>
      <c r="G1484" s="270"/>
      <c r="H1484" s="270"/>
      <c r="I1484" s="271"/>
      <c r="J1484" s="270"/>
      <c r="K1484" s="270"/>
      <c r="S1484" s="272"/>
      <c r="U1484" s="264"/>
    </row>
    <row r="1485" spans="6:21" x14ac:dyDescent="0.25">
      <c r="F1485" s="273"/>
      <c r="G1485" s="270"/>
      <c r="H1485" s="270"/>
      <c r="I1485" s="271"/>
      <c r="J1485" s="270"/>
      <c r="K1485" s="270"/>
      <c r="S1485" s="272"/>
      <c r="U1485" s="264"/>
    </row>
    <row r="1486" spans="6:21" x14ac:dyDescent="0.25">
      <c r="F1486" s="273"/>
      <c r="G1486" s="270"/>
      <c r="H1486" s="270"/>
      <c r="I1486" s="271"/>
      <c r="J1486" s="270"/>
      <c r="K1486" s="270"/>
      <c r="S1486" s="272"/>
      <c r="U1486" s="264"/>
    </row>
    <row r="1487" spans="6:21" x14ac:dyDescent="0.25">
      <c r="F1487" s="273"/>
      <c r="G1487" s="270"/>
      <c r="H1487" s="270"/>
      <c r="I1487" s="271"/>
      <c r="J1487" s="270"/>
      <c r="K1487" s="270"/>
      <c r="S1487" s="272"/>
      <c r="U1487" s="264"/>
    </row>
    <row r="1488" spans="6:21" x14ac:dyDescent="0.25">
      <c r="F1488" s="273"/>
      <c r="G1488" s="270"/>
      <c r="H1488" s="270"/>
      <c r="I1488" s="271"/>
      <c r="J1488" s="270"/>
      <c r="K1488" s="270"/>
      <c r="S1488" s="272"/>
      <c r="U1488" s="264"/>
    </row>
    <row r="1489" spans="6:21" x14ac:dyDescent="0.25">
      <c r="F1489" s="273"/>
      <c r="G1489" s="270"/>
      <c r="H1489" s="270"/>
      <c r="I1489" s="271"/>
      <c r="J1489" s="270"/>
      <c r="K1489" s="270"/>
      <c r="S1489" s="272"/>
      <c r="U1489" s="264"/>
    </row>
    <row r="1490" spans="6:21" x14ac:dyDescent="0.25">
      <c r="F1490" s="273"/>
      <c r="G1490" s="270"/>
      <c r="H1490" s="270"/>
      <c r="I1490" s="271"/>
      <c r="J1490" s="270"/>
      <c r="K1490" s="270"/>
      <c r="S1490" s="272"/>
      <c r="U1490" s="264"/>
    </row>
    <row r="1491" spans="6:21" x14ac:dyDescent="0.25">
      <c r="F1491" s="273"/>
      <c r="G1491" s="270"/>
      <c r="H1491" s="270"/>
      <c r="I1491" s="271"/>
      <c r="J1491" s="270"/>
      <c r="K1491" s="270"/>
      <c r="S1491" s="272"/>
      <c r="U1491" s="264"/>
    </row>
    <row r="1492" spans="6:21" x14ac:dyDescent="0.25">
      <c r="F1492" s="273"/>
      <c r="G1492" s="270"/>
      <c r="H1492" s="270"/>
      <c r="I1492" s="271"/>
      <c r="J1492" s="270"/>
      <c r="K1492" s="270"/>
      <c r="S1492" s="272"/>
      <c r="U1492" s="264"/>
    </row>
    <row r="1493" spans="6:21" x14ac:dyDescent="0.25">
      <c r="F1493" s="273"/>
      <c r="G1493" s="270"/>
      <c r="H1493" s="270"/>
      <c r="I1493" s="271"/>
      <c r="J1493" s="270"/>
      <c r="K1493" s="270"/>
      <c r="S1493" s="272"/>
      <c r="U1493" s="264"/>
    </row>
    <row r="1494" spans="6:21" x14ac:dyDescent="0.25">
      <c r="F1494" s="273"/>
      <c r="G1494" s="270"/>
      <c r="H1494" s="270"/>
      <c r="I1494" s="271"/>
      <c r="J1494" s="270"/>
      <c r="K1494" s="270"/>
      <c r="S1494" s="272"/>
      <c r="U1494" s="264"/>
    </row>
    <row r="1495" spans="6:21" x14ac:dyDescent="0.25">
      <c r="F1495" s="273"/>
      <c r="G1495" s="270"/>
      <c r="H1495" s="270"/>
      <c r="I1495" s="271"/>
      <c r="J1495" s="270"/>
      <c r="K1495" s="270"/>
      <c r="S1495" s="272"/>
      <c r="U1495" s="264"/>
    </row>
    <row r="1496" spans="6:21" x14ac:dyDescent="0.25">
      <c r="F1496" s="273"/>
      <c r="G1496" s="270"/>
      <c r="H1496" s="270"/>
      <c r="I1496" s="271"/>
      <c r="J1496" s="270"/>
      <c r="K1496" s="270"/>
      <c r="S1496" s="272"/>
      <c r="U1496" s="264"/>
    </row>
    <row r="1497" spans="6:21" x14ac:dyDescent="0.25">
      <c r="F1497" s="273"/>
      <c r="G1497" s="270"/>
      <c r="H1497" s="270"/>
      <c r="I1497" s="271"/>
      <c r="J1497" s="270"/>
      <c r="K1497" s="270"/>
      <c r="S1497" s="272"/>
      <c r="U1497" s="264"/>
    </row>
    <row r="1498" spans="6:21" x14ac:dyDescent="0.25">
      <c r="F1498" s="273"/>
      <c r="G1498" s="270"/>
      <c r="H1498" s="270"/>
      <c r="I1498" s="271"/>
      <c r="J1498" s="270"/>
      <c r="K1498" s="270"/>
      <c r="S1498" s="272"/>
      <c r="U1498" s="264"/>
    </row>
    <row r="1499" spans="6:21" x14ac:dyDescent="0.25">
      <c r="F1499" s="273"/>
      <c r="G1499" s="270"/>
      <c r="H1499" s="270"/>
      <c r="I1499" s="271"/>
      <c r="J1499" s="270"/>
      <c r="K1499" s="270"/>
      <c r="S1499" s="272"/>
      <c r="U1499" s="264"/>
    </row>
    <row r="1500" spans="6:21" x14ac:dyDescent="0.25">
      <c r="F1500" s="273"/>
      <c r="G1500" s="270"/>
      <c r="H1500" s="270"/>
      <c r="I1500" s="271"/>
      <c r="J1500" s="270"/>
      <c r="K1500" s="270"/>
      <c r="S1500" s="272"/>
      <c r="U1500" s="264"/>
    </row>
    <row r="1501" spans="6:21" x14ac:dyDescent="0.25">
      <c r="F1501" s="273"/>
      <c r="G1501" s="270"/>
      <c r="H1501" s="270"/>
      <c r="I1501" s="271"/>
      <c r="J1501" s="270"/>
      <c r="K1501" s="270"/>
      <c r="S1501" s="272"/>
      <c r="U1501" s="264"/>
    </row>
    <row r="1502" spans="6:21" x14ac:dyDescent="0.25">
      <c r="F1502" s="273"/>
      <c r="G1502" s="270"/>
      <c r="H1502" s="270"/>
      <c r="I1502" s="271"/>
      <c r="J1502" s="270"/>
      <c r="K1502" s="270"/>
      <c r="S1502" s="272"/>
      <c r="U1502" s="264"/>
    </row>
    <row r="1503" spans="6:21" x14ac:dyDescent="0.25">
      <c r="F1503" s="273"/>
      <c r="G1503" s="270"/>
      <c r="H1503" s="270"/>
      <c r="I1503" s="271"/>
      <c r="J1503" s="270"/>
      <c r="K1503" s="270"/>
      <c r="S1503" s="272"/>
      <c r="U1503" s="264"/>
    </row>
    <row r="1504" spans="6:21" x14ac:dyDescent="0.25">
      <c r="F1504" s="273"/>
      <c r="G1504" s="270"/>
      <c r="H1504" s="270"/>
      <c r="I1504" s="271"/>
      <c r="J1504" s="270"/>
      <c r="K1504" s="270"/>
      <c r="S1504" s="272"/>
      <c r="U1504" s="264"/>
    </row>
    <row r="1505" spans="6:21" x14ac:dyDescent="0.25">
      <c r="F1505" s="273"/>
      <c r="G1505" s="270"/>
      <c r="H1505" s="270"/>
      <c r="I1505" s="271"/>
      <c r="J1505" s="270"/>
      <c r="K1505" s="270"/>
      <c r="S1505" s="272"/>
      <c r="U1505" s="264"/>
    </row>
    <row r="1506" spans="6:21" x14ac:dyDescent="0.25">
      <c r="F1506" s="273"/>
      <c r="G1506" s="270"/>
      <c r="H1506" s="270"/>
      <c r="I1506" s="271"/>
      <c r="J1506" s="270"/>
      <c r="K1506" s="270"/>
      <c r="S1506" s="272"/>
      <c r="U1506" s="264"/>
    </row>
    <row r="1507" spans="6:21" x14ac:dyDescent="0.25">
      <c r="F1507" s="273"/>
      <c r="G1507" s="270"/>
      <c r="H1507" s="270"/>
      <c r="I1507" s="271"/>
      <c r="J1507" s="270"/>
      <c r="K1507" s="270"/>
      <c r="S1507" s="272"/>
      <c r="U1507" s="264"/>
    </row>
    <row r="1508" spans="6:21" x14ac:dyDescent="0.25">
      <c r="F1508" s="273"/>
      <c r="G1508" s="270"/>
      <c r="H1508" s="270"/>
      <c r="I1508" s="271"/>
      <c r="J1508" s="270"/>
      <c r="K1508" s="270"/>
      <c r="S1508" s="272"/>
      <c r="U1508" s="264"/>
    </row>
    <row r="1509" spans="6:21" x14ac:dyDescent="0.25">
      <c r="F1509" s="273"/>
      <c r="G1509" s="270"/>
      <c r="H1509" s="270"/>
      <c r="I1509" s="271"/>
      <c r="J1509" s="270"/>
      <c r="K1509" s="270"/>
      <c r="S1509" s="272"/>
      <c r="U1509" s="264"/>
    </row>
    <row r="1510" spans="6:21" x14ac:dyDescent="0.25">
      <c r="F1510" s="273"/>
      <c r="G1510" s="270"/>
      <c r="H1510" s="270"/>
      <c r="I1510" s="271"/>
      <c r="J1510" s="270"/>
      <c r="K1510" s="270"/>
      <c r="S1510" s="272"/>
      <c r="U1510" s="264"/>
    </row>
    <row r="1511" spans="6:21" x14ac:dyDescent="0.25">
      <c r="F1511" s="273"/>
      <c r="G1511" s="270"/>
      <c r="H1511" s="270"/>
      <c r="I1511" s="271"/>
      <c r="J1511" s="270"/>
      <c r="K1511" s="270"/>
      <c r="S1511" s="272"/>
      <c r="U1511" s="264"/>
    </row>
    <row r="1512" spans="6:21" x14ac:dyDescent="0.25">
      <c r="F1512" s="273"/>
      <c r="G1512" s="270"/>
      <c r="H1512" s="270"/>
      <c r="I1512" s="271"/>
      <c r="J1512" s="270"/>
      <c r="K1512" s="270"/>
      <c r="S1512" s="272"/>
      <c r="U1512" s="264"/>
    </row>
    <row r="1513" spans="6:21" x14ac:dyDescent="0.25">
      <c r="F1513" s="273"/>
      <c r="G1513" s="270"/>
      <c r="H1513" s="270"/>
      <c r="I1513" s="271"/>
      <c r="J1513" s="270"/>
      <c r="K1513" s="270"/>
      <c r="S1513" s="272"/>
      <c r="U1513" s="264"/>
    </row>
    <row r="1514" spans="6:21" x14ac:dyDescent="0.25">
      <c r="F1514" s="273"/>
      <c r="G1514" s="270"/>
      <c r="H1514" s="270"/>
      <c r="I1514" s="271"/>
      <c r="J1514" s="270"/>
      <c r="K1514" s="270"/>
      <c r="S1514" s="272"/>
      <c r="U1514" s="264"/>
    </row>
    <row r="1515" spans="6:21" x14ac:dyDescent="0.25">
      <c r="F1515" s="273"/>
      <c r="G1515" s="270"/>
      <c r="H1515" s="270"/>
      <c r="I1515" s="271"/>
      <c r="J1515" s="270"/>
      <c r="K1515" s="270"/>
      <c r="S1515" s="272"/>
      <c r="U1515" s="264"/>
    </row>
    <row r="1516" spans="6:21" x14ac:dyDescent="0.25">
      <c r="F1516" s="273"/>
      <c r="G1516" s="270"/>
      <c r="H1516" s="270"/>
      <c r="I1516" s="271"/>
      <c r="J1516" s="270"/>
      <c r="K1516" s="270"/>
      <c r="S1516" s="272"/>
      <c r="U1516" s="264"/>
    </row>
    <row r="1517" spans="6:21" x14ac:dyDescent="0.25">
      <c r="F1517" s="273"/>
      <c r="G1517" s="270"/>
      <c r="H1517" s="270"/>
      <c r="I1517" s="271"/>
      <c r="J1517" s="270"/>
      <c r="K1517" s="270"/>
      <c r="S1517" s="272"/>
      <c r="U1517" s="264"/>
    </row>
    <row r="1518" spans="6:21" x14ac:dyDescent="0.25">
      <c r="F1518" s="273"/>
      <c r="G1518" s="270"/>
      <c r="H1518" s="270"/>
      <c r="I1518" s="271"/>
      <c r="J1518" s="270"/>
      <c r="K1518" s="270"/>
      <c r="S1518" s="272"/>
      <c r="U1518" s="264"/>
    </row>
    <row r="1519" spans="6:21" x14ac:dyDescent="0.25">
      <c r="F1519" s="273"/>
      <c r="G1519" s="270"/>
      <c r="H1519" s="270"/>
      <c r="I1519" s="271"/>
      <c r="J1519" s="270"/>
      <c r="K1519" s="270"/>
      <c r="S1519" s="272"/>
      <c r="U1519" s="264"/>
    </row>
    <row r="1520" spans="6:21" x14ac:dyDescent="0.25">
      <c r="F1520" s="273"/>
      <c r="G1520" s="270"/>
      <c r="H1520" s="270"/>
      <c r="I1520" s="271"/>
      <c r="J1520" s="270"/>
      <c r="K1520" s="270"/>
      <c r="S1520" s="272"/>
      <c r="U1520" s="264"/>
    </row>
    <row r="1521" spans="6:21" x14ac:dyDescent="0.25">
      <c r="F1521" s="273"/>
      <c r="G1521" s="270"/>
      <c r="H1521" s="270"/>
      <c r="I1521" s="271"/>
      <c r="J1521" s="270"/>
      <c r="K1521" s="270"/>
      <c r="S1521" s="272"/>
      <c r="U1521" s="264"/>
    </row>
    <row r="1522" spans="6:21" x14ac:dyDescent="0.25">
      <c r="F1522" s="273"/>
      <c r="G1522" s="270"/>
      <c r="H1522" s="270"/>
      <c r="I1522" s="271"/>
      <c r="J1522" s="270"/>
      <c r="K1522" s="270"/>
      <c r="S1522" s="272"/>
      <c r="U1522" s="264"/>
    </row>
    <row r="1523" spans="6:21" x14ac:dyDescent="0.25">
      <c r="F1523" s="273"/>
      <c r="G1523" s="270"/>
      <c r="H1523" s="270"/>
      <c r="I1523" s="271"/>
      <c r="J1523" s="270"/>
      <c r="K1523" s="270"/>
      <c r="S1523" s="272"/>
      <c r="U1523" s="264"/>
    </row>
    <row r="1524" spans="6:21" x14ac:dyDescent="0.25">
      <c r="F1524" s="273"/>
      <c r="G1524" s="270"/>
      <c r="H1524" s="270"/>
      <c r="I1524" s="271"/>
      <c r="J1524" s="270"/>
      <c r="K1524" s="270"/>
      <c r="S1524" s="272"/>
      <c r="U1524" s="264"/>
    </row>
    <row r="1525" spans="6:21" x14ac:dyDescent="0.25">
      <c r="F1525" s="273"/>
      <c r="G1525" s="270"/>
      <c r="H1525" s="270"/>
      <c r="I1525" s="271"/>
      <c r="J1525" s="270"/>
      <c r="K1525" s="270"/>
      <c r="S1525" s="272"/>
      <c r="U1525" s="264"/>
    </row>
    <row r="1526" spans="6:21" x14ac:dyDescent="0.25">
      <c r="F1526" s="273"/>
      <c r="G1526" s="270"/>
      <c r="H1526" s="270"/>
      <c r="I1526" s="271"/>
      <c r="J1526" s="270"/>
      <c r="K1526" s="270"/>
      <c r="S1526" s="272"/>
      <c r="U1526" s="264"/>
    </row>
    <row r="1527" spans="6:21" x14ac:dyDescent="0.25">
      <c r="F1527" s="273"/>
      <c r="G1527" s="270"/>
      <c r="H1527" s="270"/>
      <c r="I1527" s="271"/>
      <c r="J1527" s="270"/>
      <c r="K1527" s="270"/>
      <c r="S1527" s="272"/>
      <c r="U1527" s="264"/>
    </row>
    <row r="1528" spans="6:21" x14ac:dyDescent="0.25">
      <c r="F1528" s="273"/>
      <c r="G1528" s="270"/>
      <c r="H1528" s="270"/>
      <c r="I1528" s="271"/>
      <c r="J1528" s="270"/>
      <c r="K1528" s="270"/>
      <c r="S1528" s="272"/>
      <c r="U1528" s="264"/>
    </row>
    <row r="1529" spans="6:21" x14ac:dyDescent="0.25">
      <c r="F1529" s="273"/>
      <c r="G1529" s="270"/>
      <c r="H1529" s="270"/>
      <c r="I1529" s="271"/>
      <c r="J1529" s="270"/>
      <c r="K1529" s="270"/>
      <c r="S1529" s="272"/>
      <c r="U1529" s="264"/>
    </row>
    <row r="1530" spans="6:21" x14ac:dyDescent="0.25">
      <c r="F1530" s="273"/>
      <c r="G1530" s="270"/>
      <c r="H1530" s="270"/>
      <c r="I1530" s="271"/>
      <c r="J1530" s="270"/>
      <c r="K1530" s="270"/>
      <c r="S1530" s="272"/>
      <c r="U1530" s="264"/>
    </row>
    <row r="1531" spans="6:21" x14ac:dyDescent="0.25">
      <c r="F1531" s="273"/>
      <c r="G1531" s="270"/>
      <c r="H1531" s="270"/>
      <c r="I1531" s="271"/>
      <c r="J1531" s="270"/>
      <c r="K1531" s="270"/>
      <c r="S1531" s="272"/>
      <c r="U1531" s="264"/>
    </row>
    <row r="1532" spans="6:21" x14ac:dyDescent="0.25">
      <c r="F1532" s="273"/>
      <c r="G1532" s="270"/>
      <c r="H1532" s="270"/>
      <c r="I1532" s="271"/>
      <c r="J1532" s="270"/>
      <c r="K1532" s="270"/>
      <c r="S1532" s="272"/>
      <c r="U1532" s="264"/>
    </row>
    <row r="1533" spans="6:21" x14ac:dyDescent="0.25">
      <c r="F1533" s="273"/>
      <c r="G1533" s="270"/>
      <c r="H1533" s="270"/>
      <c r="I1533" s="271"/>
      <c r="J1533" s="270"/>
      <c r="K1533" s="270"/>
      <c r="S1533" s="272"/>
      <c r="U1533" s="264"/>
    </row>
    <row r="1534" spans="6:21" x14ac:dyDescent="0.25">
      <c r="F1534" s="273"/>
      <c r="G1534" s="270"/>
      <c r="H1534" s="270"/>
      <c r="I1534" s="271"/>
      <c r="J1534" s="270"/>
      <c r="K1534" s="270"/>
      <c r="S1534" s="272"/>
      <c r="U1534" s="264"/>
    </row>
    <row r="1535" spans="6:21" x14ac:dyDescent="0.25">
      <c r="F1535" s="273"/>
      <c r="G1535" s="270"/>
      <c r="H1535" s="270"/>
      <c r="I1535" s="271"/>
      <c r="J1535" s="270"/>
      <c r="K1535" s="270"/>
      <c r="S1535" s="272"/>
      <c r="U1535" s="264"/>
    </row>
    <row r="1536" spans="6:21" x14ac:dyDescent="0.25">
      <c r="F1536" s="273"/>
      <c r="G1536" s="270"/>
      <c r="H1536" s="270"/>
      <c r="I1536" s="271"/>
      <c r="J1536" s="270"/>
      <c r="K1536" s="270"/>
      <c r="S1536" s="272"/>
      <c r="U1536" s="264"/>
    </row>
    <row r="1537" spans="6:21" x14ac:dyDescent="0.25">
      <c r="F1537" s="273"/>
      <c r="G1537" s="270"/>
      <c r="H1537" s="270"/>
      <c r="I1537" s="271"/>
      <c r="J1537" s="270"/>
      <c r="K1537" s="270"/>
      <c r="S1537" s="272"/>
      <c r="U1537" s="264"/>
    </row>
    <row r="1538" spans="6:21" x14ac:dyDescent="0.25">
      <c r="F1538" s="273"/>
      <c r="G1538" s="270"/>
      <c r="H1538" s="270"/>
      <c r="I1538" s="271"/>
      <c r="J1538" s="270"/>
      <c r="K1538" s="270"/>
      <c r="S1538" s="272"/>
      <c r="U1538" s="264"/>
    </row>
    <row r="1539" spans="6:21" x14ac:dyDescent="0.25">
      <c r="F1539" s="273"/>
      <c r="G1539" s="270"/>
      <c r="H1539" s="270"/>
      <c r="I1539" s="271"/>
      <c r="J1539" s="270"/>
      <c r="K1539" s="270"/>
      <c r="S1539" s="272"/>
      <c r="U1539" s="264"/>
    </row>
    <row r="1540" spans="6:21" x14ac:dyDescent="0.25">
      <c r="F1540" s="273"/>
      <c r="G1540" s="270"/>
      <c r="H1540" s="270"/>
      <c r="I1540" s="271"/>
      <c r="J1540" s="270"/>
      <c r="K1540" s="270"/>
      <c r="S1540" s="272"/>
      <c r="U1540" s="264"/>
    </row>
    <row r="1541" spans="6:21" x14ac:dyDescent="0.25">
      <c r="F1541" s="273"/>
      <c r="G1541" s="270"/>
      <c r="H1541" s="270"/>
      <c r="I1541" s="271"/>
      <c r="J1541" s="270"/>
      <c r="K1541" s="270"/>
      <c r="S1541" s="272"/>
      <c r="U1541" s="264"/>
    </row>
    <row r="1542" spans="6:21" x14ac:dyDescent="0.25">
      <c r="F1542" s="273"/>
      <c r="G1542" s="270"/>
      <c r="H1542" s="270"/>
      <c r="I1542" s="271"/>
      <c r="J1542" s="270"/>
      <c r="K1542" s="270"/>
      <c r="S1542" s="272"/>
      <c r="U1542" s="264"/>
    </row>
    <row r="1543" spans="6:21" x14ac:dyDescent="0.25">
      <c r="F1543" s="273"/>
      <c r="G1543" s="270"/>
      <c r="H1543" s="270"/>
      <c r="I1543" s="271"/>
      <c r="J1543" s="270"/>
      <c r="K1543" s="270"/>
      <c r="S1543" s="272"/>
      <c r="U1543" s="264"/>
    </row>
    <row r="1544" spans="6:21" x14ac:dyDescent="0.25">
      <c r="F1544" s="273"/>
      <c r="G1544" s="270"/>
      <c r="H1544" s="270"/>
      <c r="I1544" s="271"/>
      <c r="J1544" s="270"/>
      <c r="K1544" s="270"/>
      <c r="S1544" s="272"/>
      <c r="U1544" s="264"/>
    </row>
    <row r="1545" spans="6:21" x14ac:dyDescent="0.25">
      <c r="F1545" s="273"/>
      <c r="G1545" s="270"/>
      <c r="H1545" s="270"/>
      <c r="I1545" s="271"/>
      <c r="J1545" s="270"/>
      <c r="K1545" s="270"/>
      <c r="S1545" s="272"/>
      <c r="U1545" s="264"/>
    </row>
    <row r="1546" spans="6:21" x14ac:dyDescent="0.25">
      <c r="F1546" s="273"/>
      <c r="G1546" s="270"/>
      <c r="H1546" s="270"/>
      <c r="I1546" s="271"/>
      <c r="J1546" s="270"/>
      <c r="K1546" s="270"/>
      <c r="S1546" s="272"/>
      <c r="U1546" s="264"/>
    </row>
    <row r="1547" spans="6:21" x14ac:dyDescent="0.25">
      <c r="F1547" s="273"/>
      <c r="G1547" s="270"/>
      <c r="H1547" s="270"/>
      <c r="I1547" s="271"/>
      <c r="J1547" s="270"/>
      <c r="K1547" s="270"/>
      <c r="S1547" s="272"/>
      <c r="U1547" s="264"/>
    </row>
    <row r="1548" spans="6:21" x14ac:dyDescent="0.25">
      <c r="F1548" s="273"/>
      <c r="G1548" s="270"/>
      <c r="H1548" s="270"/>
      <c r="I1548" s="271"/>
      <c r="J1548" s="270"/>
      <c r="K1548" s="270"/>
      <c r="S1548" s="272"/>
      <c r="U1548" s="264"/>
    </row>
    <row r="1549" spans="6:21" x14ac:dyDescent="0.25">
      <c r="F1549" s="273"/>
      <c r="G1549" s="270"/>
      <c r="H1549" s="270"/>
      <c r="I1549" s="271"/>
      <c r="J1549" s="270"/>
      <c r="K1549" s="270"/>
      <c r="S1549" s="272"/>
      <c r="U1549" s="264"/>
    </row>
    <row r="1550" spans="6:21" x14ac:dyDescent="0.25">
      <c r="F1550" s="273"/>
      <c r="G1550" s="270"/>
      <c r="H1550" s="270"/>
      <c r="I1550" s="271"/>
      <c r="J1550" s="270"/>
      <c r="K1550" s="270"/>
      <c r="S1550" s="272"/>
      <c r="U1550" s="264"/>
    </row>
    <row r="1551" spans="6:21" x14ac:dyDescent="0.25">
      <c r="F1551" s="273"/>
      <c r="G1551" s="270"/>
      <c r="H1551" s="270"/>
      <c r="I1551" s="271"/>
      <c r="J1551" s="270"/>
      <c r="K1551" s="270"/>
      <c r="S1551" s="272"/>
      <c r="U1551" s="264"/>
    </row>
    <row r="1552" spans="6:21" x14ac:dyDescent="0.25">
      <c r="F1552" s="273"/>
      <c r="G1552" s="270"/>
      <c r="H1552" s="270"/>
      <c r="I1552" s="271"/>
      <c r="J1552" s="270"/>
      <c r="K1552" s="270"/>
      <c r="S1552" s="272"/>
      <c r="U1552" s="264"/>
    </row>
    <row r="1553" spans="6:21" x14ac:dyDescent="0.25">
      <c r="F1553" s="273"/>
      <c r="G1553" s="270"/>
      <c r="H1553" s="270"/>
      <c r="I1553" s="271"/>
      <c r="J1553" s="270"/>
      <c r="K1553" s="270"/>
      <c r="S1553" s="272"/>
      <c r="U1553" s="264"/>
    </row>
    <row r="1554" spans="6:21" x14ac:dyDescent="0.25">
      <c r="F1554" s="273"/>
      <c r="G1554" s="270"/>
      <c r="H1554" s="270"/>
      <c r="I1554" s="271"/>
      <c r="J1554" s="270"/>
      <c r="K1554" s="270"/>
      <c r="S1554" s="272"/>
      <c r="U1554" s="264"/>
    </row>
    <row r="1555" spans="6:21" x14ac:dyDescent="0.25">
      <c r="F1555" s="273"/>
      <c r="G1555" s="270"/>
      <c r="H1555" s="270"/>
      <c r="I1555" s="271"/>
      <c r="J1555" s="270"/>
      <c r="K1555" s="270"/>
      <c r="S1555" s="272"/>
      <c r="U1555" s="264"/>
    </row>
    <row r="1556" spans="6:21" x14ac:dyDescent="0.25">
      <c r="F1556" s="273"/>
      <c r="G1556" s="270"/>
      <c r="H1556" s="270"/>
      <c r="I1556" s="271"/>
      <c r="J1556" s="270"/>
      <c r="K1556" s="270"/>
      <c r="S1556" s="272"/>
      <c r="U1556" s="264"/>
    </row>
    <row r="1557" spans="6:21" x14ac:dyDescent="0.25">
      <c r="F1557" s="273"/>
      <c r="G1557" s="270"/>
      <c r="H1557" s="270"/>
      <c r="I1557" s="271"/>
      <c r="J1557" s="270"/>
      <c r="K1557" s="270"/>
      <c r="S1557" s="272"/>
      <c r="U1557" s="264"/>
    </row>
    <row r="1558" spans="6:21" x14ac:dyDescent="0.25">
      <c r="F1558" s="273"/>
      <c r="G1558" s="270"/>
      <c r="H1558" s="270"/>
      <c r="I1558" s="271"/>
      <c r="J1558" s="270"/>
      <c r="K1558" s="270"/>
      <c r="S1558" s="272"/>
      <c r="U1558" s="264"/>
    </row>
    <row r="1559" spans="6:21" x14ac:dyDescent="0.25">
      <c r="F1559" s="273"/>
      <c r="G1559" s="270"/>
      <c r="H1559" s="270"/>
      <c r="I1559" s="271"/>
      <c r="J1559" s="270"/>
      <c r="K1559" s="270"/>
      <c r="S1559" s="272"/>
      <c r="U1559" s="264"/>
    </row>
    <row r="1560" spans="6:21" x14ac:dyDescent="0.25">
      <c r="F1560" s="273"/>
      <c r="G1560" s="270"/>
      <c r="H1560" s="270"/>
      <c r="I1560" s="271"/>
      <c r="J1560" s="270"/>
      <c r="K1560" s="270"/>
      <c r="S1560" s="272"/>
      <c r="U1560" s="264"/>
    </row>
    <row r="1561" spans="6:21" x14ac:dyDescent="0.25">
      <c r="F1561" s="273"/>
      <c r="G1561" s="270"/>
      <c r="H1561" s="270"/>
      <c r="I1561" s="271"/>
      <c r="J1561" s="270"/>
      <c r="K1561" s="270"/>
      <c r="S1561" s="272"/>
      <c r="U1561" s="264"/>
    </row>
    <row r="1562" spans="6:21" x14ac:dyDescent="0.25">
      <c r="F1562" s="273"/>
      <c r="G1562" s="270"/>
      <c r="H1562" s="270"/>
      <c r="I1562" s="271"/>
      <c r="J1562" s="270"/>
      <c r="K1562" s="270"/>
      <c r="S1562" s="272"/>
      <c r="U1562" s="264"/>
    </row>
    <row r="1563" spans="6:21" x14ac:dyDescent="0.25">
      <c r="F1563" s="273"/>
      <c r="G1563" s="270"/>
      <c r="H1563" s="270"/>
      <c r="I1563" s="271"/>
      <c r="J1563" s="270"/>
      <c r="K1563" s="270"/>
      <c r="S1563" s="272"/>
      <c r="U1563" s="264"/>
    </row>
    <row r="1564" spans="6:21" x14ac:dyDescent="0.25">
      <c r="F1564" s="273"/>
      <c r="G1564" s="270"/>
      <c r="H1564" s="270"/>
      <c r="I1564" s="271"/>
      <c r="J1564" s="270"/>
      <c r="K1564" s="270"/>
      <c r="S1564" s="272"/>
      <c r="U1564" s="264"/>
    </row>
    <row r="1565" spans="6:21" x14ac:dyDescent="0.25">
      <c r="F1565" s="273"/>
      <c r="G1565" s="270"/>
      <c r="H1565" s="270"/>
      <c r="I1565" s="271"/>
      <c r="J1565" s="270"/>
      <c r="K1565" s="270"/>
      <c r="S1565" s="272"/>
      <c r="U1565" s="264"/>
    </row>
    <row r="1566" spans="6:21" x14ac:dyDescent="0.25">
      <c r="F1566" s="273"/>
      <c r="G1566" s="270"/>
      <c r="H1566" s="270"/>
      <c r="I1566" s="271"/>
      <c r="J1566" s="270"/>
      <c r="K1566" s="270"/>
      <c r="S1566" s="272"/>
      <c r="U1566" s="264"/>
    </row>
    <row r="1567" spans="6:21" x14ac:dyDescent="0.25">
      <c r="F1567" s="273"/>
      <c r="G1567" s="270"/>
      <c r="H1567" s="270"/>
      <c r="I1567" s="271"/>
      <c r="J1567" s="270"/>
      <c r="K1567" s="270"/>
      <c r="S1567" s="272"/>
      <c r="U1567" s="264"/>
    </row>
    <row r="1568" spans="6:21" x14ac:dyDescent="0.25">
      <c r="F1568" s="273"/>
      <c r="G1568" s="270"/>
      <c r="H1568" s="270"/>
      <c r="I1568" s="271"/>
      <c r="J1568" s="270"/>
      <c r="K1568" s="270"/>
      <c r="S1568" s="272"/>
      <c r="U1568" s="264"/>
    </row>
    <row r="1569" spans="6:21" x14ac:dyDescent="0.25">
      <c r="F1569" s="273"/>
      <c r="G1569" s="270"/>
      <c r="H1569" s="270"/>
      <c r="I1569" s="271"/>
      <c r="J1569" s="270"/>
      <c r="K1569" s="270"/>
      <c r="S1569" s="272"/>
      <c r="U1569" s="264"/>
    </row>
    <row r="1570" spans="6:21" x14ac:dyDescent="0.25">
      <c r="F1570" s="273"/>
      <c r="G1570" s="270"/>
      <c r="H1570" s="270"/>
      <c r="I1570" s="271"/>
      <c r="J1570" s="270"/>
      <c r="K1570" s="270"/>
      <c r="S1570" s="272"/>
      <c r="U1570" s="264"/>
    </row>
    <row r="1571" spans="6:21" x14ac:dyDescent="0.25">
      <c r="F1571" s="273"/>
      <c r="G1571" s="270"/>
      <c r="H1571" s="270"/>
      <c r="I1571" s="271"/>
      <c r="J1571" s="270"/>
      <c r="K1571" s="270"/>
      <c r="S1571" s="272"/>
      <c r="U1571" s="264"/>
    </row>
    <row r="1572" spans="6:21" x14ac:dyDescent="0.25">
      <c r="F1572" s="273"/>
      <c r="G1572" s="270"/>
      <c r="H1572" s="270"/>
      <c r="I1572" s="271"/>
      <c r="J1572" s="270"/>
      <c r="K1572" s="270"/>
      <c r="S1572" s="272"/>
      <c r="U1572" s="264"/>
    </row>
    <row r="1573" spans="6:21" x14ac:dyDescent="0.25">
      <c r="F1573" s="273"/>
      <c r="G1573" s="270"/>
      <c r="H1573" s="270"/>
      <c r="I1573" s="271"/>
      <c r="J1573" s="270"/>
      <c r="K1573" s="270"/>
      <c r="S1573" s="272"/>
      <c r="U1573" s="264"/>
    </row>
    <row r="1574" spans="6:21" x14ac:dyDescent="0.25">
      <c r="F1574" s="273"/>
      <c r="G1574" s="270"/>
      <c r="H1574" s="270"/>
      <c r="I1574" s="271"/>
      <c r="J1574" s="270"/>
      <c r="K1574" s="270"/>
      <c r="S1574" s="272"/>
      <c r="U1574" s="264"/>
    </row>
    <row r="1575" spans="6:21" x14ac:dyDescent="0.25">
      <c r="F1575" s="273"/>
      <c r="G1575" s="270"/>
      <c r="H1575" s="270"/>
      <c r="I1575" s="271"/>
      <c r="J1575" s="270"/>
      <c r="K1575" s="270"/>
      <c r="S1575" s="272"/>
      <c r="U1575" s="264"/>
    </row>
    <row r="1576" spans="6:21" x14ac:dyDescent="0.25">
      <c r="F1576" s="273"/>
      <c r="G1576" s="270"/>
      <c r="H1576" s="270"/>
      <c r="I1576" s="271"/>
      <c r="J1576" s="270"/>
      <c r="K1576" s="270"/>
      <c r="S1576" s="272"/>
      <c r="U1576" s="264"/>
    </row>
    <row r="1577" spans="6:21" x14ac:dyDescent="0.25">
      <c r="F1577" s="273"/>
      <c r="G1577" s="270"/>
      <c r="H1577" s="270"/>
      <c r="I1577" s="271"/>
      <c r="J1577" s="270"/>
      <c r="K1577" s="270"/>
      <c r="S1577" s="272"/>
      <c r="U1577" s="264"/>
    </row>
    <row r="1578" spans="6:21" x14ac:dyDescent="0.25">
      <c r="F1578" s="273"/>
      <c r="G1578" s="270"/>
      <c r="H1578" s="270"/>
      <c r="I1578" s="271"/>
      <c r="J1578" s="270"/>
      <c r="K1578" s="270"/>
      <c r="S1578" s="272"/>
      <c r="U1578" s="264"/>
    </row>
    <row r="1579" spans="6:21" x14ac:dyDescent="0.25">
      <c r="F1579" s="273"/>
      <c r="G1579" s="270"/>
      <c r="H1579" s="270"/>
      <c r="I1579" s="271"/>
      <c r="J1579" s="270"/>
      <c r="K1579" s="270"/>
      <c r="S1579" s="272"/>
      <c r="U1579" s="264"/>
    </row>
    <row r="1580" spans="6:21" x14ac:dyDescent="0.25">
      <c r="F1580" s="273"/>
      <c r="G1580" s="270"/>
      <c r="H1580" s="270"/>
      <c r="I1580" s="271"/>
      <c r="J1580" s="270"/>
      <c r="K1580" s="270"/>
      <c r="S1580" s="272"/>
      <c r="U1580" s="264"/>
    </row>
    <row r="1581" spans="6:21" x14ac:dyDescent="0.25">
      <c r="F1581" s="273"/>
      <c r="G1581" s="270"/>
      <c r="H1581" s="270"/>
      <c r="I1581" s="271"/>
      <c r="J1581" s="270"/>
      <c r="K1581" s="270"/>
      <c r="S1581" s="272"/>
      <c r="U1581" s="264"/>
    </row>
    <row r="1582" spans="6:21" x14ac:dyDescent="0.25">
      <c r="F1582" s="273"/>
      <c r="G1582" s="270"/>
      <c r="H1582" s="270"/>
      <c r="I1582" s="271"/>
      <c r="J1582" s="270"/>
      <c r="K1582" s="270"/>
      <c r="S1582" s="272"/>
      <c r="U1582" s="264"/>
    </row>
    <row r="1583" spans="6:21" x14ac:dyDescent="0.25">
      <c r="F1583" s="273"/>
      <c r="G1583" s="270"/>
      <c r="H1583" s="270"/>
      <c r="I1583" s="271"/>
      <c r="J1583" s="270"/>
      <c r="K1583" s="270"/>
      <c r="S1583" s="272"/>
      <c r="U1583" s="264"/>
    </row>
    <row r="1584" spans="6:21" x14ac:dyDescent="0.25">
      <c r="F1584" s="273"/>
      <c r="G1584" s="270"/>
      <c r="H1584" s="270"/>
      <c r="I1584" s="271"/>
      <c r="J1584" s="270"/>
      <c r="K1584" s="270"/>
      <c r="S1584" s="272"/>
      <c r="U1584" s="264"/>
    </row>
    <row r="1585" spans="6:21" x14ac:dyDescent="0.25">
      <c r="F1585" s="273"/>
      <c r="G1585" s="270"/>
      <c r="H1585" s="270"/>
      <c r="I1585" s="271"/>
      <c r="J1585" s="270"/>
      <c r="K1585" s="270"/>
      <c r="S1585" s="272"/>
      <c r="U1585" s="264"/>
    </row>
    <row r="1586" spans="6:21" x14ac:dyDescent="0.25">
      <c r="F1586" s="273"/>
      <c r="G1586" s="270"/>
      <c r="H1586" s="270"/>
      <c r="I1586" s="271"/>
      <c r="J1586" s="270"/>
      <c r="K1586" s="270"/>
      <c r="S1586" s="272"/>
      <c r="U1586" s="264"/>
    </row>
    <row r="1587" spans="6:21" x14ac:dyDescent="0.25">
      <c r="F1587" s="273"/>
      <c r="G1587" s="270"/>
      <c r="H1587" s="270"/>
      <c r="I1587" s="271"/>
      <c r="J1587" s="270"/>
      <c r="K1587" s="270"/>
      <c r="S1587" s="272"/>
      <c r="U1587" s="264"/>
    </row>
    <row r="1588" spans="6:21" x14ac:dyDescent="0.25">
      <c r="F1588" s="273"/>
      <c r="G1588" s="270"/>
      <c r="H1588" s="270"/>
      <c r="I1588" s="271"/>
      <c r="J1588" s="270"/>
      <c r="K1588" s="270"/>
      <c r="S1588" s="272"/>
      <c r="U1588" s="264"/>
    </row>
    <row r="1589" spans="6:21" x14ac:dyDescent="0.25">
      <c r="F1589" s="273"/>
      <c r="G1589" s="270"/>
      <c r="H1589" s="270"/>
      <c r="I1589" s="271"/>
      <c r="J1589" s="270"/>
      <c r="K1589" s="270"/>
      <c r="S1589" s="272"/>
      <c r="U1589" s="264"/>
    </row>
    <row r="1590" spans="6:21" x14ac:dyDescent="0.25">
      <c r="F1590" s="273"/>
      <c r="G1590" s="270"/>
      <c r="H1590" s="270"/>
      <c r="I1590" s="271"/>
      <c r="J1590" s="270"/>
      <c r="K1590" s="270"/>
      <c r="S1590" s="272"/>
      <c r="U1590" s="264"/>
    </row>
    <row r="1591" spans="6:21" x14ac:dyDescent="0.25">
      <c r="F1591" s="273"/>
      <c r="G1591" s="270"/>
      <c r="H1591" s="270"/>
      <c r="I1591" s="271"/>
      <c r="J1591" s="270"/>
      <c r="K1591" s="270"/>
      <c r="S1591" s="272"/>
      <c r="U1591" s="264"/>
    </row>
    <row r="1592" spans="6:21" x14ac:dyDescent="0.25">
      <c r="F1592" s="273"/>
      <c r="G1592" s="270"/>
      <c r="H1592" s="270"/>
      <c r="I1592" s="271"/>
      <c r="J1592" s="270"/>
      <c r="K1592" s="270"/>
      <c r="S1592" s="272"/>
      <c r="U1592" s="264"/>
    </row>
    <row r="1593" spans="6:21" x14ac:dyDescent="0.25">
      <c r="F1593" s="273"/>
      <c r="G1593" s="270"/>
      <c r="H1593" s="270"/>
      <c r="I1593" s="271"/>
      <c r="J1593" s="270"/>
      <c r="K1593" s="270"/>
      <c r="S1593" s="272"/>
      <c r="U1593" s="264"/>
    </row>
    <row r="1594" spans="6:21" x14ac:dyDescent="0.25">
      <c r="F1594" s="273"/>
      <c r="G1594" s="270"/>
      <c r="H1594" s="270"/>
      <c r="I1594" s="271"/>
      <c r="J1594" s="270"/>
      <c r="K1594" s="270"/>
      <c r="S1594" s="272"/>
      <c r="U1594" s="264"/>
    </row>
    <row r="1595" spans="6:21" x14ac:dyDescent="0.25">
      <c r="F1595" s="273"/>
      <c r="G1595" s="270"/>
      <c r="H1595" s="270"/>
      <c r="I1595" s="271"/>
      <c r="J1595" s="270"/>
      <c r="K1595" s="270"/>
      <c r="S1595" s="272"/>
      <c r="U1595" s="264"/>
    </row>
    <row r="1596" spans="6:21" x14ac:dyDescent="0.25">
      <c r="F1596" s="273"/>
      <c r="G1596" s="270"/>
      <c r="H1596" s="270"/>
      <c r="I1596" s="271"/>
      <c r="J1596" s="270"/>
      <c r="K1596" s="270"/>
      <c r="S1596" s="272"/>
      <c r="U1596" s="264"/>
    </row>
    <row r="1597" spans="6:21" x14ac:dyDescent="0.25">
      <c r="F1597" s="273"/>
      <c r="G1597" s="270"/>
      <c r="H1597" s="270"/>
      <c r="I1597" s="271"/>
      <c r="J1597" s="270"/>
      <c r="K1597" s="270"/>
      <c r="S1597" s="272"/>
      <c r="U1597" s="264"/>
    </row>
    <row r="1598" spans="6:21" x14ac:dyDescent="0.25">
      <c r="F1598" s="273"/>
      <c r="G1598" s="270"/>
      <c r="H1598" s="270"/>
      <c r="I1598" s="271"/>
      <c r="J1598" s="270"/>
      <c r="K1598" s="270"/>
      <c r="S1598" s="272"/>
      <c r="U1598" s="264"/>
    </row>
    <row r="1599" spans="6:21" x14ac:dyDescent="0.25">
      <c r="F1599" s="273"/>
      <c r="G1599" s="270"/>
      <c r="H1599" s="270"/>
      <c r="I1599" s="271"/>
      <c r="J1599" s="270"/>
      <c r="K1599" s="270"/>
      <c r="S1599" s="272"/>
      <c r="U1599" s="264"/>
    </row>
    <row r="1600" spans="6:21" x14ac:dyDescent="0.25">
      <c r="F1600" s="273"/>
      <c r="G1600" s="270"/>
      <c r="H1600" s="270"/>
      <c r="I1600" s="271"/>
      <c r="J1600" s="270"/>
      <c r="K1600" s="270"/>
      <c r="S1600" s="272"/>
      <c r="U1600" s="264"/>
    </row>
    <row r="1601" spans="6:21" x14ac:dyDescent="0.25">
      <c r="F1601" s="273"/>
      <c r="G1601" s="270"/>
      <c r="H1601" s="270"/>
      <c r="I1601" s="271"/>
      <c r="J1601" s="270"/>
      <c r="K1601" s="270"/>
      <c r="S1601" s="272"/>
      <c r="U1601" s="264"/>
    </row>
    <row r="1602" spans="6:21" x14ac:dyDescent="0.25">
      <c r="F1602" s="273"/>
      <c r="G1602" s="270"/>
      <c r="H1602" s="270"/>
      <c r="I1602" s="271"/>
      <c r="J1602" s="270"/>
      <c r="K1602" s="270"/>
      <c r="S1602" s="272"/>
      <c r="U1602" s="264"/>
    </row>
    <row r="1603" spans="6:21" x14ac:dyDescent="0.25">
      <c r="F1603" s="273"/>
      <c r="G1603" s="270"/>
      <c r="H1603" s="270"/>
      <c r="I1603" s="271"/>
      <c r="J1603" s="270"/>
      <c r="K1603" s="270"/>
      <c r="S1603" s="272"/>
      <c r="U1603" s="264"/>
    </row>
    <row r="1604" spans="6:21" x14ac:dyDescent="0.25">
      <c r="F1604" s="273"/>
      <c r="G1604" s="270"/>
      <c r="H1604" s="270"/>
      <c r="I1604" s="271"/>
      <c r="J1604" s="270"/>
      <c r="K1604" s="270"/>
      <c r="S1604" s="272"/>
      <c r="U1604" s="264"/>
    </row>
    <row r="1605" spans="6:21" x14ac:dyDescent="0.25">
      <c r="F1605" s="273"/>
      <c r="G1605" s="270"/>
      <c r="H1605" s="270"/>
      <c r="I1605" s="271"/>
      <c r="J1605" s="270"/>
      <c r="K1605" s="270"/>
      <c r="S1605" s="272"/>
      <c r="U1605" s="264"/>
    </row>
    <row r="1606" spans="6:21" x14ac:dyDescent="0.25">
      <c r="F1606" s="273"/>
      <c r="G1606" s="270"/>
      <c r="H1606" s="270"/>
      <c r="I1606" s="271"/>
      <c r="J1606" s="270"/>
      <c r="K1606" s="270"/>
      <c r="S1606" s="272"/>
      <c r="U1606" s="264"/>
    </row>
    <row r="1607" spans="6:21" x14ac:dyDescent="0.25">
      <c r="F1607" s="273"/>
      <c r="G1607" s="270"/>
      <c r="H1607" s="270"/>
      <c r="I1607" s="271"/>
      <c r="J1607" s="270"/>
      <c r="K1607" s="270"/>
      <c r="S1607" s="272"/>
      <c r="U1607" s="264"/>
    </row>
    <row r="1608" spans="6:21" x14ac:dyDescent="0.25">
      <c r="F1608" s="273"/>
      <c r="G1608" s="270"/>
      <c r="H1608" s="270"/>
      <c r="I1608" s="271"/>
      <c r="J1608" s="270"/>
      <c r="K1608" s="270"/>
      <c r="S1608" s="272"/>
      <c r="U1608" s="264"/>
    </row>
    <row r="1609" spans="6:21" x14ac:dyDescent="0.25">
      <c r="F1609" s="273"/>
      <c r="G1609" s="270"/>
      <c r="H1609" s="270"/>
      <c r="I1609" s="271"/>
      <c r="J1609" s="270"/>
      <c r="K1609" s="270"/>
      <c r="S1609" s="272"/>
      <c r="U1609" s="264"/>
    </row>
    <row r="1610" spans="6:21" x14ac:dyDescent="0.25">
      <c r="F1610" s="273"/>
      <c r="G1610" s="270"/>
      <c r="H1610" s="270"/>
      <c r="I1610" s="271"/>
      <c r="J1610" s="270"/>
      <c r="K1610" s="270"/>
      <c r="S1610" s="272"/>
      <c r="U1610" s="264"/>
    </row>
    <row r="1611" spans="6:21" x14ac:dyDescent="0.25">
      <c r="F1611" s="273"/>
      <c r="G1611" s="270"/>
      <c r="H1611" s="270"/>
      <c r="I1611" s="271"/>
      <c r="J1611" s="270"/>
      <c r="K1611" s="270"/>
      <c r="S1611" s="272"/>
      <c r="U1611" s="264"/>
    </row>
    <row r="1612" spans="6:21" x14ac:dyDescent="0.25">
      <c r="F1612" s="273"/>
      <c r="G1612" s="270"/>
      <c r="H1612" s="270"/>
      <c r="I1612" s="271"/>
      <c r="J1612" s="270"/>
      <c r="K1612" s="270"/>
      <c r="S1612" s="272"/>
      <c r="U1612" s="264"/>
    </row>
    <row r="1613" spans="6:21" x14ac:dyDescent="0.25">
      <c r="F1613" s="273"/>
      <c r="G1613" s="270"/>
      <c r="H1613" s="270"/>
      <c r="I1613" s="271"/>
      <c r="J1613" s="270"/>
      <c r="K1613" s="270"/>
      <c r="S1613" s="272"/>
      <c r="U1613" s="264"/>
    </row>
    <row r="1614" spans="6:21" x14ac:dyDescent="0.25">
      <c r="F1614" s="273"/>
      <c r="G1614" s="270"/>
      <c r="H1614" s="270"/>
      <c r="I1614" s="271"/>
      <c r="J1614" s="270"/>
      <c r="K1614" s="270"/>
      <c r="S1614" s="272"/>
      <c r="U1614" s="264"/>
    </row>
    <row r="1615" spans="6:21" x14ac:dyDescent="0.25">
      <c r="F1615" s="273"/>
      <c r="G1615" s="270"/>
      <c r="H1615" s="270"/>
      <c r="I1615" s="271"/>
      <c r="J1615" s="270"/>
      <c r="K1615" s="270"/>
      <c r="S1615" s="272"/>
      <c r="U1615" s="264"/>
    </row>
    <row r="1616" spans="6:21" x14ac:dyDescent="0.25">
      <c r="F1616" s="273"/>
      <c r="G1616" s="270"/>
      <c r="H1616" s="270"/>
      <c r="I1616" s="271"/>
      <c r="J1616" s="270"/>
      <c r="K1616" s="270"/>
      <c r="S1616" s="272"/>
      <c r="U1616" s="264"/>
    </row>
    <row r="1617" spans="6:21" x14ac:dyDescent="0.25">
      <c r="F1617" s="273"/>
      <c r="G1617" s="270"/>
      <c r="H1617" s="270"/>
      <c r="I1617" s="271"/>
      <c r="J1617" s="270"/>
      <c r="K1617" s="270"/>
      <c r="S1617" s="272"/>
      <c r="U1617" s="264"/>
    </row>
    <row r="1618" spans="6:21" x14ac:dyDescent="0.25">
      <c r="F1618" s="273"/>
      <c r="G1618" s="270"/>
      <c r="H1618" s="270"/>
      <c r="I1618" s="271"/>
      <c r="J1618" s="270"/>
      <c r="K1618" s="270"/>
      <c r="S1618" s="272"/>
      <c r="U1618" s="264"/>
    </row>
    <row r="1619" spans="6:21" x14ac:dyDescent="0.25">
      <c r="F1619" s="273"/>
      <c r="G1619" s="270"/>
      <c r="H1619" s="270"/>
      <c r="I1619" s="271"/>
      <c r="J1619" s="270"/>
      <c r="K1619" s="270"/>
      <c r="S1619" s="272"/>
      <c r="U1619" s="264"/>
    </row>
    <row r="1620" spans="6:21" x14ac:dyDescent="0.25">
      <c r="F1620" s="273"/>
      <c r="G1620" s="270"/>
      <c r="H1620" s="270"/>
      <c r="I1620" s="271"/>
      <c r="J1620" s="270"/>
      <c r="K1620" s="270"/>
      <c r="S1620" s="272"/>
      <c r="U1620" s="264"/>
    </row>
    <row r="1621" spans="6:21" x14ac:dyDescent="0.25">
      <c r="F1621" s="273"/>
      <c r="G1621" s="270"/>
      <c r="H1621" s="270"/>
      <c r="I1621" s="271"/>
      <c r="J1621" s="270"/>
      <c r="K1621" s="270"/>
      <c r="S1621" s="272"/>
      <c r="U1621" s="264"/>
    </row>
    <row r="1622" spans="6:21" x14ac:dyDescent="0.25">
      <c r="F1622" s="273"/>
      <c r="G1622" s="270"/>
      <c r="H1622" s="270"/>
      <c r="I1622" s="271"/>
      <c r="J1622" s="270"/>
      <c r="K1622" s="270"/>
      <c r="S1622" s="272"/>
      <c r="U1622" s="264"/>
    </row>
    <row r="1623" spans="6:21" x14ac:dyDescent="0.25">
      <c r="F1623" s="273"/>
      <c r="G1623" s="270"/>
      <c r="H1623" s="270"/>
      <c r="I1623" s="271"/>
      <c r="J1623" s="270"/>
      <c r="K1623" s="270"/>
      <c r="S1623" s="272"/>
      <c r="U1623" s="264"/>
    </row>
    <row r="1624" spans="6:21" x14ac:dyDescent="0.25">
      <c r="F1624" s="273"/>
      <c r="G1624" s="270"/>
      <c r="H1624" s="270"/>
      <c r="I1624" s="271"/>
      <c r="J1624" s="270"/>
      <c r="K1624" s="270"/>
      <c r="S1624" s="272"/>
      <c r="U1624" s="264"/>
    </row>
    <row r="1625" spans="6:21" x14ac:dyDescent="0.25">
      <c r="F1625" s="273"/>
      <c r="G1625" s="270"/>
      <c r="H1625" s="270"/>
      <c r="I1625" s="271"/>
      <c r="J1625" s="270"/>
      <c r="K1625" s="270"/>
      <c r="S1625" s="272"/>
      <c r="U1625" s="264"/>
    </row>
    <row r="1626" spans="6:21" x14ac:dyDescent="0.25">
      <c r="F1626" s="273"/>
      <c r="G1626" s="270"/>
      <c r="H1626" s="270"/>
      <c r="I1626" s="271"/>
      <c r="J1626" s="270"/>
      <c r="K1626" s="270"/>
      <c r="S1626" s="272"/>
      <c r="U1626" s="264"/>
    </row>
    <row r="1627" spans="6:21" x14ac:dyDescent="0.25">
      <c r="F1627" s="273"/>
      <c r="G1627" s="270"/>
      <c r="H1627" s="270"/>
      <c r="I1627" s="271"/>
      <c r="J1627" s="270"/>
      <c r="K1627" s="270"/>
      <c r="S1627" s="272"/>
      <c r="U1627" s="264"/>
    </row>
    <row r="1628" spans="6:21" x14ac:dyDescent="0.25">
      <c r="F1628" s="273"/>
      <c r="G1628" s="270"/>
      <c r="H1628" s="270"/>
      <c r="I1628" s="271"/>
      <c r="J1628" s="270"/>
      <c r="K1628" s="270"/>
      <c r="S1628" s="272"/>
      <c r="U1628" s="264"/>
    </row>
    <row r="1629" spans="6:21" x14ac:dyDescent="0.25">
      <c r="F1629" s="273"/>
      <c r="G1629" s="270"/>
      <c r="H1629" s="270"/>
      <c r="I1629" s="271"/>
      <c r="J1629" s="270"/>
      <c r="K1629" s="270"/>
      <c r="S1629" s="272"/>
      <c r="U1629" s="264"/>
    </row>
    <row r="1630" spans="6:21" x14ac:dyDescent="0.25">
      <c r="F1630" s="273"/>
      <c r="G1630" s="270"/>
      <c r="H1630" s="270"/>
      <c r="I1630" s="271"/>
      <c r="J1630" s="270"/>
      <c r="K1630" s="270"/>
      <c r="S1630" s="272"/>
      <c r="U1630" s="264"/>
    </row>
    <row r="1631" spans="6:21" x14ac:dyDescent="0.25">
      <c r="F1631" s="273"/>
      <c r="G1631" s="270"/>
      <c r="H1631" s="270"/>
      <c r="I1631" s="271"/>
      <c r="J1631" s="270"/>
      <c r="K1631" s="270"/>
      <c r="S1631" s="272"/>
      <c r="U1631" s="264"/>
    </row>
    <row r="1632" spans="6:21" x14ac:dyDescent="0.25">
      <c r="F1632" s="273"/>
      <c r="G1632" s="270"/>
      <c r="H1632" s="270"/>
      <c r="I1632" s="271"/>
      <c r="J1632" s="270"/>
      <c r="K1632" s="270"/>
      <c r="S1632" s="272"/>
      <c r="U1632" s="264"/>
    </row>
    <row r="1633" spans="6:21" x14ac:dyDescent="0.25">
      <c r="F1633" s="273"/>
      <c r="G1633" s="270"/>
      <c r="H1633" s="270"/>
      <c r="I1633" s="271"/>
      <c r="J1633" s="270"/>
      <c r="K1633" s="270"/>
      <c r="S1633" s="272"/>
      <c r="U1633" s="264"/>
    </row>
    <row r="1634" spans="6:21" x14ac:dyDescent="0.25">
      <c r="F1634" s="273"/>
      <c r="G1634" s="270"/>
      <c r="H1634" s="270"/>
      <c r="I1634" s="271"/>
      <c r="J1634" s="270"/>
      <c r="K1634" s="270"/>
      <c r="S1634" s="272"/>
      <c r="U1634" s="264"/>
    </row>
    <row r="1635" spans="6:21" x14ac:dyDescent="0.25">
      <c r="F1635" s="273"/>
      <c r="G1635" s="270"/>
      <c r="H1635" s="270"/>
      <c r="I1635" s="271"/>
      <c r="J1635" s="270"/>
      <c r="K1635" s="270"/>
      <c r="S1635" s="272"/>
      <c r="U1635" s="264"/>
    </row>
    <row r="1636" spans="6:21" x14ac:dyDescent="0.25">
      <c r="F1636" s="273"/>
      <c r="G1636" s="270"/>
      <c r="H1636" s="270"/>
      <c r="I1636" s="271"/>
      <c r="J1636" s="270"/>
      <c r="K1636" s="270"/>
      <c r="S1636" s="272"/>
      <c r="U1636" s="264"/>
    </row>
    <row r="1637" spans="6:21" x14ac:dyDescent="0.25">
      <c r="F1637" s="273"/>
      <c r="G1637" s="270"/>
      <c r="H1637" s="270"/>
      <c r="I1637" s="271"/>
      <c r="J1637" s="270"/>
      <c r="K1637" s="270"/>
      <c r="S1637" s="272"/>
      <c r="U1637" s="264"/>
    </row>
    <row r="1638" spans="6:21" x14ac:dyDescent="0.25">
      <c r="F1638" s="273"/>
      <c r="G1638" s="270"/>
      <c r="H1638" s="270"/>
      <c r="I1638" s="271"/>
      <c r="J1638" s="270"/>
      <c r="K1638" s="270"/>
      <c r="S1638" s="272"/>
      <c r="U1638" s="264"/>
    </row>
    <row r="1639" spans="6:21" x14ac:dyDescent="0.25">
      <c r="F1639" s="273"/>
      <c r="G1639" s="270"/>
      <c r="H1639" s="270"/>
      <c r="I1639" s="271"/>
      <c r="J1639" s="270"/>
      <c r="K1639" s="270"/>
      <c r="S1639" s="272"/>
      <c r="U1639" s="264"/>
    </row>
    <row r="1640" spans="6:21" x14ac:dyDescent="0.25">
      <c r="F1640" s="273"/>
      <c r="G1640" s="270"/>
      <c r="H1640" s="270"/>
      <c r="I1640" s="271"/>
      <c r="J1640" s="270"/>
      <c r="K1640" s="270"/>
      <c r="S1640" s="272"/>
      <c r="U1640" s="264"/>
    </row>
    <row r="1641" spans="6:21" x14ac:dyDescent="0.25">
      <c r="F1641" s="273"/>
      <c r="G1641" s="270"/>
      <c r="H1641" s="270"/>
      <c r="I1641" s="271"/>
      <c r="J1641" s="270"/>
      <c r="K1641" s="270"/>
      <c r="S1641" s="272"/>
      <c r="U1641" s="264"/>
    </row>
    <row r="1642" spans="6:21" x14ac:dyDescent="0.25">
      <c r="F1642" s="273"/>
      <c r="G1642" s="270"/>
      <c r="H1642" s="270"/>
      <c r="I1642" s="271"/>
      <c r="J1642" s="270"/>
      <c r="K1642" s="270"/>
      <c r="S1642" s="272"/>
      <c r="U1642" s="264"/>
    </row>
    <row r="1643" spans="6:21" x14ac:dyDescent="0.25">
      <c r="F1643" s="273"/>
      <c r="G1643" s="270"/>
      <c r="H1643" s="270"/>
      <c r="I1643" s="271"/>
      <c r="J1643" s="270"/>
      <c r="K1643" s="270"/>
      <c r="S1643" s="272"/>
      <c r="U1643" s="264"/>
    </row>
    <row r="1644" spans="6:21" x14ac:dyDescent="0.25">
      <c r="F1644" s="273"/>
      <c r="G1644" s="270"/>
      <c r="H1644" s="270"/>
      <c r="I1644" s="271"/>
      <c r="J1644" s="270"/>
      <c r="K1644" s="270"/>
      <c r="S1644" s="272"/>
      <c r="U1644" s="264"/>
    </row>
    <row r="1645" spans="6:21" x14ac:dyDescent="0.25">
      <c r="F1645" s="273"/>
      <c r="G1645" s="270"/>
      <c r="H1645" s="270"/>
      <c r="I1645" s="271"/>
      <c r="J1645" s="270"/>
      <c r="K1645" s="270"/>
      <c r="S1645" s="272"/>
      <c r="U1645" s="264"/>
    </row>
    <row r="1646" spans="6:21" x14ac:dyDescent="0.25">
      <c r="F1646" s="273"/>
      <c r="G1646" s="270"/>
      <c r="H1646" s="270"/>
      <c r="I1646" s="271"/>
      <c r="J1646" s="270"/>
      <c r="K1646" s="270"/>
      <c r="S1646" s="272"/>
      <c r="U1646" s="264"/>
    </row>
    <row r="1647" spans="6:21" x14ac:dyDescent="0.25">
      <c r="F1647" s="273"/>
      <c r="G1647" s="270"/>
      <c r="H1647" s="270"/>
      <c r="I1647" s="271"/>
      <c r="J1647" s="270"/>
      <c r="K1647" s="270"/>
      <c r="S1647" s="272"/>
      <c r="U1647" s="264"/>
    </row>
    <row r="1648" spans="6:21" x14ac:dyDescent="0.25">
      <c r="F1648" s="273"/>
      <c r="G1648" s="270"/>
      <c r="H1648" s="270"/>
      <c r="I1648" s="271"/>
      <c r="J1648" s="270"/>
      <c r="K1648" s="270"/>
      <c r="S1648" s="272"/>
      <c r="U1648" s="264"/>
    </row>
    <row r="1649" spans="6:21" x14ac:dyDescent="0.25">
      <c r="F1649" s="273"/>
      <c r="G1649" s="270"/>
      <c r="H1649" s="270"/>
      <c r="I1649" s="271"/>
      <c r="J1649" s="270"/>
      <c r="K1649" s="270"/>
      <c r="S1649" s="272"/>
      <c r="U1649" s="264"/>
    </row>
    <row r="1650" spans="6:21" x14ac:dyDescent="0.25">
      <c r="F1650" s="273"/>
      <c r="G1650" s="270"/>
      <c r="H1650" s="270"/>
      <c r="I1650" s="271"/>
      <c r="J1650" s="270"/>
      <c r="K1650" s="270"/>
      <c r="S1650" s="272"/>
      <c r="U1650" s="264"/>
    </row>
    <row r="1651" spans="6:21" x14ac:dyDescent="0.25">
      <c r="F1651" s="273"/>
      <c r="G1651" s="270"/>
      <c r="H1651" s="270"/>
      <c r="I1651" s="271"/>
      <c r="J1651" s="270"/>
      <c r="K1651" s="270"/>
      <c r="S1651" s="272"/>
      <c r="U1651" s="264"/>
    </row>
    <row r="1652" spans="6:21" x14ac:dyDescent="0.25">
      <c r="F1652" s="273"/>
      <c r="G1652" s="270"/>
      <c r="H1652" s="270"/>
      <c r="I1652" s="271"/>
      <c r="J1652" s="270"/>
      <c r="K1652" s="270"/>
      <c r="S1652" s="272"/>
      <c r="U1652" s="264"/>
    </row>
    <row r="1653" spans="6:21" x14ac:dyDescent="0.25">
      <c r="F1653" s="273"/>
      <c r="G1653" s="270"/>
      <c r="H1653" s="270"/>
      <c r="I1653" s="271"/>
      <c r="J1653" s="270"/>
      <c r="K1653" s="270"/>
      <c r="S1653" s="272"/>
      <c r="U1653" s="264"/>
    </row>
    <row r="1654" spans="6:21" x14ac:dyDescent="0.25">
      <c r="F1654" s="273"/>
      <c r="G1654" s="270"/>
      <c r="H1654" s="270"/>
      <c r="I1654" s="271"/>
      <c r="J1654" s="270"/>
      <c r="K1654" s="270"/>
      <c r="S1654" s="272"/>
      <c r="U1654" s="264"/>
    </row>
    <row r="1655" spans="6:21" x14ac:dyDescent="0.25">
      <c r="F1655" s="273"/>
      <c r="G1655" s="270"/>
      <c r="H1655" s="270"/>
      <c r="I1655" s="271"/>
      <c r="J1655" s="270"/>
      <c r="K1655" s="270"/>
      <c r="S1655" s="272"/>
      <c r="U1655" s="264"/>
    </row>
    <row r="1656" spans="6:21" x14ac:dyDescent="0.25">
      <c r="F1656" s="273"/>
      <c r="G1656" s="270"/>
      <c r="H1656" s="270"/>
      <c r="I1656" s="271"/>
      <c r="J1656" s="270"/>
      <c r="K1656" s="270"/>
      <c r="S1656" s="272"/>
      <c r="U1656" s="264"/>
    </row>
    <row r="1657" spans="6:21" x14ac:dyDescent="0.25">
      <c r="F1657" s="273"/>
      <c r="G1657" s="270"/>
      <c r="H1657" s="270"/>
      <c r="I1657" s="271"/>
      <c r="J1657" s="270"/>
      <c r="K1657" s="270"/>
      <c r="S1657" s="272"/>
      <c r="U1657" s="264"/>
    </row>
    <row r="1658" spans="6:21" x14ac:dyDescent="0.25">
      <c r="F1658" s="273"/>
      <c r="G1658" s="270"/>
      <c r="H1658" s="270"/>
      <c r="I1658" s="271"/>
      <c r="J1658" s="270"/>
      <c r="K1658" s="270"/>
      <c r="S1658" s="272"/>
      <c r="U1658" s="264"/>
    </row>
    <row r="1659" spans="6:21" x14ac:dyDescent="0.25">
      <c r="F1659" s="273"/>
      <c r="G1659" s="270"/>
      <c r="H1659" s="270"/>
      <c r="I1659" s="271"/>
      <c r="J1659" s="270"/>
      <c r="K1659" s="270"/>
      <c r="S1659" s="272"/>
      <c r="U1659" s="264"/>
    </row>
    <row r="1660" spans="6:21" x14ac:dyDescent="0.25">
      <c r="F1660" s="273"/>
      <c r="G1660" s="270"/>
      <c r="H1660" s="270"/>
      <c r="I1660" s="271"/>
      <c r="J1660" s="270"/>
      <c r="K1660" s="270"/>
      <c r="S1660" s="272"/>
      <c r="U1660" s="264"/>
    </row>
    <row r="1661" spans="6:21" x14ac:dyDescent="0.25">
      <c r="F1661" s="273"/>
      <c r="G1661" s="270"/>
      <c r="H1661" s="270"/>
      <c r="I1661" s="271"/>
      <c r="J1661" s="270"/>
      <c r="K1661" s="270"/>
      <c r="S1661" s="272"/>
      <c r="U1661" s="264"/>
    </row>
    <row r="1662" spans="6:21" x14ac:dyDescent="0.25">
      <c r="F1662" s="273"/>
      <c r="G1662" s="270"/>
      <c r="H1662" s="270"/>
      <c r="I1662" s="271"/>
      <c r="J1662" s="270"/>
      <c r="K1662" s="270"/>
      <c r="S1662" s="272"/>
      <c r="U1662" s="264"/>
    </row>
    <row r="1663" spans="6:21" x14ac:dyDescent="0.25">
      <c r="F1663" s="273"/>
      <c r="G1663" s="270"/>
      <c r="H1663" s="270"/>
      <c r="I1663" s="271"/>
      <c r="J1663" s="270"/>
      <c r="K1663" s="270"/>
      <c r="S1663" s="272"/>
      <c r="U1663" s="264"/>
    </row>
    <row r="1664" spans="6:21" x14ac:dyDescent="0.25">
      <c r="F1664" s="273"/>
      <c r="G1664" s="270"/>
      <c r="H1664" s="270"/>
      <c r="I1664" s="271"/>
      <c r="J1664" s="270"/>
      <c r="K1664" s="270"/>
      <c r="S1664" s="272"/>
      <c r="U1664" s="264"/>
    </row>
    <row r="1665" spans="6:21" x14ac:dyDescent="0.25">
      <c r="F1665" s="273"/>
      <c r="G1665" s="270"/>
      <c r="H1665" s="270"/>
      <c r="I1665" s="271"/>
      <c r="J1665" s="270"/>
      <c r="K1665" s="270"/>
      <c r="S1665" s="272"/>
      <c r="U1665" s="264"/>
    </row>
    <row r="1666" spans="6:21" x14ac:dyDescent="0.25">
      <c r="F1666" s="273"/>
      <c r="G1666" s="270"/>
      <c r="H1666" s="270"/>
      <c r="I1666" s="271"/>
      <c r="J1666" s="270"/>
      <c r="K1666" s="270"/>
      <c r="S1666" s="272"/>
      <c r="U1666" s="264"/>
    </row>
    <row r="1667" spans="6:21" x14ac:dyDescent="0.25">
      <c r="F1667" s="273"/>
      <c r="G1667" s="270"/>
      <c r="H1667" s="270"/>
      <c r="I1667" s="271"/>
      <c r="J1667" s="270"/>
      <c r="K1667" s="270"/>
      <c r="S1667" s="272"/>
      <c r="U1667" s="264"/>
    </row>
    <row r="1668" spans="6:21" x14ac:dyDescent="0.25">
      <c r="F1668" s="273"/>
      <c r="G1668" s="270"/>
      <c r="H1668" s="270"/>
      <c r="I1668" s="271"/>
      <c r="J1668" s="270"/>
      <c r="K1668" s="270"/>
      <c r="S1668" s="272"/>
      <c r="U1668" s="264"/>
    </row>
    <row r="1669" spans="6:21" x14ac:dyDescent="0.25">
      <c r="F1669" s="273"/>
      <c r="G1669" s="270"/>
      <c r="H1669" s="270"/>
      <c r="I1669" s="271"/>
      <c r="J1669" s="270"/>
      <c r="K1669" s="270"/>
      <c r="S1669" s="272"/>
      <c r="U1669" s="264"/>
    </row>
    <row r="1670" spans="6:21" x14ac:dyDescent="0.25">
      <c r="F1670" s="273"/>
      <c r="G1670" s="270"/>
      <c r="H1670" s="270"/>
      <c r="I1670" s="271"/>
      <c r="J1670" s="270"/>
      <c r="K1670" s="270"/>
      <c r="S1670" s="272"/>
      <c r="U1670" s="264"/>
    </row>
    <row r="1671" spans="6:21" x14ac:dyDescent="0.25">
      <c r="F1671" s="273"/>
      <c r="G1671" s="270"/>
      <c r="H1671" s="270"/>
      <c r="I1671" s="271"/>
      <c r="J1671" s="270"/>
      <c r="K1671" s="270"/>
      <c r="S1671" s="272"/>
      <c r="U1671" s="264"/>
    </row>
    <row r="1672" spans="6:21" x14ac:dyDescent="0.25">
      <c r="F1672" s="273"/>
      <c r="G1672" s="270"/>
      <c r="H1672" s="270"/>
      <c r="I1672" s="271"/>
      <c r="J1672" s="270"/>
      <c r="K1672" s="270"/>
      <c r="S1672" s="272"/>
      <c r="U1672" s="264"/>
    </row>
    <row r="1673" spans="6:21" x14ac:dyDescent="0.25">
      <c r="F1673" s="273"/>
      <c r="G1673" s="270"/>
      <c r="H1673" s="270"/>
      <c r="I1673" s="271"/>
      <c r="J1673" s="270"/>
      <c r="K1673" s="270"/>
      <c r="S1673" s="272"/>
      <c r="U1673" s="264"/>
    </row>
    <row r="1674" spans="6:21" x14ac:dyDescent="0.25">
      <c r="F1674" s="273"/>
      <c r="G1674" s="270"/>
      <c r="H1674" s="270"/>
      <c r="I1674" s="271"/>
      <c r="J1674" s="270"/>
      <c r="K1674" s="270"/>
      <c r="S1674" s="272"/>
      <c r="U1674" s="264"/>
    </row>
    <row r="1675" spans="6:21" x14ac:dyDescent="0.25">
      <c r="F1675" s="273"/>
      <c r="G1675" s="270"/>
      <c r="H1675" s="270"/>
      <c r="I1675" s="271"/>
      <c r="J1675" s="270"/>
      <c r="K1675" s="270"/>
      <c r="S1675" s="272"/>
      <c r="U1675" s="264"/>
    </row>
    <row r="1676" spans="6:21" x14ac:dyDescent="0.25">
      <c r="F1676" s="273"/>
      <c r="G1676" s="270"/>
      <c r="H1676" s="270"/>
      <c r="I1676" s="271"/>
      <c r="J1676" s="270"/>
      <c r="K1676" s="270"/>
      <c r="S1676" s="272"/>
      <c r="U1676" s="264"/>
    </row>
    <row r="1677" spans="6:21" x14ac:dyDescent="0.25">
      <c r="F1677" s="273"/>
      <c r="G1677" s="270"/>
      <c r="H1677" s="270"/>
      <c r="I1677" s="271"/>
      <c r="J1677" s="270"/>
      <c r="K1677" s="270"/>
      <c r="S1677" s="272"/>
      <c r="U1677" s="264"/>
    </row>
    <row r="1678" spans="6:21" x14ac:dyDescent="0.25">
      <c r="F1678" s="273"/>
      <c r="G1678" s="270"/>
      <c r="H1678" s="270"/>
      <c r="I1678" s="271"/>
      <c r="J1678" s="270"/>
      <c r="K1678" s="270"/>
      <c r="S1678" s="272"/>
      <c r="U1678" s="264"/>
    </row>
    <row r="1679" spans="6:21" x14ac:dyDescent="0.25">
      <c r="F1679" s="273"/>
      <c r="G1679" s="270"/>
      <c r="H1679" s="270"/>
      <c r="I1679" s="271"/>
      <c r="J1679" s="270"/>
      <c r="K1679" s="270"/>
      <c r="S1679" s="272"/>
      <c r="U1679" s="264"/>
    </row>
    <row r="1680" spans="6:21" x14ac:dyDescent="0.25">
      <c r="F1680" s="273"/>
      <c r="G1680" s="270"/>
      <c r="H1680" s="270"/>
      <c r="I1680" s="271"/>
      <c r="J1680" s="270"/>
      <c r="K1680" s="270"/>
      <c r="S1680" s="272"/>
      <c r="U1680" s="264"/>
    </row>
    <row r="1681" spans="6:21" x14ac:dyDescent="0.25">
      <c r="F1681" s="273"/>
      <c r="G1681" s="270"/>
      <c r="H1681" s="270"/>
      <c r="I1681" s="271"/>
      <c r="J1681" s="270"/>
      <c r="K1681" s="270"/>
      <c r="S1681" s="272"/>
      <c r="U1681" s="264"/>
    </row>
    <row r="1682" spans="6:21" x14ac:dyDescent="0.25">
      <c r="F1682" s="273"/>
      <c r="G1682" s="270"/>
      <c r="H1682" s="270"/>
      <c r="I1682" s="271"/>
      <c r="J1682" s="270"/>
      <c r="K1682" s="270"/>
      <c r="S1682" s="272"/>
      <c r="U1682" s="264"/>
    </row>
    <row r="1683" spans="6:21" x14ac:dyDescent="0.25">
      <c r="F1683" s="273"/>
      <c r="G1683" s="270"/>
      <c r="H1683" s="270"/>
      <c r="I1683" s="271"/>
      <c r="J1683" s="270"/>
      <c r="K1683" s="270"/>
      <c r="S1683" s="272"/>
      <c r="U1683" s="264"/>
    </row>
    <row r="1684" spans="6:21" x14ac:dyDescent="0.25">
      <c r="F1684" s="273"/>
      <c r="G1684" s="270"/>
      <c r="H1684" s="270"/>
      <c r="I1684" s="271"/>
      <c r="J1684" s="270"/>
      <c r="K1684" s="270"/>
      <c r="S1684" s="272"/>
      <c r="U1684" s="264"/>
    </row>
    <row r="1685" spans="6:21" x14ac:dyDescent="0.25">
      <c r="F1685" s="273"/>
      <c r="G1685" s="270"/>
      <c r="H1685" s="270"/>
      <c r="I1685" s="271"/>
      <c r="J1685" s="270"/>
      <c r="K1685" s="270"/>
      <c r="S1685" s="272"/>
      <c r="U1685" s="264"/>
    </row>
    <row r="1686" spans="6:21" x14ac:dyDescent="0.25">
      <c r="F1686" s="273"/>
      <c r="G1686" s="270"/>
      <c r="H1686" s="270"/>
      <c r="I1686" s="271"/>
      <c r="J1686" s="270"/>
      <c r="K1686" s="270"/>
      <c r="S1686" s="272"/>
      <c r="U1686" s="264"/>
    </row>
    <row r="1687" spans="6:21" x14ac:dyDescent="0.25">
      <c r="F1687" s="273"/>
      <c r="G1687" s="270"/>
      <c r="H1687" s="270"/>
      <c r="I1687" s="271"/>
      <c r="J1687" s="270"/>
      <c r="K1687" s="270"/>
      <c r="S1687" s="272"/>
      <c r="U1687" s="264"/>
    </row>
    <row r="1688" spans="6:21" x14ac:dyDescent="0.25">
      <c r="F1688" s="273"/>
      <c r="G1688" s="270"/>
      <c r="H1688" s="270"/>
      <c r="I1688" s="271"/>
      <c r="J1688" s="270"/>
      <c r="K1688" s="270"/>
      <c r="S1688" s="272"/>
      <c r="U1688" s="264"/>
    </row>
    <row r="1689" spans="6:21" x14ac:dyDescent="0.25">
      <c r="F1689" s="273"/>
      <c r="G1689" s="270"/>
      <c r="H1689" s="270"/>
      <c r="I1689" s="271"/>
      <c r="J1689" s="270"/>
      <c r="K1689" s="270"/>
      <c r="S1689" s="272"/>
      <c r="U1689" s="264"/>
    </row>
    <row r="1690" spans="6:21" x14ac:dyDescent="0.25">
      <c r="F1690" s="273"/>
      <c r="G1690" s="270"/>
      <c r="H1690" s="270"/>
      <c r="I1690" s="271"/>
      <c r="J1690" s="270"/>
      <c r="K1690" s="270"/>
      <c r="S1690" s="272"/>
      <c r="U1690" s="264"/>
    </row>
    <row r="1691" spans="6:21" x14ac:dyDescent="0.25">
      <c r="F1691" s="273"/>
      <c r="G1691" s="270"/>
      <c r="H1691" s="270"/>
      <c r="I1691" s="271"/>
      <c r="J1691" s="270"/>
      <c r="K1691" s="270"/>
      <c r="S1691" s="272"/>
      <c r="U1691" s="264"/>
    </row>
    <row r="1692" spans="6:21" x14ac:dyDescent="0.25">
      <c r="F1692" s="273"/>
      <c r="G1692" s="270"/>
      <c r="H1692" s="270"/>
      <c r="I1692" s="271"/>
      <c r="J1692" s="270"/>
      <c r="K1692" s="270"/>
      <c r="S1692" s="272"/>
      <c r="U1692" s="264"/>
    </row>
    <row r="1693" spans="6:21" x14ac:dyDescent="0.25">
      <c r="F1693" s="273"/>
      <c r="G1693" s="270"/>
      <c r="H1693" s="270"/>
      <c r="I1693" s="271"/>
      <c r="J1693" s="270"/>
      <c r="K1693" s="270"/>
      <c r="S1693" s="272"/>
      <c r="U1693" s="264"/>
    </row>
    <row r="1694" spans="6:21" x14ac:dyDescent="0.25">
      <c r="F1694" s="273"/>
      <c r="G1694" s="270"/>
      <c r="H1694" s="270"/>
      <c r="I1694" s="271"/>
      <c r="J1694" s="270"/>
      <c r="K1694" s="270"/>
      <c r="S1694" s="272"/>
      <c r="U1694" s="264"/>
    </row>
    <row r="1695" spans="6:21" x14ac:dyDescent="0.25">
      <c r="F1695" s="273"/>
      <c r="G1695" s="270"/>
      <c r="H1695" s="270"/>
      <c r="I1695" s="271"/>
      <c r="J1695" s="270"/>
      <c r="K1695" s="270"/>
      <c r="S1695" s="272"/>
      <c r="U1695" s="264"/>
    </row>
    <row r="1696" spans="6:21" x14ac:dyDescent="0.25">
      <c r="F1696" s="273"/>
      <c r="G1696" s="270"/>
      <c r="H1696" s="270"/>
      <c r="I1696" s="271"/>
      <c r="J1696" s="270"/>
      <c r="K1696" s="270"/>
      <c r="S1696" s="272"/>
      <c r="U1696" s="264"/>
    </row>
    <row r="1697" spans="6:21" x14ac:dyDescent="0.25">
      <c r="F1697" s="273"/>
      <c r="G1697" s="270"/>
      <c r="H1697" s="270"/>
      <c r="I1697" s="271"/>
      <c r="J1697" s="270"/>
      <c r="K1697" s="270"/>
      <c r="S1697" s="272"/>
      <c r="U1697" s="264"/>
    </row>
    <row r="1698" spans="6:21" x14ac:dyDescent="0.25">
      <c r="F1698" s="273"/>
      <c r="G1698" s="270"/>
      <c r="H1698" s="270"/>
      <c r="I1698" s="271"/>
      <c r="J1698" s="270"/>
      <c r="K1698" s="270"/>
      <c r="S1698" s="272"/>
      <c r="U1698" s="264"/>
    </row>
    <row r="1699" spans="6:21" x14ac:dyDescent="0.25">
      <c r="F1699" s="273"/>
      <c r="G1699" s="270"/>
      <c r="H1699" s="270"/>
      <c r="I1699" s="271"/>
      <c r="J1699" s="270"/>
      <c r="K1699" s="270"/>
      <c r="S1699" s="272"/>
      <c r="U1699" s="264"/>
    </row>
    <row r="1700" spans="6:21" x14ac:dyDescent="0.25">
      <c r="F1700" s="273"/>
      <c r="G1700" s="270"/>
      <c r="H1700" s="270"/>
      <c r="I1700" s="271"/>
      <c r="J1700" s="270"/>
      <c r="K1700" s="270"/>
      <c r="S1700" s="272"/>
      <c r="U1700" s="264"/>
    </row>
    <row r="1701" spans="6:21" x14ac:dyDescent="0.25">
      <c r="F1701" s="273"/>
      <c r="G1701" s="270"/>
      <c r="H1701" s="270"/>
      <c r="I1701" s="271"/>
      <c r="J1701" s="270"/>
      <c r="K1701" s="270"/>
      <c r="S1701" s="272"/>
      <c r="U1701" s="264"/>
    </row>
    <row r="1702" spans="6:21" x14ac:dyDescent="0.25">
      <c r="F1702" s="273"/>
      <c r="G1702" s="270"/>
      <c r="H1702" s="270"/>
      <c r="I1702" s="271"/>
      <c r="J1702" s="270"/>
      <c r="K1702" s="270"/>
      <c r="S1702" s="272"/>
      <c r="U1702" s="264"/>
    </row>
    <row r="1703" spans="6:21" x14ac:dyDescent="0.25">
      <c r="F1703" s="273"/>
      <c r="G1703" s="270"/>
      <c r="H1703" s="270"/>
      <c r="I1703" s="271"/>
      <c r="J1703" s="270"/>
      <c r="K1703" s="270"/>
      <c r="S1703" s="272"/>
      <c r="U1703" s="264"/>
    </row>
    <row r="1704" spans="6:21" x14ac:dyDescent="0.25">
      <c r="F1704" s="273"/>
      <c r="G1704" s="270"/>
      <c r="H1704" s="270"/>
      <c r="I1704" s="271"/>
      <c r="J1704" s="270"/>
      <c r="K1704" s="270"/>
      <c r="S1704" s="272"/>
      <c r="U1704" s="264"/>
    </row>
    <row r="1705" spans="6:21" x14ac:dyDescent="0.25">
      <c r="F1705" s="273"/>
      <c r="G1705" s="270"/>
      <c r="H1705" s="270"/>
      <c r="I1705" s="271"/>
      <c r="J1705" s="270"/>
      <c r="K1705" s="270"/>
      <c r="S1705" s="272"/>
      <c r="U1705" s="264"/>
    </row>
    <row r="1706" spans="6:21" x14ac:dyDescent="0.25">
      <c r="F1706" s="273"/>
      <c r="G1706" s="270"/>
      <c r="H1706" s="270"/>
      <c r="I1706" s="271"/>
      <c r="J1706" s="270"/>
      <c r="K1706" s="270"/>
      <c r="S1706" s="272"/>
      <c r="U1706" s="264"/>
    </row>
    <row r="1707" spans="6:21" x14ac:dyDescent="0.25">
      <c r="F1707" s="273"/>
      <c r="G1707" s="270"/>
      <c r="H1707" s="270"/>
      <c r="I1707" s="271"/>
      <c r="J1707" s="270"/>
      <c r="K1707" s="270"/>
      <c r="S1707" s="272"/>
      <c r="U1707" s="264"/>
    </row>
    <row r="1708" spans="6:21" x14ac:dyDescent="0.25">
      <c r="F1708" s="273"/>
      <c r="G1708" s="270"/>
      <c r="H1708" s="270"/>
      <c r="I1708" s="271"/>
      <c r="J1708" s="270"/>
      <c r="K1708" s="270"/>
      <c r="S1708" s="272"/>
      <c r="U1708" s="264"/>
    </row>
    <row r="1709" spans="6:21" x14ac:dyDescent="0.25">
      <c r="F1709" s="273"/>
      <c r="G1709" s="270"/>
      <c r="H1709" s="270"/>
      <c r="I1709" s="271"/>
      <c r="J1709" s="270"/>
      <c r="K1709" s="270"/>
      <c r="S1709" s="272"/>
      <c r="U1709" s="264"/>
    </row>
    <row r="1710" spans="6:21" x14ac:dyDescent="0.25">
      <c r="F1710" s="273"/>
      <c r="G1710" s="270"/>
      <c r="H1710" s="270"/>
      <c r="I1710" s="271"/>
      <c r="J1710" s="270"/>
      <c r="K1710" s="270"/>
      <c r="S1710" s="272"/>
      <c r="U1710" s="264"/>
    </row>
    <row r="1711" spans="6:21" x14ac:dyDescent="0.25">
      <c r="F1711" s="273"/>
      <c r="G1711" s="270"/>
      <c r="H1711" s="270"/>
      <c r="I1711" s="271"/>
      <c r="J1711" s="270"/>
      <c r="K1711" s="270"/>
      <c r="S1711" s="272"/>
      <c r="U1711" s="264"/>
    </row>
    <row r="1712" spans="6:21" x14ac:dyDescent="0.25">
      <c r="F1712" s="273"/>
      <c r="G1712" s="270"/>
      <c r="H1712" s="270"/>
      <c r="I1712" s="271"/>
      <c r="J1712" s="270"/>
      <c r="K1712" s="270"/>
      <c r="S1712" s="272"/>
      <c r="U1712" s="264"/>
    </row>
    <row r="1713" spans="6:21" x14ac:dyDescent="0.25">
      <c r="F1713" s="273"/>
      <c r="G1713" s="270"/>
      <c r="H1713" s="270"/>
      <c r="I1713" s="271"/>
      <c r="J1713" s="270"/>
      <c r="K1713" s="270"/>
      <c r="S1713" s="272"/>
      <c r="U1713" s="264"/>
    </row>
    <row r="1714" spans="6:21" x14ac:dyDescent="0.25">
      <c r="F1714" s="273"/>
      <c r="G1714" s="270"/>
      <c r="H1714" s="270"/>
      <c r="I1714" s="271"/>
      <c r="J1714" s="270"/>
      <c r="K1714" s="270"/>
      <c r="S1714" s="272"/>
      <c r="U1714" s="264"/>
    </row>
    <row r="1715" spans="6:21" x14ac:dyDescent="0.25">
      <c r="F1715" s="273"/>
      <c r="G1715" s="270"/>
      <c r="H1715" s="270"/>
      <c r="I1715" s="271"/>
      <c r="J1715" s="270"/>
      <c r="K1715" s="270"/>
      <c r="S1715" s="272"/>
      <c r="U1715" s="264"/>
    </row>
    <row r="1716" spans="6:21" x14ac:dyDescent="0.25">
      <c r="F1716" s="273"/>
      <c r="G1716" s="270"/>
      <c r="H1716" s="270"/>
      <c r="I1716" s="271"/>
      <c r="J1716" s="270"/>
      <c r="K1716" s="270"/>
      <c r="S1716" s="272"/>
      <c r="U1716" s="264"/>
    </row>
    <row r="1717" spans="6:21" x14ac:dyDescent="0.25">
      <c r="F1717" s="273"/>
      <c r="G1717" s="270"/>
      <c r="H1717" s="270"/>
      <c r="I1717" s="271"/>
      <c r="J1717" s="270"/>
      <c r="K1717" s="270"/>
      <c r="S1717" s="272"/>
      <c r="U1717" s="264"/>
    </row>
    <row r="1718" spans="6:21" x14ac:dyDescent="0.25">
      <c r="F1718" s="273"/>
      <c r="G1718" s="270"/>
      <c r="H1718" s="270"/>
      <c r="I1718" s="271"/>
      <c r="J1718" s="270"/>
      <c r="K1718" s="270"/>
      <c r="S1718" s="272"/>
      <c r="U1718" s="264"/>
    </row>
    <row r="1719" spans="6:21" x14ac:dyDescent="0.25">
      <c r="F1719" s="273"/>
      <c r="G1719" s="270"/>
      <c r="H1719" s="270"/>
      <c r="I1719" s="271"/>
      <c r="J1719" s="270"/>
      <c r="K1719" s="270"/>
      <c r="S1719" s="272"/>
      <c r="U1719" s="264"/>
    </row>
    <row r="1720" spans="6:21" x14ac:dyDescent="0.25">
      <c r="F1720" s="273"/>
      <c r="G1720" s="270"/>
      <c r="H1720" s="270"/>
      <c r="I1720" s="271"/>
      <c r="J1720" s="270"/>
      <c r="K1720" s="270"/>
      <c r="S1720" s="272"/>
      <c r="U1720" s="264"/>
    </row>
    <row r="1721" spans="6:21" x14ac:dyDescent="0.25">
      <c r="F1721" s="273"/>
      <c r="G1721" s="270"/>
      <c r="H1721" s="270"/>
      <c r="I1721" s="271"/>
      <c r="J1721" s="270"/>
      <c r="K1721" s="270"/>
      <c r="S1721" s="272"/>
      <c r="U1721" s="264"/>
    </row>
    <row r="1722" spans="6:21" x14ac:dyDescent="0.25">
      <c r="F1722" s="273"/>
      <c r="G1722" s="270"/>
      <c r="H1722" s="270"/>
      <c r="I1722" s="271"/>
      <c r="J1722" s="270"/>
      <c r="K1722" s="270"/>
      <c r="S1722" s="272"/>
      <c r="U1722" s="264"/>
    </row>
    <row r="1723" spans="6:21" x14ac:dyDescent="0.25">
      <c r="F1723" s="273"/>
      <c r="G1723" s="270"/>
      <c r="H1723" s="270"/>
      <c r="I1723" s="271"/>
      <c r="J1723" s="270"/>
      <c r="K1723" s="270"/>
      <c r="S1723" s="272"/>
      <c r="U1723" s="264"/>
    </row>
    <row r="1724" spans="6:21" x14ac:dyDescent="0.25">
      <c r="F1724" s="273"/>
      <c r="G1724" s="270"/>
      <c r="H1724" s="270"/>
      <c r="I1724" s="271"/>
      <c r="J1724" s="270"/>
      <c r="K1724" s="270"/>
      <c r="S1724" s="272"/>
      <c r="U1724" s="264"/>
    </row>
    <row r="1725" spans="6:21" x14ac:dyDescent="0.25">
      <c r="F1725" s="273"/>
      <c r="G1725" s="270"/>
      <c r="H1725" s="270"/>
      <c r="I1725" s="271"/>
      <c r="J1725" s="270"/>
      <c r="K1725" s="270"/>
      <c r="S1725" s="272"/>
      <c r="U1725" s="264"/>
    </row>
    <row r="1726" spans="6:21" x14ac:dyDescent="0.25">
      <c r="F1726" s="273"/>
      <c r="G1726" s="270"/>
      <c r="H1726" s="270"/>
      <c r="I1726" s="271"/>
      <c r="J1726" s="270"/>
      <c r="K1726" s="270"/>
      <c r="S1726" s="272"/>
      <c r="U1726" s="264"/>
    </row>
    <row r="1727" spans="6:21" x14ac:dyDescent="0.25">
      <c r="F1727" s="273"/>
      <c r="G1727" s="270"/>
      <c r="H1727" s="270"/>
      <c r="I1727" s="271"/>
      <c r="J1727" s="270"/>
      <c r="K1727" s="270"/>
      <c r="S1727" s="272"/>
      <c r="U1727" s="264"/>
    </row>
    <row r="1728" spans="6:21" x14ac:dyDescent="0.25">
      <c r="F1728" s="273"/>
      <c r="G1728" s="270"/>
      <c r="H1728" s="270"/>
      <c r="I1728" s="271"/>
      <c r="J1728" s="270"/>
      <c r="K1728" s="270"/>
      <c r="S1728" s="272"/>
      <c r="U1728" s="264"/>
    </row>
    <row r="1729" spans="6:21" x14ac:dyDescent="0.25">
      <c r="F1729" s="273"/>
      <c r="G1729" s="270"/>
      <c r="H1729" s="270"/>
      <c r="I1729" s="271"/>
      <c r="J1729" s="270"/>
      <c r="K1729" s="270"/>
      <c r="S1729" s="272"/>
      <c r="U1729" s="264"/>
    </row>
    <row r="1730" spans="6:21" x14ac:dyDescent="0.25">
      <c r="F1730" s="273"/>
      <c r="G1730" s="270"/>
      <c r="H1730" s="270"/>
      <c r="I1730" s="271"/>
      <c r="J1730" s="270"/>
      <c r="K1730" s="270"/>
      <c r="S1730" s="272"/>
      <c r="U1730" s="264"/>
    </row>
    <row r="1731" spans="6:21" x14ac:dyDescent="0.25">
      <c r="F1731" s="273"/>
      <c r="G1731" s="270"/>
      <c r="H1731" s="270"/>
      <c r="I1731" s="271"/>
      <c r="J1731" s="270"/>
      <c r="K1731" s="270"/>
      <c r="S1731" s="272"/>
      <c r="U1731" s="264"/>
    </row>
    <row r="1732" spans="6:21" x14ac:dyDescent="0.25">
      <c r="F1732" s="273"/>
      <c r="G1732" s="270"/>
      <c r="H1732" s="270"/>
      <c r="I1732" s="271"/>
      <c r="J1732" s="270"/>
      <c r="K1732" s="270"/>
      <c r="S1732" s="272"/>
      <c r="U1732" s="264"/>
    </row>
    <row r="1733" spans="6:21" x14ac:dyDescent="0.25">
      <c r="F1733" s="273"/>
      <c r="G1733" s="270"/>
      <c r="H1733" s="270"/>
      <c r="I1733" s="271"/>
      <c r="J1733" s="270"/>
      <c r="K1733" s="270"/>
      <c r="S1733" s="272"/>
      <c r="U1733" s="264"/>
    </row>
    <row r="1734" spans="6:21" x14ac:dyDescent="0.25">
      <c r="F1734" s="273"/>
      <c r="G1734" s="270"/>
      <c r="H1734" s="270"/>
      <c r="I1734" s="271"/>
      <c r="J1734" s="270"/>
      <c r="K1734" s="270"/>
      <c r="S1734" s="272"/>
      <c r="U1734" s="264"/>
    </row>
    <row r="1735" spans="6:21" x14ac:dyDescent="0.25">
      <c r="F1735" s="273"/>
      <c r="G1735" s="270"/>
      <c r="H1735" s="270"/>
      <c r="I1735" s="271"/>
      <c r="J1735" s="270"/>
      <c r="K1735" s="270"/>
      <c r="S1735" s="272"/>
      <c r="U1735" s="264"/>
    </row>
    <row r="1736" spans="6:21" x14ac:dyDescent="0.25">
      <c r="F1736" s="273"/>
      <c r="G1736" s="270"/>
      <c r="H1736" s="270"/>
      <c r="I1736" s="271"/>
      <c r="J1736" s="270"/>
      <c r="K1736" s="270"/>
      <c r="S1736" s="272"/>
      <c r="U1736" s="264"/>
    </row>
    <row r="1737" spans="6:21" x14ac:dyDescent="0.25">
      <c r="F1737" s="273"/>
      <c r="G1737" s="270"/>
      <c r="H1737" s="270"/>
      <c r="I1737" s="271"/>
      <c r="J1737" s="270"/>
      <c r="K1737" s="270"/>
      <c r="S1737" s="272"/>
      <c r="U1737" s="264"/>
    </row>
    <row r="1738" spans="6:21" x14ac:dyDescent="0.25">
      <c r="F1738" s="273"/>
      <c r="G1738" s="270"/>
      <c r="H1738" s="270"/>
      <c r="I1738" s="271"/>
      <c r="J1738" s="270"/>
      <c r="K1738" s="270"/>
      <c r="S1738" s="272"/>
      <c r="U1738" s="264"/>
    </row>
    <row r="1739" spans="6:21" x14ac:dyDescent="0.25">
      <c r="F1739" s="273"/>
      <c r="G1739" s="270"/>
      <c r="H1739" s="270"/>
      <c r="I1739" s="271"/>
      <c r="J1739" s="270"/>
      <c r="K1739" s="270"/>
      <c r="S1739" s="272"/>
      <c r="U1739" s="264"/>
    </row>
    <row r="1740" spans="6:21" x14ac:dyDescent="0.25">
      <c r="F1740" s="273"/>
      <c r="G1740" s="270"/>
      <c r="H1740" s="270"/>
      <c r="I1740" s="271"/>
      <c r="J1740" s="270"/>
      <c r="K1740" s="270"/>
      <c r="S1740" s="272"/>
      <c r="U1740" s="264"/>
    </row>
    <row r="1741" spans="6:21" x14ac:dyDescent="0.25">
      <c r="F1741" s="273"/>
      <c r="G1741" s="270"/>
      <c r="H1741" s="270"/>
      <c r="I1741" s="271"/>
      <c r="J1741" s="270"/>
      <c r="K1741" s="270"/>
      <c r="S1741" s="272"/>
      <c r="U1741" s="264"/>
    </row>
    <row r="1742" spans="6:21" x14ac:dyDescent="0.25">
      <c r="F1742" s="273"/>
      <c r="G1742" s="270"/>
      <c r="H1742" s="270"/>
      <c r="I1742" s="271"/>
      <c r="J1742" s="270"/>
      <c r="K1742" s="270"/>
      <c r="S1742" s="272"/>
      <c r="U1742" s="264"/>
    </row>
    <row r="1743" spans="6:21" x14ac:dyDescent="0.25">
      <c r="F1743" s="273"/>
      <c r="G1743" s="270"/>
      <c r="H1743" s="270"/>
      <c r="I1743" s="271"/>
      <c r="J1743" s="270"/>
      <c r="K1743" s="270"/>
      <c r="S1743" s="272"/>
      <c r="U1743" s="264"/>
    </row>
    <row r="1744" spans="6:21" x14ac:dyDescent="0.25">
      <c r="F1744" s="273"/>
      <c r="G1744" s="270"/>
      <c r="H1744" s="270"/>
      <c r="I1744" s="271"/>
      <c r="J1744" s="270"/>
      <c r="K1744" s="270"/>
      <c r="S1744" s="272"/>
      <c r="U1744" s="264"/>
    </row>
    <row r="1745" spans="6:21" x14ac:dyDescent="0.25">
      <c r="F1745" s="273"/>
      <c r="G1745" s="270"/>
      <c r="H1745" s="270"/>
      <c r="I1745" s="271"/>
      <c r="J1745" s="270"/>
      <c r="K1745" s="270"/>
      <c r="S1745" s="272"/>
      <c r="U1745" s="264"/>
    </row>
    <row r="1746" spans="6:21" x14ac:dyDescent="0.25">
      <c r="F1746" s="273"/>
      <c r="G1746" s="270"/>
      <c r="H1746" s="270"/>
      <c r="I1746" s="271"/>
      <c r="J1746" s="270"/>
      <c r="K1746" s="270"/>
      <c r="S1746" s="272"/>
      <c r="U1746" s="264"/>
    </row>
    <row r="1747" spans="6:21" x14ac:dyDescent="0.25">
      <c r="F1747" s="273"/>
      <c r="G1747" s="270"/>
      <c r="H1747" s="270"/>
      <c r="I1747" s="271"/>
      <c r="J1747" s="270"/>
      <c r="K1747" s="270"/>
      <c r="S1747" s="272"/>
      <c r="U1747" s="264"/>
    </row>
    <row r="1748" spans="6:21" x14ac:dyDescent="0.25">
      <c r="F1748" s="273"/>
      <c r="G1748" s="270"/>
      <c r="H1748" s="270"/>
      <c r="I1748" s="271"/>
      <c r="J1748" s="270"/>
      <c r="K1748" s="270"/>
      <c r="S1748" s="272"/>
      <c r="U1748" s="264"/>
    </row>
    <row r="1749" spans="6:21" x14ac:dyDescent="0.25">
      <c r="F1749" s="273"/>
      <c r="G1749" s="270"/>
      <c r="H1749" s="270"/>
      <c r="I1749" s="271"/>
      <c r="J1749" s="270"/>
      <c r="K1749" s="270"/>
      <c r="S1749" s="272"/>
      <c r="U1749" s="264"/>
    </row>
    <row r="1750" spans="6:21" x14ac:dyDescent="0.25">
      <c r="F1750" s="273"/>
      <c r="G1750" s="270"/>
      <c r="H1750" s="270"/>
      <c r="I1750" s="271"/>
      <c r="J1750" s="270"/>
      <c r="K1750" s="270"/>
      <c r="S1750" s="272"/>
      <c r="U1750" s="264"/>
    </row>
    <row r="1751" spans="6:21" x14ac:dyDescent="0.25">
      <c r="F1751" s="273"/>
      <c r="G1751" s="270"/>
      <c r="H1751" s="270"/>
      <c r="I1751" s="271"/>
      <c r="J1751" s="270"/>
      <c r="K1751" s="270"/>
      <c r="S1751" s="272"/>
      <c r="U1751" s="264"/>
    </row>
    <row r="1752" spans="6:21" x14ac:dyDescent="0.25">
      <c r="F1752" s="273"/>
      <c r="G1752" s="270"/>
      <c r="H1752" s="270"/>
      <c r="I1752" s="271"/>
      <c r="J1752" s="270"/>
      <c r="K1752" s="270"/>
      <c r="S1752" s="272"/>
      <c r="U1752" s="264"/>
    </row>
    <row r="1753" spans="6:21" x14ac:dyDescent="0.25">
      <c r="F1753" s="273"/>
      <c r="G1753" s="270"/>
      <c r="H1753" s="270"/>
      <c r="I1753" s="271"/>
      <c r="J1753" s="270"/>
      <c r="K1753" s="270"/>
      <c r="S1753" s="272"/>
      <c r="U1753" s="264"/>
    </row>
    <row r="1754" spans="6:21" x14ac:dyDescent="0.25">
      <c r="F1754" s="273"/>
      <c r="G1754" s="270"/>
      <c r="H1754" s="270"/>
      <c r="I1754" s="271"/>
      <c r="J1754" s="270"/>
      <c r="K1754" s="270"/>
      <c r="S1754" s="272"/>
      <c r="U1754" s="264"/>
    </row>
    <row r="1755" spans="6:21" x14ac:dyDescent="0.25">
      <c r="F1755" s="273"/>
      <c r="G1755" s="270"/>
      <c r="H1755" s="270"/>
      <c r="I1755" s="271"/>
      <c r="J1755" s="270"/>
      <c r="K1755" s="270"/>
      <c r="S1755" s="272"/>
      <c r="U1755" s="264"/>
    </row>
    <row r="1756" spans="6:21" x14ac:dyDescent="0.25">
      <c r="F1756" s="273"/>
      <c r="G1756" s="270"/>
      <c r="H1756" s="270"/>
      <c r="I1756" s="271"/>
      <c r="J1756" s="270"/>
      <c r="K1756" s="270"/>
      <c r="S1756" s="272"/>
      <c r="U1756" s="264"/>
    </row>
    <row r="1757" spans="6:21" x14ac:dyDescent="0.25">
      <c r="F1757" s="273"/>
      <c r="G1757" s="270"/>
      <c r="H1757" s="270"/>
      <c r="I1757" s="271"/>
      <c r="J1757" s="270"/>
      <c r="K1757" s="270"/>
      <c r="S1757" s="272"/>
      <c r="U1757" s="264"/>
    </row>
    <row r="1758" spans="6:21" x14ac:dyDescent="0.25">
      <c r="F1758" s="273"/>
      <c r="G1758" s="270"/>
      <c r="H1758" s="270"/>
      <c r="I1758" s="271"/>
      <c r="J1758" s="270"/>
      <c r="K1758" s="270"/>
      <c r="S1758" s="272"/>
      <c r="U1758" s="264"/>
    </row>
    <row r="1759" spans="6:21" x14ac:dyDescent="0.25">
      <c r="F1759" s="273"/>
      <c r="G1759" s="270"/>
      <c r="H1759" s="270"/>
      <c r="I1759" s="271"/>
      <c r="J1759" s="270"/>
      <c r="K1759" s="270"/>
      <c r="S1759" s="272"/>
      <c r="U1759" s="264"/>
    </row>
    <row r="1760" spans="6:21" x14ac:dyDescent="0.25">
      <c r="F1760" s="273"/>
      <c r="G1760" s="270"/>
      <c r="H1760" s="270"/>
      <c r="I1760" s="271"/>
      <c r="J1760" s="270"/>
      <c r="K1760" s="270"/>
      <c r="S1760" s="272"/>
      <c r="U1760" s="264"/>
    </row>
    <row r="1761" spans="6:21" x14ac:dyDescent="0.25">
      <c r="F1761" s="273"/>
      <c r="G1761" s="270"/>
      <c r="H1761" s="270"/>
      <c r="I1761" s="271"/>
      <c r="J1761" s="270"/>
      <c r="K1761" s="270"/>
      <c r="S1761" s="272"/>
      <c r="U1761" s="264"/>
    </row>
    <row r="1762" spans="6:21" x14ac:dyDescent="0.25">
      <c r="F1762" s="273"/>
      <c r="G1762" s="270"/>
      <c r="H1762" s="270"/>
      <c r="I1762" s="271"/>
      <c r="J1762" s="270"/>
      <c r="K1762" s="270"/>
      <c r="S1762" s="272"/>
      <c r="U1762" s="264"/>
    </row>
    <row r="1763" spans="6:21" x14ac:dyDescent="0.25">
      <c r="F1763" s="273"/>
      <c r="G1763" s="270"/>
      <c r="H1763" s="270"/>
      <c r="I1763" s="271"/>
      <c r="J1763" s="270"/>
      <c r="K1763" s="270"/>
      <c r="S1763" s="272"/>
      <c r="U1763" s="264"/>
    </row>
    <row r="1764" spans="6:21" x14ac:dyDescent="0.25">
      <c r="F1764" s="273"/>
      <c r="G1764" s="270"/>
      <c r="H1764" s="270"/>
      <c r="I1764" s="271"/>
      <c r="J1764" s="270"/>
      <c r="K1764" s="270"/>
      <c r="S1764" s="272"/>
      <c r="U1764" s="264"/>
    </row>
    <row r="1765" spans="6:21" x14ac:dyDescent="0.25">
      <c r="F1765" s="273"/>
      <c r="G1765" s="270"/>
      <c r="H1765" s="270"/>
      <c r="I1765" s="271"/>
      <c r="J1765" s="270"/>
      <c r="K1765" s="270"/>
      <c r="S1765" s="272"/>
      <c r="U1765" s="264"/>
    </row>
    <row r="1766" spans="6:21" x14ac:dyDescent="0.25">
      <c r="F1766" s="273"/>
      <c r="G1766" s="270"/>
      <c r="H1766" s="270"/>
      <c r="I1766" s="271"/>
      <c r="J1766" s="270"/>
      <c r="K1766" s="270"/>
      <c r="S1766" s="272"/>
      <c r="U1766" s="264"/>
    </row>
    <row r="1767" spans="6:21" x14ac:dyDescent="0.25">
      <c r="F1767" s="273"/>
      <c r="G1767" s="270"/>
      <c r="H1767" s="270"/>
      <c r="I1767" s="271"/>
      <c r="J1767" s="270"/>
      <c r="K1767" s="270"/>
      <c r="S1767" s="272"/>
      <c r="U1767" s="264"/>
    </row>
    <row r="1768" spans="6:21" x14ac:dyDescent="0.25">
      <c r="F1768" s="273"/>
      <c r="G1768" s="270"/>
      <c r="H1768" s="270"/>
      <c r="I1768" s="271"/>
      <c r="J1768" s="270"/>
      <c r="K1768" s="270"/>
      <c r="S1768" s="272"/>
      <c r="U1768" s="264"/>
    </row>
    <row r="1769" spans="6:21" x14ac:dyDescent="0.25">
      <c r="F1769" s="273"/>
      <c r="G1769" s="270"/>
      <c r="H1769" s="270"/>
      <c r="I1769" s="271"/>
      <c r="J1769" s="270"/>
      <c r="K1769" s="270"/>
      <c r="S1769" s="272"/>
      <c r="U1769" s="264"/>
    </row>
    <row r="1770" spans="6:21" x14ac:dyDescent="0.25">
      <c r="F1770" s="273"/>
      <c r="G1770" s="270"/>
      <c r="H1770" s="270"/>
      <c r="I1770" s="271"/>
      <c r="J1770" s="270"/>
      <c r="K1770" s="270"/>
      <c r="S1770" s="272"/>
      <c r="U1770" s="264"/>
    </row>
    <row r="1771" spans="6:21" x14ac:dyDescent="0.25">
      <c r="F1771" s="273"/>
      <c r="G1771" s="270"/>
      <c r="H1771" s="270"/>
      <c r="I1771" s="271"/>
      <c r="J1771" s="270"/>
      <c r="K1771" s="270"/>
      <c r="S1771" s="272"/>
      <c r="U1771" s="264"/>
    </row>
    <row r="1772" spans="6:21" x14ac:dyDescent="0.25">
      <c r="F1772" s="273"/>
      <c r="G1772" s="270"/>
      <c r="H1772" s="270"/>
      <c r="I1772" s="271"/>
      <c r="J1772" s="270"/>
      <c r="K1772" s="270"/>
      <c r="S1772" s="272"/>
      <c r="U1772" s="264"/>
    </row>
    <row r="1773" spans="6:21" x14ac:dyDescent="0.25">
      <c r="F1773" s="273"/>
      <c r="G1773" s="270"/>
      <c r="H1773" s="270"/>
      <c r="I1773" s="271"/>
      <c r="J1773" s="270"/>
      <c r="K1773" s="270"/>
      <c r="S1773" s="272"/>
      <c r="U1773" s="264"/>
    </row>
    <row r="1774" spans="6:21" x14ac:dyDescent="0.25">
      <c r="F1774" s="273"/>
      <c r="G1774" s="270"/>
      <c r="H1774" s="270"/>
      <c r="I1774" s="271"/>
      <c r="J1774" s="270"/>
      <c r="K1774" s="270"/>
      <c r="S1774" s="272"/>
      <c r="U1774" s="264"/>
    </row>
    <row r="1775" spans="6:21" x14ac:dyDescent="0.25">
      <c r="F1775" s="273"/>
      <c r="G1775" s="270"/>
      <c r="H1775" s="270"/>
      <c r="I1775" s="271"/>
      <c r="J1775" s="270"/>
      <c r="K1775" s="270"/>
      <c r="S1775" s="272"/>
      <c r="U1775" s="264"/>
    </row>
    <row r="1776" spans="6:21" x14ac:dyDescent="0.25">
      <c r="F1776" s="273"/>
      <c r="G1776" s="270"/>
      <c r="H1776" s="270"/>
      <c r="I1776" s="271"/>
      <c r="J1776" s="270"/>
      <c r="K1776" s="270"/>
      <c r="S1776" s="272"/>
      <c r="U1776" s="264"/>
    </row>
    <row r="1777" spans="6:21" x14ac:dyDescent="0.25">
      <c r="F1777" s="273"/>
      <c r="G1777" s="270"/>
      <c r="H1777" s="270"/>
      <c r="I1777" s="271"/>
      <c r="J1777" s="270"/>
      <c r="K1777" s="270"/>
      <c r="S1777" s="272"/>
      <c r="U1777" s="264"/>
    </row>
    <row r="1778" spans="6:21" x14ac:dyDescent="0.25">
      <c r="F1778" s="273"/>
      <c r="G1778" s="270"/>
      <c r="H1778" s="270"/>
      <c r="I1778" s="271"/>
      <c r="J1778" s="270"/>
      <c r="K1778" s="270"/>
      <c r="S1778" s="272"/>
      <c r="U1778" s="264"/>
    </row>
    <row r="1779" spans="6:21" x14ac:dyDescent="0.25">
      <c r="F1779" s="273"/>
      <c r="G1779" s="270"/>
      <c r="H1779" s="270"/>
      <c r="I1779" s="271"/>
      <c r="J1779" s="270"/>
      <c r="K1779" s="270"/>
      <c r="S1779" s="272"/>
      <c r="U1779" s="264"/>
    </row>
    <row r="1780" spans="6:21" x14ac:dyDescent="0.25">
      <c r="F1780" s="273"/>
      <c r="G1780" s="270"/>
      <c r="H1780" s="270"/>
      <c r="I1780" s="271"/>
      <c r="J1780" s="270"/>
      <c r="K1780" s="270"/>
      <c r="S1780" s="272"/>
      <c r="U1780" s="264"/>
    </row>
    <row r="1781" spans="6:21" x14ac:dyDescent="0.25">
      <c r="F1781" s="273"/>
      <c r="G1781" s="270"/>
      <c r="H1781" s="270"/>
      <c r="I1781" s="271"/>
      <c r="J1781" s="270"/>
      <c r="K1781" s="270"/>
      <c r="S1781" s="272"/>
      <c r="U1781" s="264"/>
    </row>
    <row r="1782" spans="6:21" x14ac:dyDescent="0.25">
      <c r="F1782" s="273"/>
      <c r="G1782" s="270"/>
      <c r="H1782" s="270"/>
      <c r="I1782" s="271"/>
      <c r="J1782" s="270"/>
      <c r="K1782" s="270"/>
      <c r="S1782" s="272"/>
      <c r="U1782" s="264"/>
    </row>
    <row r="1783" spans="6:21" x14ac:dyDescent="0.25">
      <c r="F1783" s="273"/>
      <c r="G1783" s="270"/>
      <c r="H1783" s="270"/>
      <c r="I1783" s="271"/>
      <c r="J1783" s="270"/>
      <c r="K1783" s="270"/>
      <c r="S1783" s="272"/>
      <c r="U1783" s="264"/>
    </row>
    <row r="1784" spans="6:21" x14ac:dyDescent="0.25">
      <c r="F1784" s="273"/>
      <c r="G1784" s="270"/>
      <c r="H1784" s="270"/>
      <c r="I1784" s="271"/>
      <c r="J1784" s="270"/>
      <c r="K1784" s="270"/>
      <c r="S1784" s="272"/>
      <c r="U1784" s="264"/>
    </row>
    <row r="1785" spans="6:21" x14ac:dyDescent="0.25">
      <c r="F1785" s="273"/>
      <c r="G1785" s="270"/>
      <c r="H1785" s="270"/>
      <c r="I1785" s="271"/>
      <c r="J1785" s="270"/>
      <c r="K1785" s="270"/>
      <c r="S1785" s="272"/>
      <c r="U1785" s="264"/>
    </row>
    <row r="1786" spans="6:21" x14ac:dyDescent="0.25">
      <c r="F1786" s="273"/>
      <c r="G1786" s="270"/>
      <c r="H1786" s="270"/>
      <c r="I1786" s="271"/>
      <c r="J1786" s="270"/>
      <c r="K1786" s="270"/>
      <c r="S1786" s="272"/>
      <c r="U1786" s="264"/>
    </row>
    <row r="1787" spans="6:21" x14ac:dyDescent="0.25">
      <c r="F1787" s="273"/>
      <c r="G1787" s="270"/>
      <c r="H1787" s="270"/>
      <c r="I1787" s="271"/>
      <c r="J1787" s="270"/>
      <c r="K1787" s="270"/>
      <c r="S1787" s="272"/>
      <c r="U1787" s="264"/>
    </row>
    <row r="1788" spans="6:21" x14ac:dyDescent="0.25">
      <c r="F1788" s="273"/>
      <c r="G1788" s="270"/>
      <c r="H1788" s="270"/>
      <c r="I1788" s="271"/>
      <c r="J1788" s="270"/>
      <c r="K1788" s="270"/>
      <c r="S1788" s="272"/>
      <c r="U1788" s="264"/>
    </row>
    <row r="1789" spans="6:21" x14ac:dyDescent="0.25">
      <c r="F1789" s="273"/>
      <c r="G1789" s="270"/>
      <c r="H1789" s="270"/>
      <c r="I1789" s="271"/>
      <c r="J1789" s="270"/>
      <c r="K1789" s="270"/>
      <c r="S1789" s="272"/>
      <c r="U1789" s="264"/>
    </row>
    <row r="1790" spans="6:21" x14ac:dyDescent="0.25">
      <c r="F1790" s="273"/>
      <c r="G1790" s="270"/>
      <c r="H1790" s="270"/>
      <c r="I1790" s="271"/>
      <c r="J1790" s="270"/>
      <c r="K1790" s="270"/>
      <c r="S1790" s="272"/>
      <c r="U1790" s="264"/>
    </row>
    <row r="1791" spans="6:21" x14ac:dyDescent="0.25">
      <c r="F1791" s="273"/>
      <c r="G1791" s="270"/>
      <c r="H1791" s="270"/>
      <c r="I1791" s="271"/>
      <c r="J1791" s="270"/>
      <c r="K1791" s="270"/>
      <c r="S1791" s="272"/>
      <c r="U1791" s="264"/>
    </row>
    <row r="1792" spans="6:21" x14ac:dyDescent="0.25">
      <c r="F1792" s="273"/>
      <c r="G1792" s="270"/>
      <c r="H1792" s="270"/>
      <c r="I1792" s="271"/>
      <c r="J1792" s="270"/>
      <c r="K1792" s="270"/>
      <c r="S1792" s="272"/>
      <c r="U1792" s="264"/>
    </row>
    <row r="1793" spans="6:21" x14ac:dyDescent="0.25">
      <c r="F1793" s="273"/>
      <c r="G1793" s="270"/>
      <c r="H1793" s="270"/>
      <c r="I1793" s="271"/>
      <c r="J1793" s="270"/>
      <c r="K1793" s="270"/>
      <c r="S1793" s="272"/>
      <c r="U1793" s="264"/>
    </row>
    <row r="1794" spans="6:21" x14ac:dyDescent="0.25">
      <c r="F1794" s="273"/>
      <c r="G1794" s="270"/>
      <c r="H1794" s="270"/>
      <c r="I1794" s="271"/>
      <c r="J1794" s="270"/>
      <c r="K1794" s="270"/>
      <c r="S1794" s="272"/>
      <c r="U1794" s="264"/>
    </row>
    <row r="1795" spans="6:21" x14ac:dyDescent="0.25">
      <c r="F1795" s="273"/>
      <c r="G1795" s="270"/>
      <c r="H1795" s="270"/>
      <c r="I1795" s="271"/>
      <c r="J1795" s="270"/>
      <c r="K1795" s="270"/>
      <c r="S1795" s="272"/>
      <c r="U1795" s="264"/>
    </row>
    <row r="1796" spans="6:21" x14ac:dyDescent="0.25">
      <c r="F1796" s="273"/>
      <c r="G1796" s="270"/>
      <c r="H1796" s="270"/>
      <c r="I1796" s="271"/>
      <c r="J1796" s="270"/>
      <c r="K1796" s="270"/>
      <c r="S1796" s="272"/>
      <c r="U1796" s="264"/>
    </row>
    <row r="1797" spans="6:21" x14ac:dyDescent="0.25">
      <c r="F1797" s="273"/>
      <c r="G1797" s="270"/>
      <c r="H1797" s="270"/>
      <c r="I1797" s="271"/>
      <c r="J1797" s="270"/>
      <c r="K1797" s="270"/>
      <c r="S1797" s="272"/>
      <c r="U1797" s="264"/>
    </row>
    <row r="1798" spans="6:21" x14ac:dyDescent="0.25">
      <c r="F1798" s="273"/>
      <c r="G1798" s="270"/>
      <c r="H1798" s="270"/>
      <c r="I1798" s="271"/>
      <c r="J1798" s="270"/>
      <c r="K1798" s="270"/>
      <c r="S1798" s="272"/>
      <c r="U1798" s="264"/>
    </row>
    <row r="1799" spans="6:21" x14ac:dyDescent="0.25">
      <c r="F1799" s="273"/>
      <c r="G1799" s="270"/>
      <c r="H1799" s="270"/>
      <c r="I1799" s="271"/>
      <c r="J1799" s="270"/>
      <c r="K1799" s="270"/>
      <c r="S1799" s="272"/>
      <c r="U1799" s="264"/>
    </row>
    <row r="1800" spans="6:21" x14ac:dyDescent="0.25">
      <c r="F1800" s="273"/>
      <c r="G1800" s="270"/>
      <c r="H1800" s="270"/>
      <c r="I1800" s="271"/>
      <c r="J1800" s="270"/>
      <c r="K1800" s="270"/>
      <c r="S1800" s="272"/>
      <c r="U1800" s="264"/>
    </row>
    <row r="1801" spans="6:21" x14ac:dyDescent="0.25">
      <c r="F1801" s="273"/>
      <c r="G1801" s="270"/>
      <c r="H1801" s="270"/>
      <c r="I1801" s="271"/>
      <c r="J1801" s="270"/>
      <c r="K1801" s="270"/>
      <c r="S1801" s="272"/>
      <c r="U1801" s="264"/>
    </row>
    <row r="1802" spans="6:21" x14ac:dyDescent="0.25">
      <c r="F1802" s="273"/>
      <c r="G1802" s="270"/>
      <c r="H1802" s="270"/>
      <c r="I1802" s="271"/>
      <c r="J1802" s="270"/>
      <c r="K1802" s="270"/>
      <c r="S1802" s="272"/>
      <c r="U1802" s="264"/>
    </row>
    <row r="1803" spans="6:21" x14ac:dyDescent="0.25">
      <c r="F1803" s="273"/>
      <c r="G1803" s="270"/>
      <c r="H1803" s="270"/>
      <c r="I1803" s="271"/>
      <c r="J1803" s="270"/>
      <c r="K1803" s="270"/>
      <c r="S1803" s="272"/>
      <c r="U1803" s="264"/>
    </row>
    <row r="1804" spans="6:21" x14ac:dyDescent="0.25">
      <c r="F1804" s="273"/>
      <c r="G1804" s="270"/>
      <c r="H1804" s="270"/>
      <c r="I1804" s="271"/>
      <c r="J1804" s="270"/>
      <c r="K1804" s="270"/>
      <c r="S1804" s="272"/>
      <c r="U1804" s="264"/>
    </row>
    <row r="1805" spans="6:21" x14ac:dyDescent="0.25">
      <c r="F1805" s="273"/>
      <c r="G1805" s="270"/>
      <c r="H1805" s="270"/>
      <c r="I1805" s="271"/>
      <c r="J1805" s="270"/>
      <c r="K1805" s="270"/>
      <c r="S1805" s="272"/>
      <c r="U1805" s="264"/>
    </row>
    <row r="1806" spans="6:21" x14ac:dyDescent="0.25">
      <c r="F1806" s="273"/>
      <c r="G1806" s="270"/>
      <c r="H1806" s="270"/>
      <c r="I1806" s="271"/>
      <c r="J1806" s="270"/>
      <c r="K1806" s="270"/>
      <c r="S1806" s="272"/>
      <c r="U1806" s="264"/>
    </row>
    <row r="1807" spans="6:21" x14ac:dyDescent="0.25">
      <c r="F1807" s="273"/>
      <c r="G1807" s="270"/>
      <c r="H1807" s="270"/>
      <c r="I1807" s="271"/>
      <c r="J1807" s="270"/>
      <c r="K1807" s="270"/>
      <c r="S1807" s="272"/>
      <c r="U1807" s="264"/>
    </row>
    <row r="1808" spans="6:21" x14ac:dyDescent="0.25">
      <c r="F1808" s="273"/>
      <c r="G1808" s="270"/>
      <c r="H1808" s="270"/>
      <c r="I1808" s="271"/>
      <c r="J1808" s="270"/>
      <c r="K1808" s="270"/>
      <c r="S1808" s="272"/>
      <c r="U1808" s="264"/>
    </row>
    <row r="1809" spans="6:21" x14ac:dyDescent="0.25">
      <c r="F1809" s="273"/>
      <c r="G1809" s="270"/>
      <c r="H1809" s="270"/>
      <c r="I1809" s="271"/>
      <c r="J1809" s="270"/>
      <c r="K1809" s="270"/>
      <c r="S1809" s="272"/>
      <c r="U1809" s="264"/>
    </row>
    <row r="1810" spans="6:21" x14ac:dyDescent="0.25">
      <c r="F1810" s="273"/>
      <c r="G1810" s="270"/>
      <c r="H1810" s="270"/>
      <c r="I1810" s="271"/>
      <c r="J1810" s="270"/>
      <c r="K1810" s="270"/>
      <c r="S1810" s="272"/>
      <c r="U1810" s="264"/>
    </row>
    <row r="1811" spans="6:21" x14ac:dyDescent="0.25">
      <c r="F1811" s="273"/>
      <c r="G1811" s="270"/>
      <c r="H1811" s="270"/>
      <c r="I1811" s="271"/>
      <c r="J1811" s="270"/>
      <c r="K1811" s="270"/>
      <c r="S1811" s="272"/>
      <c r="U1811" s="264"/>
    </row>
    <row r="1812" spans="6:21" x14ac:dyDescent="0.25">
      <c r="F1812" s="273"/>
      <c r="G1812" s="270"/>
      <c r="H1812" s="270"/>
      <c r="I1812" s="271"/>
      <c r="J1812" s="270"/>
      <c r="K1812" s="270"/>
      <c r="S1812" s="272"/>
      <c r="U1812" s="264"/>
    </row>
    <row r="1813" spans="6:21" x14ac:dyDescent="0.25">
      <c r="F1813" s="273"/>
      <c r="G1813" s="270"/>
      <c r="H1813" s="270"/>
      <c r="I1813" s="271"/>
      <c r="J1813" s="270"/>
      <c r="K1813" s="270"/>
      <c r="S1813" s="272"/>
      <c r="U1813" s="264"/>
    </row>
    <row r="1814" spans="6:21" x14ac:dyDescent="0.25">
      <c r="F1814" s="273"/>
      <c r="G1814" s="270"/>
      <c r="H1814" s="270"/>
      <c r="I1814" s="271"/>
      <c r="J1814" s="270"/>
      <c r="K1814" s="270"/>
      <c r="S1814" s="272"/>
      <c r="U1814" s="264"/>
    </row>
    <row r="1815" spans="6:21" x14ac:dyDescent="0.25">
      <c r="F1815" s="273"/>
      <c r="G1815" s="270"/>
      <c r="H1815" s="270"/>
      <c r="I1815" s="271"/>
      <c r="J1815" s="270"/>
      <c r="K1815" s="270"/>
      <c r="S1815" s="272"/>
      <c r="U1815" s="264"/>
    </row>
    <row r="1816" spans="6:21" x14ac:dyDescent="0.25">
      <c r="F1816" s="273"/>
      <c r="G1816" s="270"/>
      <c r="H1816" s="270"/>
      <c r="I1816" s="271"/>
      <c r="J1816" s="270"/>
      <c r="K1816" s="270"/>
      <c r="S1816" s="272"/>
      <c r="U1816" s="264"/>
    </row>
    <row r="1817" spans="6:21" x14ac:dyDescent="0.25">
      <c r="F1817" s="273"/>
      <c r="G1817" s="270"/>
      <c r="H1817" s="270"/>
      <c r="I1817" s="271"/>
      <c r="J1817" s="270"/>
      <c r="K1817" s="270"/>
      <c r="S1817" s="272"/>
      <c r="U1817" s="264"/>
    </row>
    <row r="1818" spans="6:21" x14ac:dyDescent="0.25">
      <c r="F1818" s="273"/>
      <c r="G1818" s="270"/>
      <c r="H1818" s="270"/>
      <c r="I1818" s="271"/>
      <c r="J1818" s="270"/>
      <c r="K1818" s="270"/>
      <c r="S1818" s="272"/>
      <c r="U1818" s="264"/>
    </row>
    <row r="1819" spans="6:21" x14ac:dyDescent="0.25">
      <c r="F1819" s="273"/>
      <c r="G1819" s="270"/>
      <c r="H1819" s="270"/>
      <c r="I1819" s="271"/>
      <c r="J1819" s="270"/>
      <c r="K1819" s="270"/>
      <c r="S1819" s="272"/>
      <c r="U1819" s="264"/>
    </row>
    <row r="1820" spans="6:21" x14ac:dyDescent="0.25">
      <c r="F1820" s="273"/>
      <c r="G1820" s="270"/>
      <c r="H1820" s="270"/>
      <c r="I1820" s="271"/>
      <c r="J1820" s="270"/>
      <c r="K1820" s="270"/>
      <c r="S1820" s="272"/>
      <c r="U1820" s="264"/>
    </row>
    <row r="1821" spans="6:21" x14ac:dyDescent="0.25">
      <c r="F1821" s="273"/>
      <c r="G1821" s="270"/>
      <c r="H1821" s="270"/>
      <c r="I1821" s="271"/>
      <c r="J1821" s="270"/>
      <c r="K1821" s="270"/>
      <c r="S1821" s="272"/>
      <c r="U1821" s="264"/>
    </row>
    <row r="1822" spans="6:21" x14ac:dyDescent="0.25">
      <c r="F1822" s="273"/>
      <c r="G1822" s="270"/>
      <c r="H1822" s="270"/>
      <c r="I1822" s="271"/>
      <c r="J1822" s="270"/>
      <c r="K1822" s="270"/>
      <c r="S1822" s="272"/>
      <c r="U1822" s="264"/>
    </row>
    <row r="1823" spans="6:21" x14ac:dyDescent="0.25">
      <c r="F1823" s="273"/>
      <c r="G1823" s="270"/>
      <c r="H1823" s="270"/>
      <c r="I1823" s="271"/>
      <c r="J1823" s="270"/>
      <c r="K1823" s="270"/>
      <c r="S1823" s="272"/>
      <c r="U1823" s="264"/>
    </row>
    <row r="1824" spans="6:21" x14ac:dyDescent="0.25">
      <c r="F1824" s="273"/>
      <c r="G1824" s="270"/>
      <c r="H1824" s="270"/>
      <c r="I1824" s="271"/>
      <c r="J1824" s="270"/>
      <c r="K1824" s="270"/>
      <c r="S1824" s="272"/>
      <c r="U1824" s="264"/>
    </row>
    <row r="1825" spans="6:21" x14ac:dyDescent="0.25">
      <c r="F1825" s="273"/>
      <c r="G1825" s="270"/>
      <c r="H1825" s="270"/>
      <c r="I1825" s="271"/>
      <c r="J1825" s="270"/>
      <c r="K1825" s="270"/>
      <c r="S1825" s="272"/>
      <c r="U1825" s="264"/>
    </row>
    <row r="1826" spans="6:21" x14ac:dyDescent="0.25">
      <c r="F1826" s="273"/>
      <c r="G1826" s="270"/>
      <c r="H1826" s="270"/>
      <c r="I1826" s="271"/>
      <c r="J1826" s="270"/>
      <c r="K1826" s="270"/>
      <c r="S1826" s="272"/>
      <c r="U1826" s="264"/>
    </row>
    <row r="1827" spans="6:21" x14ac:dyDescent="0.25">
      <c r="F1827" s="273"/>
      <c r="G1827" s="270"/>
      <c r="H1827" s="270"/>
      <c r="I1827" s="271"/>
      <c r="J1827" s="270"/>
      <c r="K1827" s="270"/>
      <c r="S1827" s="272"/>
      <c r="U1827" s="264"/>
    </row>
    <row r="1828" spans="6:21" x14ac:dyDescent="0.25">
      <c r="F1828" s="273"/>
      <c r="G1828" s="270"/>
      <c r="H1828" s="270"/>
      <c r="I1828" s="271"/>
      <c r="J1828" s="270"/>
      <c r="K1828" s="270"/>
      <c r="S1828" s="272"/>
      <c r="U1828" s="264"/>
    </row>
    <row r="1829" spans="6:21" x14ac:dyDescent="0.25">
      <c r="F1829" s="273"/>
      <c r="G1829" s="270"/>
      <c r="H1829" s="270"/>
      <c r="I1829" s="271"/>
      <c r="J1829" s="270"/>
      <c r="K1829" s="270"/>
      <c r="S1829" s="272"/>
      <c r="U1829" s="264"/>
    </row>
    <row r="1830" spans="6:21" x14ac:dyDescent="0.25">
      <c r="F1830" s="273"/>
      <c r="G1830" s="270"/>
      <c r="H1830" s="270"/>
      <c r="I1830" s="271"/>
      <c r="J1830" s="270"/>
      <c r="K1830" s="270"/>
      <c r="S1830" s="272"/>
      <c r="U1830" s="264"/>
    </row>
    <row r="1831" spans="6:21" x14ac:dyDescent="0.25">
      <c r="F1831" s="273"/>
      <c r="G1831" s="270"/>
      <c r="H1831" s="270"/>
      <c r="I1831" s="271"/>
      <c r="J1831" s="270"/>
      <c r="K1831" s="270"/>
      <c r="S1831" s="272"/>
      <c r="U1831" s="264"/>
    </row>
    <row r="1832" spans="6:21" x14ac:dyDescent="0.25">
      <c r="F1832" s="273"/>
      <c r="G1832" s="270"/>
      <c r="H1832" s="270"/>
      <c r="I1832" s="271"/>
      <c r="J1832" s="270"/>
      <c r="K1832" s="270"/>
      <c r="S1832" s="272"/>
      <c r="U1832" s="264"/>
    </row>
    <row r="1833" spans="6:21" x14ac:dyDescent="0.25">
      <c r="F1833" s="273"/>
      <c r="G1833" s="270"/>
      <c r="H1833" s="270"/>
      <c r="I1833" s="271"/>
      <c r="J1833" s="270"/>
      <c r="K1833" s="270"/>
      <c r="S1833" s="272"/>
      <c r="U1833" s="264"/>
    </row>
    <row r="1834" spans="6:21" x14ac:dyDescent="0.25">
      <c r="F1834" s="273"/>
      <c r="G1834" s="270"/>
      <c r="H1834" s="270"/>
      <c r="I1834" s="271"/>
      <c r="J1834" s="270"/>
      <c r="K1834" s="270"/>
      <c r="S1834" s="272"/>
      <c r="U1834" s="264"/>
    </row>
    <row r="1835" spans="6:21" x14ac:dyDescent="0.25">
      <c r="F1835" s="273"/>
      <c r="G1835" s="270"/>
      <c r="H1835" s="270"/>
      <c r="I1835" s="271"/>
      <c r="J1835" s="270"/>
      <c r="K1835" s="270"/>
      <c r="S1835" s="272"/>
      <c r="U1835" s="264"/>
    </row>
    <row r="1836" spans="6:21" x14ac:dyDescent="0.25">
      <c r="F1836" s="273"/>
      <c r="G1836" s="270"/>
      <c r="H1836" s="270"/>
      <c r="I1836" s="271"/>
      <c r="J1836" s="270"/>
      <c r="K1836" s="270"/>
      <c r="S1836" s="272"/>
      <c r="U1836" s="264"/>
    </row>
    <row r="1837" spans="6:21" x14ac:dyDescent="0.25">
      <c r="F1837" s="273"/>
      <c r="G1837" s="270"/>
      <c r="H1837" s="270"/>
      <c r="I1837" s="271"/>
      <c r="J1837" s="270"/>
      <c r="K1837" s="270"/>
      <c r="S1837" s="272"/>
      <c r="U1837" s="264"/>
    </row>
    <row r="1838" spans="6:21" x14ac:dyDescent="0.25">
      <c r="F1838" s="273"/>
      <c r="G1838" s="270"/>
      <c r="H1838" s="270"/>
      <c r="I1838" s="271"/>
      <c r="J1838" s="270"/>
      <c r="K1838" s="270"/>
      <c r="S1838" s="272"/>
      <c r="U1838" s="264"/>
    </row>
    <row r="1839" spans="6:21" x14ac:dyDescent="0.25">
      <c r="F1839" s="273"/>
      <c r="G1839" s="270"/>
      <c r="H1839" s="270"/>
      <c r="I1839" s="271"/>
      <c r="J1839" s="270"/>
      <c r="K1839" s="270"/>
      <c r="S1839" s="272"/>
      <c r="U1839" s="264"/>
    </row>
    <row r="1840" spans="6:21" x14ac:dyDescent="0.25">
      <c r="F1840" s="273"/>
      <c r="G1840" s="270"/>
      <c r="H1840" s="270"/>
      <c r="I1840" s="271"/>
      <c r="J1840" s="270"/>
      <c r="K1840" s="270"/>
      <c r="S1840" s="272"/>
      <c r="U1840" s="264"/>
    </row>
    <row r="1841" spans="6:21" x14ac:dyDescent="0.25">
      <c r="F1841" s="273"/>
      <c r="G1841" s="270"/>
      <c r="H1841" s="270"/>
      <c r="I1841" s="271"/>
      <c r="J1841" s="270"/>
      <c r="K1841" s="270"/>
      <c r="S1841" s="272"/>
      <c r="U1841" s="264"/>
    </row>
    <row r="1842" spans="6:21" x14ac:dyDescent="0.25">
      <c r="F1842" s="273"/>
      <c r="G1842" s="270"/>
      <c r="H1842" s="270"/>
      <c r="I1842" s="271"/>
      <c r="J1842" s="270"/>
      <c r="K1842" s="270"/>
      <c r="S1842" s="272"/>
      <c r="U1842" s="264"/>
    </row>
    <row r="1843" spans="6:21" x14ac:dyDescent="0.25">
      <c r="F1843" s="273"/>
      <c r="G1843" s="270"/>
      <c r="H1843" s="270"/>
      <c r="I1843" s="271"/>
      <c r="J1843" s="270"/>
      <c r="K1843" s="270"/>
      <c r="S1843" s="272"/>
      <c r="U1843" s="264"/>
    </row>
    <row r="1844" spans="6:21" x14ac:dyDescent="0.25">
      <c r="F1844" s="273"/>
      <c r="G1844" s="270"/>
      <c r="H1844" s="270"/>
      <c r="I1844" s="271"/>
      <c r="J1844" s="270"/>
      <c r="K1844" s="270"/>
      <c r="S1844" s="272"/>
      <c r="U1844" s="264"/>
    </row>
    <row r="1845" spans="6:21" x14ac:dyDescent="0.25">
      <c r="F1845" s="273"/>
      <c r="G1845" s="270"/>
      <c r="H1845" s="270"/>
      <c r="I1845" s="271"/>
      <c r="J1845" s="270"/>
      <c r="K1845" s="270"/>
      <c r="S1845" s="272"/>
      <c r="U1845" s="264"/>
    </row>
    <row r="1846" spans="6:21" x14ac:dyDescent="0.25">
      <c r="F1846" s="273"/>
      <c r="G1846" s="270"/>
      <c r="H1846" s="270"/>
      <c r="I1846" s="271"/>
      <c r="J1846" s="270"/>
      <c r="K1846" s="270"/>
      <c r="S1846" s="272"/>
      <c r="U1846" s="264"/>
    </row>
    <row r="1847" spans="6:21" x14ac:dyDescent="0.25">
      <c r="F1847" s="273"/>
      <c r="G1847" s="270"/>
      <c r="H1847" s="270"/>
      <c r="I1847" s="271"/>
      <c r="J1847" s="270"/>
      <c r="K1847" s="270"/>
      <c r="S1847" s="272"/>
      <c r="U1847" s="264"/>
    </row>
    <row r="1848" spans="6:21" x14ac:dyDescent="0.25">
      <c r="F1848" s="273"/>
      <c r="G1848" s="270"/>
      <c r="H1848" s="270"/>
      <c r="I1848" s="271"/>
      <c r="J1848" s="270"/>
      <c r="K1848" s="270"/>
      <c r="S1848" s="272"/>
      <c r="U1848" s="264"/>
    </row>
    <row r="1849" spans="6:21" x14ac:dyDescent="0.25">
      <c r="F1849" s="273"/>
      <c r="G1849" s="270"/>
      <c r="H1849" s="270"/>
      <c r="I1849" s="271"/>
      <c r="J1849" s="270"/>
      <c r="K1849" s="270"/>
      <c r="S1849" s="272"/>
      <c r="U1849" s="264"/>
    </row>
    <row r="1850" spans="6:21" x14ac:dyDescent="0.25">
      <c r="F1850" s="273"/>
      <c r="G1850" s="270"/>
      <c r="H1850" s="270"/>
      <c r="I1850" s="271"/>
      <c r="J1850" s="270"/>
      <c r="K1850" s="270"/>
      <c r="S1850" s="272"/>
      <c r="U1850" s="264"/>
    </row>
    <row r="1851" spans="6:21" x14ac:dyDescent="0.25">
      <c r="F1851" s="273"/>
      <c r="G1851" s="270"/>
      <c r="H1851" s="270"/>
      <c r="I1851" s="271"/>
      <c r="J1851" s="270"/>
      <c r="K1851" s="270"/>
      <c r="S1851" s="272"/>
      <c r="U1851" s="264"/>
    </row>
    <row r="1852" spans="6:21" x14ac:dyDescent="0.25">
      <c r="F1852" s="273"/>
      <c r="G1852" s="270"/>
      <c r="H1852" s="270"/>
      <c r="I1852" s="271"/>
      <c r="J1852" s="270"/>
      <c r="K1852" s="270"/>
      <c r="S1852" s="272"/>
      <c r="U1852" s="264"/>
    </row>
    <row r="1853" spans="6:21" x14ac:dyDescent="0.25">
      <c r="F1853" s="273"/>
      <c r="G1853" s="270"/>
      <c r="H1853" s="270"/>
      <c r="I1853" s="271"/>
      <c r="J1853" s="270"/>
      <c r="K1853" s="270"/>
      <c r="S1853" s="272"/>
      <c r="U1853" s="264"/>
    </row>
    <row r="1854" spans="6:21" x14ac:dyDescent="0.25">
      <c r="F1854" s="273"/>
      <c r="G1854" s="270"/>
      <c r="H1854" s="270"/>
      <c r="I1854" s="271"/>
      <c r="J1854" s="270"/>
      <c r="K1854" s="270"/>
      <c r="S1854" s="272"/>
      <c r="U1854" s="264"/>
    </row>
    <row r="1855" spans="6:21" x14ac:dyDescent="0.25">
      <c r="F1855" s="273"/>
      <c r="G1855" s="270"/>
      <c r="H1855" s="270"/>
      <c r="I1855" s="271"/>
      <c r="J1855" s="270"/>
      <c r="K1855" s="270"/>
      <c r="S1855" s="272"/>
      <c r="U1855" s="264"/>
    </row>
    <row r="1856" spans="6:21" x14ac:dyDescent="0.25">
      <c r="F1856" s="273"/>
      <c r="G1856" s="270"/>
      <c r="H1856" s="270"/>
      <c r="I1856" s="271"/>
      <c r="J1856" s="270"/>
      <c r="K1856" s="270"/>
      <c r="S1856" s="272"/>
      <c r="U1856" s="264"/>
    </row>
    <row r="1857" spans="6:21" x14ac:dyDescent="0.25">
      <c r="F1857" s="273"/>
      <c r="G1857" s="270"/>
      <c r="H1857" s="270"/>
      <c r="I1857" s="271"/>
      <c r="J1857" s="270"/>
      <c r="K1857" s="270"/>
      <c r="S1857" s="272"/>
      <c r="U1857" s="264"/>
    </row>
    <row r="1858" spans="6:21" x14ac:dyDescent="0.25">
      <c r="F1858" s="273"/>
      <c r="G1858" s="270"/>
      <c r="H1858" s="270"/>
      <c r="I1858" s="271"/>
      <c r="J1858" s="270"/>
      <c r="K1858" s="270"/>
      <c r="S1858" s="272"/>
      <c r="U1858" s="264"/>
    </row>
    <row r="1859" spans="6:21" x14ac:dyDescent="0.25">
      <c r="F1859" s="273"/>
      <c r="G1859" s="270"/>
      <c r="H1859" s="270"/>
      <c r="I1859" s="271"/>
      <c r="J1859" s="270"/>
      <c r="K1859" s="270"/>
      <c r="S1859" s="272"/>
      <c r="U1859" s="264"/>
    </row>
    <row r="1860" spans="6:21" x14ac:dyDescent="0.25">
      <c r="F1860" s="273"/>
      <c r="G1860" s="270"/>
      <c r="H1860" s="270"/>
      <c r="I1860" s="271"/>
      <c r="J1860" s="270"/>
      <c r="K1860" s="270"/>
      <c r="S1860" s="272"/>
      <c r="U1860" s="264"/>
    </row>
    <row r="1861" spans="6:21" x14ac:dyDescent="0.25">
      <c r="F1861" s="273"/>
      <c r="G1861" s="270"/>
      <c r="H1861" s="270"/>
      <c r="I1861" s="271"/>
      <c r="J1861" s="270"/>
      <c r="K1861" s="270"/>
      <c r="S1861" s="272"/>
      <c r="U1861" s="264"/>
    </row>
    <row r="1862" spans="6:21" x14ac:dyDescent="0.25">
      <c r="F1862" s="273"/>
      <c r="G1862" s="270"/>
      <c r="H1862" s="270"/>
      <c r="I1862" s="271"/>
      <c r="J1862" s="270"/>
      <c r="K1862" s="270"/>
      <c r="S1862" s="272"/>
      <c r="U1862" s="264"/>
    </row>
    <row r="1863" spans="6:21" x14ac:dyDescent="0.25">
      <c r="F1863" s="273"/>
      <c r="G1863" s="270"/>
      <c r="H1863" s="270"/>
      <c r="I1863" s="271"/>
      <c r="J1863" s="270"/>
      <c r="K1863" s="270"/>
      <c r="S1863" s="272"/>
      <c r="U1863" s="264"/>
    </row>
    <row r="1864" spans="6:21" x14ac:dyDescent="0.25">
      <c r="F1864" s="273"/>
      <c r="G1864" s="270"/>
      <c r="H1864" s="270"/>
      <c r="I1864" s="271"/>
      <c r="J1864" s="270"/>
      <c r="K1864" s="270"/>
      <c r="S1864" s="272"/>
      <c r="U1864" s="264"/>
    </row>
    <row r="1865" spans="6:21" x14ac:dyDescent="0.25">
      <c r="F1865" s="273"/>
      <c r="G1865" s="270"/>
      <c r="H1865" s="270"/>
      <c r="I1865" s="271"/>
      <c r="J1865" s="270"/>
      <c r="K1865" s="270"/>
      <c r="S1865" s="272"/>
      <c r="U1865" s="264"/>
    </row>
    <row r="1866" spans="6:21" x14ac:dyDescent="0.25">
      <c r="F1866" s="273"/>
      <c r="G1866" s="270"/>
      <c r="H1866" s="270"/>
      <c r="I1866" s="271"/>
      <c r="J1866" s="270"/>
      <c r="K1866" s="270"/>
      <c r="S1866" s="272"/>
      <c r="U1866" s="264"/>
    </row>
    <row r="1867" spans="6:21" x14ac:dyDescent="0.25">
      <c r="F1867" s="273"/>
      <c r="G1867" s="270"/>
      <c r="H1867" s="270"/>
      <c r="I1867" s="271"/>
      <c r="J1867" s="270"/>
      <c r="K1867" s="270"/>
      <c r="S1867" s="272"/>
      <c r="U1867" s="264"/>
    </row>
    <row r="1868" spans="6:21" x14ac:dyDescent="0.25">
      <c r="F1868" s="273"/>
      <c r="G1868" s="270"/>
      <c r="H1868" s="270"/>
      <c r="I1868" s="271"/>
      <c r="J1868" s="270"/>
      <c r="K1868" s="270"/>
      <c r="S1868" s="272"/>
      <c r="U1868" s="264"/>
    </row>
    <row r="1869" spans="6:21" x14ac:dyDescent="0.25">
      <c r="F1869" s="273"/>
      <c r="G1869" s="270"/>
      <c r="H1869" s="270"/>
      <c r="I1869" s="271"/>
      <c r="J1869" s="270"/>
      <c r="K1869" s="270"/>
      <c r="S1869" s="272"/>
      <c r="U1869" s="264"/>
    </row>
    <row r="1870" spans="6:21" x14ac:dyDescent="0.25">
      <c r="F1870" s="273"/>
      <c r="G1870" s="270"/>
      <c r="H1870" s="270"/>
      <c r="I1870" s="271"/>
      <c r="J1870" s="270"/>
      <c r="K1870" s="270"/>
      <c r="S1870" s="272"/>
      <c r="U1870" s="264"/>
    </row>
    <row r="1871" spans="6:21" x14ac:dyDescent="0.25">
      <c r="F1871" s="273"/>
      <c r="G1871" s="270"/>
      <c r="H1871" s="270"/>
      <c r="I1871" s="271"/>
      <c r="J1871" s="270"/>
      <c r="K1871" s="270"/>
      <c r="S1871" s="272"/>
      <c r="U1871" s="264"/>
    </row>
    <row r="1872" spans="6:21" x14ac:dyDescent="0.25">
      <c r="F1872" s="273"/>
      <c r="G1872" s="270"/>
      <c r="H1872" s="270"/>
      <c r="I1872" s="271"/>
      <c r="J1872" s="270"/>
      <c r="K1872" s="270"/>
      <c r="S1872" s="272"/>
      <c r="U1872" s="264"/>
    </row>
    <row r="1873" spans="6:21" x14ac:dyDescent="0.25">
      <c r="F1873" s="273"/>
      <c r="G1873" s="270"/>
      <c r="H1873" s="270"/>
      <c r="I1873" s="271"/>
      <c r="J1873" s="270"/>
      <c r="K1873" s="270"/>
      <c r="S1873" s="272"/>
      <c r="U1873" s="264"/>
    </row>
    <row r="1874" spans="6:21" x14ac:dyDescent="0.25">
      <c r="F1874" s="273"/>
      <c r="G1874" s="270"/>
      <c r="H1874" s="270"/>
      <c r="I1874" s="271"/>
      <c r="J1874" s="270"/>
      <c r="K1874" s="270"/>
      <c r="S1874" s="272"/>
      <c r="U1874" s="264"/>
    </row>
    <row r="1875" spans="6:21" x14ac:dyDescent="0.25">
      <c r="F1875" s="273"/>
      <c r="G1875" s="270"/>
      <c r="H1875" s="270"/>
      <c r="I1875" s="271"/>
      <c r="J1875" s="270"/>
      <c r="K1875" s="270"/>
      <c r="S1875" s="272"/>
      <c r="U1875" s="264"/>
    </row>
    <row r="1876" spans="6:21" x14ac:dyDescent="0.25">
      <c r="F1876" s="273"/>
      <c r="G1876" s="270"/>
      <c r="H1876" s="270"/>
      <c r="I1876" s="271"/>
      <c r="J1876" s="270"/>
      <c r="K1876" s="270"/>
      <c r="S1876" s="272"/>
      <c r="U1876" s="264"/>
    </row>
    <row r="1877" spans="6:21" x14ac:dyDescent="0.25">
      <c r="F1877" s="273"/>
      <c r="G1877" s="270"/>
      <c r="H1877" s="270"/>
      <c r="I1877" s="271"/>
      <c r="J1877" s="270"/>
      <c r="K1877" s="270"/>
      <c r="S1877" s="272"/>
      <c r="U1877" s="264"/>
    </row>
    <row r="1878" spans="6:21" x14ac:dyDescent="0.25">
      <c r="F1878" s="273"/>
      <c r="G1878" s="270"/>
      <c r="H1878" s="270"/>
      <c r="I1878" s="271"/>
      <c r="J1878" s="270"/>
      <c r="K1878" s="270"/>
      <c r="S1878" s="272"/>
      <c r="U1878" s="264"/>
    </row>
    <row r="1879" spans="6:21" x14ac:dyDescent="0.25">
      <c r="F1879" s="273"/>
      <c r="G1879" s="270"/>
      <c r="H1879" s="270"/>
      <c r="I1879" s="271"/>
      <c r="J1879" s="270"/>
      <c r="K1879" s="270"/>
      <c r="S1879" s="272"/>
      <c r="U1879" s="264"/>
    </row>
    <row r="1880" spans="6:21" x14ac:dyDescent="0.25">
      <c r="F1880" s="273"/>
      <c r="G1880" s="270"/>
      <c r="H1880" s="270"/>
      <c r="I1880" s="271"/>
      <c r="J1880" s="270"/>
      <c r="K1880" s="270"/>
      <c r="S1880" s="272"/>
      <c r="U1880" s="264"/>
    </row>
    <row r="1881" spans="6:21" x14ac:dyDescent="0.25">
      <c r="F1881" s="273"/>
      <c r="G1881" s="270"/>
      <c r="H1881" s="270"/>
      <c r="I1881" s="271"/>
      <c r="J1881" s="270"/>
      <c r="K1881" s="270"/>
      <c r="S1881" s="272"/>
      <c r="U1881" s="264"/>
    </row>
    <row r="1882" spans="6:21" x14ac:dyDescent="0.25">
      <c r="F1882" s="273"/>
      <c r="G1882" s="270"/>
      <c r="H1882" s="270"/>
      <c r="I1882" s="271"/>
      <c r="J1882" s="270"/>
      <c r="K1882" s="270"/>
      <c r="S1882" s="272"/>
      <c r="U1882" s="264"/>
    </row>
    <row r="1883" spans="6:21" x14ac:dyDescent="0.25">
      <c r="F1883" s="273"/>
      <c r="G1883" s="270"/>
      <c r="H1883" s="270"/>
      <c r="I1883" s="271"/>
      <c r="J1883" s="270"/>
      <c r="K1883" s="270"/>
      <c r="S1883" s="272"/>
      <c r="U1883" s="264"/>
    </row>
    <row r="1884" spans="6:21" x14ac:dyDescent="0.25">
      <c r="F1884" s="273"/>
      <c r="G1884" s="270"/>
      <c r="H1884" s="270"/>
      <c r="I1884" s="271"/>
      <c r="J1884" s="270"/>
      <c r="K1884" s="270"/>
      <c r="S1884" s="272"/>
      <c r="U1884" s="264"/>
    </row>
    <row r="1885" spans="6:21" x14ac:dyDescent="0.25">
      <c r="F1885" s="273"/>
      <c r="G1885" s="270"/>
      <c r="H1885" s="270"/>
      <c r="I1885" s="271"/>
      <c r="J1885" s="270"/>
      <c r="K1885" s="270"/>
      <c r="S1885" s="272"/>
      <c r="U1885" s="264"/>
    </row>
    <row r="1886" spans="6:21" x14ac:dyDescent="0.25">
      <c r="F1886" s="273"/>
      <c r="G1886" s="270"/>
      <c r="H1886" s="270"/>
      <c r="I1886" s="271"/>
      <c r="J1886" s="270"/>
      <c r="K1886" s="270"/>
      <c r="S1886" s="272"/>
      <c r="U1886" s="264"/>
    </row>
    <row r="1887" spans="6:21" x14ac:dyDescent="0.25">
      <c r="F1887" s="273"/>
      <c r="G1887" s="270"/>
      <c r="H1887" s="270"/>
      <c r="I1887" s="271"/>
      <c r="J1887" s="270"/>
      <c r="K1887" s="270"/>
      <c r="S1887" s="272"/>
      <c r="U1887" s="264"/>
    </row>
    <row r="1888" spans="6:21" x14ac:dyDescent="0.25">
      <c r="F1888" s="273"/>
      <c r="G1888" s="270"/>
      <c r="H1888" s="270"/>
      <c r="I1888" s="271"/>
      <c r="J1888" s="270"/>
      <c r="K1888" s="270"/>
      <c r="S1888" s="272"/>
      <c r="U1888" s="264"/>
    </row>
    <row r="1889" spans="6:21" x14ac:dyDescent="0.25">
      <c r="F1889" s="273"/>
      <c r="G1889" s="270"/>
      <c r="H1889" s="270"/>
      <c r="I1889" s="271"/>
      <c r="J1889" s="270"/>
      <c r="K1889" s="270"/>
      <c r="S1889" s="272"/>
      <c r="U1889" s="264"/>
    </row>
    <row r="1890" spans="6:21" x14ac:dyDescent="0.25">
      <c r="F1890" s="273"/>
      <c r="G1890" s="270"/>
      <c r="H1890" s="270"/>
      <c r="I1890" s="271"/>
      <c r="J1890" s="270"/>
      <c r="K1890" s="270"/>
      <c r="S1890" s="272"/>
      <c r="U1890" s="264"/>
    </row>
    <row r="1891" spans="6:21" x14ac:dyDescent="0.25">
      <c r="F1891" s="273"/>
      <c r="G1891" s="270"/>
      <c r="H1891" s="270"/>
      <c r="I1891" s="271"/>
      <c r="J1891" s="270"/>
      <c r="K1891" s="270"/>
      <c r="S1891" s="272"/>
      <c r="U1891" s="264"/>
    </row>
    <row r="1892" spans="6:21" x14ac:dyDescent="0.25">
      <c r="F1892" s="273"/>
      <c r="G1892" s="270"/>
      <c r="H1892" s="270"/>
      <c r="I1892" s="271"/>
      <c r="J1892" s="270"/>
      <c r="K1892" s="270"/>
      <c r="S1892" s="272"/>
      <c r="U1892" s="264"/>
    </row>
    <row r="1893" spans="6:21" x14ac:dyDescent="0.25">
      <c r="F1893" s="273"/>
      <c r="G1893" s="270"/>
      <c r="H1893" s="270"/>
      <c r="I1893" s="271"/>
      <c r="J1893" s="270"/>
      <c r="K1893" s="270"/>
      <c r="S1893" s="272"/>
      <c r="U1893" s="264"/>
    </row>
    <row r="1894" spans="6:21" x14ac:dyDescent="0.25">
      <c r="F1894" s="273"/>
      <c r="G1894" s="270"/>
      <c r="H1894" s="270"/>
      <c r="I1894" s="271"/>
      <c r="J1894" s="270"/>
      <c r="K1894" s="270"/>
      <c r="S1894" s="272"/>
      <c r="U1894" s="264"/>
    </row>
    <row r="1895" spans="6:21" x14ac:dyDescent="0.25">
      <c r="F1895" s="273"/>
      <c r="G1895" s="270"/>
      <c r="H1895" s="270"/>
      <c r="I1895" s="271"/>
      <c r="J1895" s="270"/>
      <c r="K1895" s="270"/>
      <c r="S1895" s="272"/>
      <c r="U1895" s="264"/>
    </row>
    <row r="1896" spans="6:21" x14ac:dyDescent="0.25">
      <c r="F1896" s="273"/>
      <c r="G1896" s="270"/>
      <c r="H1896" s="270"/>
      <c r="I1896" s="271"/>
      <c r="J1896" s="270"/>
      <c r="K1896" s="270"/>
      <c r="S1896" s="272"/>
      <c r="U1896" s="264"/>
    </row>
    <row r="1897" spans="6:21" x14ac:dyDescent="0.25">
      <c r="F1897" s="273"/>
      <c r="G1897" s="270"/>
      <c r="H1897" s="270"/>
      <c r="I1897" s="271"/>
      <c r="J1897" s="270"/>
      <c r="K1897" s="270"/>
      <c r="S1897" s="272"/>
      <c r="U1897" s="264"/>
    </row>
    <row r="1898" spans="6:21" x14ac:dyDescent="0.25">
      <c r="F1898" s="273"/>
      <c r="G1898" s="270"/>
      <c r="H1898" s="270"/>
      <c r="I1898" s="271"/>
      <c r="J1898" s="270"/>
      <c r="K1898" s="270"/>
      <c r="S1898" s="272"/>
      <c r="U1898" s="264"/>
    </row>
    <row r="1899" spans="6:21" x14ac:dyDescent="0.25">
      <c r="F1899" s="273"/>
      <c r="G1899" s="270"/>
      <c r="H1899" s="270"/>
      <c r="I1899" s="271"/>
      <c r="J1899" s="270"/>
      <c r="K1899" s="270"/>
      <c r="S1899" s="272"/>
      <c r="U1899" s="264"/>
    </row>
    <row r="1900" spans="6:21" x14ac:dyDescent="0.25">
      <c r="F1900" s="273"/>
      <c r="G1900" s="270"/>
      <c r="H1900" s="270"/>
      <c r="I1900" s="271"/>
      <c r="J1900" s="270"/>
      <c r="K1900" s="270"/>
      <c r="S1900" s="272"/>
      <c r="U1900" s="264"/>
    </row>
    <row r="1901" spans="6:21" x14ac:dyDescent="0.25">
      <c r="F1901" s="273"/>
      <c r="G1901" s="270"/>
      <c r="H1901" s="270"/>
      <c r="I1901" s="271"/>
      <c r="J1901" s="270"/>
      <c r="K1901" s="270"/>
      <c r="S1901" s="272"/>
      <c r="U1901" s="264"/>
    </row>
    <row r="1902" spans="6:21" x14ac:dyDescent="0.25">
      <c r="F1902" s="273"/>
      <c r="G1902" s="270"/>
      <c r="H1902" s="270"/>
      <c r="I1902" s="271"/>
      <c r="J1902" s="270"/>
      <c r="K1902" s="270"/>
      <c r="S1902" s="272"/>
      <c r="U1902" s="264"/>
    </row>
    <row r="1903" spans="6:21" x14ac:dyDescent="0.25">
      <c r="F1903" s="273"/>
      <c r="G1903" s="270"/>
      <c r="H1903" s="270"/>
      <c r="I1903" s="271"/>
      <c r="J1903" s="270"/>
      <c r="K1903" s="270"/>
      <c r="S1903" s="272"/>
      <c r="U1903" s="264"/>
    </row>
    <row r="1904" spans="6:21" x14ac:dyDescent="0.25">
      <c r="F1904" s="273"/>
      <c r="G1904" s="270"/>
      <c r="H1904" s="270"/>
      <c r="I1904" s="271"/>
      <c r="J1904" s="270"/>
      <c r="K1904" s="270"/>
      <c r="S1904" s="272"/>
      <c r="U1904" s="264"/>
    </row>
    <row r="1905" spans="6:21" x14ac:dyDescent="0.25">
      <c r="F1905" s="273"/>
      <c r="G1905" s="270"/>
      <c r="H1905" s="270"/>
      <c r="I1905" s="271"/>
      <c r="J1905" s="270"/>
      <c r="K1905" s="270"/>
      <c r="S1905" s="272"/>
      <c r="U1905" s="264"/>
    </row>
    <row r="1906" spans="6:21" x14ac:dyDescent="0.25">
      <c r="F1906" s="273"/>
      <c r="G1906" s="270"/>
      <c r="H1906" s="270"/>
      <c r="I1906" s="271"/>
      <c r="J1906" s="270"/>
      <c r="K1906" s="270"/>
      <c r="S1906" s="272"/>
      <c r="U1906" s="264"/>
    </row>
    <row r="1907" spans="6:21" x14ac:dyDescent="0.25">
      <c r="F1907" s="273"/>
      <c r="G1907" s="270"/>
      <c r="H1907" s="270"/>
      <c r="I1907" s="271"/>
      <c r="J1907" s="270"/>
      <c r="K1907" s="270"/>
      <c r="S1907" s="272"/>
      <c r="U1907" s="264"/>
    </row>
    <row r="1908" spans="6:21" x14ac:dyDescent="0.25">
      <c r="F1908" s="273"/>
      <c r="G1908" s="270"/>
      <c r="H1908" s="270"/>
      <c r="I1908" s="271"/>
      <c r="J1908" s="270"/>
      <c r="K1908" s="270"/>
      <c r="S1908" s="272"/>
      <c r="U1908" s="264"/>
    </row>
    <row r="1909" spans="6:21" x14ac:dyDescent="0.25">
      <c r="F1909" s="273"/>
      <c r="G1909" s="270"/>
      <c r="H1909" s="270"/>
      <c r="I1909" s="271"/>
      <c r="J1909" s="270"/>
      <c r="K1909" s="270"/>
      <c r="S1909" s="272"/>
      <c r="U1909" s="264"/>
    </row>
    <row r="1910" spans="6:21" x14ac:dyDescent="0.25">
      <c r="F1910" s="273"/>
      <c r="G1910" s="270"/>
      <c r="H1910" s="270"/>
      <c r="I1910" s="271"/>
      <c r="J1910" s="270"/>
      <c r="K1910" s="270"/>
      <c r="S1910" s="272"/>
      <c r="U1910" s="264"/>
    </row>
    <row r="1911" spans="6:21" x14ac:dyDescent="0.25">
      <c r="F1911" s="273"/>
      <c r="G1911" s="270"/>
      <c r="H1911" s="270"/>
      <c r="I1911" s="271"/>
      <c r="J1911" s="270"/>
      <c r="K1911" s="270"/>
      <c r="S1911" s="272"/>
      <c r="U1911" s="264"/>
    </row>
    <row r="1912" spans="6:21" x14ac:dyDescent="0.25">
      <c r="F1912" s="273"/>
      <c r="G1912" s="270"/>
      <c r="H1912" s="270"/>
      <c r="I1912" s="271"/>
      <c r="J1912" s="270"/>
      <c r="K1912" s="270"/>
      <c r="S1912" s="272"/>
      <c r="U1912" s="264"/>
    </row>
    <row r="1913" spans="6:21" x14ac:dyDescent="0.25">
      <c r="F1913" s="273"/>
      <c r="G1913" s="270"/>
      <c r="H1913" s="270"/>
      <c r="I1913" s="271"/>
      <c r="J1913" s="270"/>
      <c r="K1913" s="270"/>
      <c r="S1913" s="272"/>
      <c r="U1913" s="264"/>
    </row>
    <row r="1914" spans="6:21" x14ac:dyDescent="0.25">
      <c r="F1914" s="273"/>
      <c r="G1914" s="270"/>
      <c r="H1914" s="270"/>
      <c r="I1914" s="271"/>
      <c r="J1914" s="270"/>
      <c r="K1914" s="270"/>
      <c r="S1914" s="272"/>
      <c r="U1914" s="264"/>
    </row>
    <row r="1915" spans="6:21" x14ac:dyDescent="0.25">
      <c r="F1915" s="273"/>
      <c r="G1915" s="270"/>
      <c r="H1915" s="270"/>
      <c r="I1915" s="271"/>
      <c r="J1915" s="270"/>
      <c r="K1915" s="270"/>
      <c r="S1915" s="272"/>
      <c r="U1915" s="264"/>
    </row>
    <row r="1916" spans="6:21" x14ac:dyDescent="0.25">
      <c r="F1916" s="273"/>
      <c r="G1916" s="270"/>
      <c r="H1916" s="270"/>
      <c r="I1916" s="271"/>
      <c r="J1916" s="270"/>
      <c r="K1916" s="270"/>
      <c r="S1916" s="272"/>
      <c r="U1916" s="264"/>
    </row>
    <row r="1917" spans="6:21" x14ac:dyDescent="0.25">
      <c r="F1917" s="273"/>
      <c r="G1917" s="270"/>
      <c r="H1917" s="270"/>
      <c r="I1917" s="271"/>
      <c r="J1917" s="270"/>
      <c r="K1917" s="270"/>
      <c r="S1917" s="272"/>
      <c r="U1917" s="264"/>
    </row>
    <row r="1918" spans="6:21" x14ac:dyDescent="0.25">
      <c r="F1918" s="273"/>
      <c r="G1918" s="270"/>
      <c r="H1918" s="270"/>
      <c r="I1918" s="271"/>
      <c r="J1918" s="270"/>
      <c r="K1918" s="270"/>
      <c r="S1918" s="272"/>
      <c r="U1918" s="264"/>
    </row>
    <row r="1919" spans="6:21" x14ac:dyDescent="0.25">
      <c r="F1919" s="273"/>
      <c r="G1919" s="270"/>
      <c r="H1919" s="270"/>
      <c r="I1919" s="271"/>
      <c r="J1919" s="270"/>
      <c r="K1919" s="270"/>
      <c r="S1919" s="272"/>
      <c r="U1919" s="264"/>
    </row>
    <row r="1920" spans="6:21" x14ac:dyDescent="0.25">
      <c r="F1920" s="273"/>
      <c r="G1920" s="270"/>
      <c r="H1920" s="270"/>
      <c r="I1920" s="271"/>
      <c r="J1920" s="270"/>
      <c r="K1920" s="270"/>
      <c r="S1920" s="272"/>
      <c r="U1920" s="264"/>
    </row>
    <row r="1921" spans="6:21" x14ac:dyDescent="0.25">
      <c r="F1921" s="273"/>
      <c r="G1921" s="270"/>
      <c r="H1921" s="270"/>
      <c r="I1921" s="271"/>
      <c r="J1921" s="270"/>
      <c r="K1921" s="270"/>
      <c r="S1921" s="272"/>
      <c r="U1921" s="264"/>
    </row>
    <row r="1922" spans="6:21" x14ac:dyDescent="0.25">
      <c r="F1922" s="273"/>
      <c r="G1922" s="270"/>
      <c r="H1922" s="270"/>
      <c r="I1922" s="271"/>
      <c r="J1922" s="270"/>
      <c r="K1922" s="270"/>
      <c r="S1922" s="272"/>
      <c r="U1922" s="264"/>
    </row>
    <row r="1923" spans="6:21" x14ac:dyDescent="0.25">
      <c r="F1923" s="273"/>
      <c r="G1923" s="270"/>
      <c r="H1923" s="270"/>
      <c r="I1923" s="271"/>
      <c r="J1923" s="270"/>
      <c r="K1923" s="270"/>
      <c r="S1923" s="272"/>
      <c r="U1923" s="264"/>
    </row>
    <row r="1924" spans="6:21" x14ac:dyDescent="0.25">
      <c r="F1924" s="273"/>
      <c r="G1924" s="270"/>
      <c r="H1924" s="270"/>
      <c r="I1924" s="271"/>
      <c r="J1924" s="270"/>
      <c r="K1924" s="270"/>
      <c r="S1924" s="272"/>
      <c r="U1924" s="264"/>
    </row>
    <row r="1925" spans="6:21" x14ac:dyDescent="0.25">
      <c r="F1925" s="273"/>
      <c r="G1925" s="270"/>
      <c r="H1925" s="270"/>
      <c r="I1925" s="271"/>
      <c r="J1925" s="270"/>
      <c r="K1925" s="270"/>
      <c r="S1925" s="272"/>
      <c r="U1925" s="264"/>
    </row>
    <row r="1926" spans="6:21" x14ac:dyDescent="0.25">
      <c r="F1926" s="273"/>
      <c r="G1926" s="270"/>
      <c r="H1926" s="270"/>
      <c r="I1926" s="271"/>
      <c r="J1926" s="270"/>
      <c r="K1926" s="270"/>
      <c r="S1926" s="272"/>
      <c r="U1926" s="264"/>
    </row>
    <row r="1927" spans="6:21" x14ac:dyDescent="0.25">
      <c r="F1927" s="273"/>
      <c r="G1927" s="270"/>
      <c r="H1927" s="270"/>
      <c r="I1927" s="271"/>
      <c r="J1927" s="270"/>
      <c r="K1927" s="270"/>
      <c r="S1927" s="272"/>
      <c r="U1927" s="264"/>
    </row>
    <row r="1928" spans="6:21" x14ac:dyDescent="0.25">
      <c r="F1928" s="273"/>
      <c r="G1928" s="270"/>
      <c r="H1928" s="270"/>
      <c r="I1928" s="271"/>
      <c r="J1928" s="270"/>
      <c r="K1928" s="270"/>
      <c r="S1928" s="272"/>
      <c r="U1928" s="264"/>
    </row>
    <row r="1929" spans="6:21" x14ac:dyDescent="0.25">
      <c r="F1929" s="273"/>
      <c r="G1929" s="270"/>
      <c r="H1929" s="270"/>
      <c r="I1929" s="271"/>
      <c r="J1929" s="270"/>
      <c r="K1929" s="270"/>
      <c r="S1929" s="272"/>
      <c r="U1929" s="264"/>
    </row>
    <row r="1930" spans="6:21" x14ac:dyDescent="0.25">
      <c r="F1930" s="273"/>
      <c r="G1930" s="270"/>
      <c r="H1930" s="270"/>
      <c r="I1930" s="271"/>
      <c r="J1930" s="270"/>
      <c r="K1930" s="270"/>
      <c r="S1930" s="272"/>
      <c r="U1930" s="264"/>
    </row>
    <row r="1931" spans="6:21" x14ac:dyDescent="0.25">
      <c r="F1931" s="273"/>
      <c r="G1931" s="270"/>
      <c r="H1931" s="270"/>
      <c r="I1931" s="271"/>
      <c r="J1931" s="270"/>
      <c r="K1931" s="270"/>
      <c r="S1931" s="272"/>
      <c r="U1931" s="264"/>
    </row>
    <row r="1932" spans="6:21" x14ac:dyDescent="0.25">
      <c r="F1932" s="273"/>
      <c r="G1932" s="270"/>
      <c r="H1932" s="270"/>
      <c r="I1932" s="271"/>
      <c r="J1932" s="270"/>
      <c r="K1932" s="270"/>
      <c r="S1932" s="272"/>
      <c r="U1932" s="264"/>
    </row>
    <row r="1933" spans="6:21" x14ac:dyDescent="0.25">
      <c r="F1933" s="273"/>
      <c r="G1933" s="270"/>
      <c r="H1933" s="270"/>
      <c r="I1933" s="271"/>
      <c r="J1933" s="270"/>
      <c r="K1933" s="270"/>
      <c r="S1933" s="272"/>
      <c r="U1933" s="264"/>
    </row>
    <row r="1934" spans="6:21" x14ac:dyDescent="0.25">
      <c r="F1934" s="273"/>
      <c r="G1934" s="270"/>
      <c r="H1934" s="270"/>
      <c r="I1934" s="271"/>
      <c r="J1934" s="270"/>
      <c r="K1934" s="270"/>
      <c r="S1934" s="272"/>
      <c r="U1934" s="264"/>
    </row>
    <row r="1935" spans="6:21" x14ac:dyDescent="0.25">
      <c r="F1935" s="273"/>
      <c r="G1935" s="270"/>
      <c r="H1935" s="270"/>
      <c r="I1935" s="271"/>
      <c r="J1935" s="270"/>
      <c r="K1935" s="270"/>
      <c r="S1935" s="272"/>
      <c r="U1935" s="264"/>
    </row>
    <row r="1936" spans="6:21" x14ac:dyDescent="0.25">
      <c r="F1936" s="273"/>
      <c r="G1936" s="270"/>
      <c r="H1936" s="270"/>
      <c r="I1936" s="271"/>
      <c r="J1936" s="270"/>
      <c r="K1936" s="270"/>
      <c r="S1936" s="272"/>
      <c r="U1936" s="264"/>
    </row>
    <row r="1937" spans="6:21" x14ac:dyDescent="0.25">
      <c r="F1937" s="273"/>
      <c r="G1937" s="270"/>
      <c r="H1937" s="270"/>
      <c r="I1937" s="271"/>
      <c r="J1937" s="270"/>
      <c r="K1937" s="270"/>
      <c r="S1937" s="272"/>
      <c r="U1937" s="264"/>
    </row>
    <row r="1938" spans="6:21" x14ac:dyDescent="0.25">
      <c r="F1938" s="273"/>
      <c r="G1938" s="270"/>
      <c r="H1938" s="270"/>
      <c r="I1938" s="271"/>
      <c r="J1938" s="270"/>
      <c r="K1938" s="270"/>
      <c r="S1938" s="272"/>
      <c r="U1938" s="264"/>
    </row>
    <row r="1939" spans="6:21" x14ac:dyDescent="0.25">
      <c r="F1939" s="273"/>
      <c r="G1939" s="270"/>
      <c r="H1939" s="270"/>
      <c r="I1939" s="271"/>
      <c r="J1939" s="270"/>
      <c r="K1939" s="270"/>
      <c r="S1939" s="272"/>
      <c r="U1939" s="264"/>
    </row>
    <row r="1940" spans="6:21" x14ac:dyDescent="0.25">
      <c r="F1940" s="273"/>
      <c r="G1940" s="270"/>
      <c r="H1940" s="270"/>
      <c r="I1940" s="271"/>
      <c r="J1940" s="270"/>
      <c r="K1940" s="270"/>
      <c r="S1940" s="272"/>
      <c r="U1940" s="264"/>
    </row>
    <row r="1941" spans="6:21" x14ac:dyDescent="0.25">
      <c r="F1941" s="273"/>
      <c r="G1941" s="270"/>
      <c r="H1941" s="270"/>
      <c r="I1941" s="271"/>
      <c r="J1941" s="270"/>
      <c r="K1941" s="270"/>
      <c r="S1941" s="272"/>
      <c r="U1941" s="264"/>
    </row>
    <row r="1942" spans="6:21" x14ac:dyDescent="0.25">
      <c r="F1942" s="273"/>
      <c r="G1942" s="270"/>
      <c r="H1942" s="270"/>
      <c r="I1942" s="271"/>
      <c r="J1942" s="270"/>
      <c r="K1942" s="270"/>
      <c r="S1942" s="272"/>
      <c r="U1942" s="264"/>
    </row>
    <row r="1943" spans="6:21" x14ac:dyDescent="0.25">
      <c r="F1943" s="273"/>
      <c r="G1943" s="270"/>
      <c r="H1943" s="270"/>
      <c r="I1943" s="271"/>
      <c r="J1943" s="270"/>
      <c r="K1943" s="270"/>
      <c r="S1943" s="272"/>
      <c r="U1943" s="264"/>
    </row>
    <row r="1944" spans="6:21" x14ac:dyDescent="0.25">
      <c r="F1944" s="273"/>
      <c r="G1944" s="270"/>
      <c r="H1944" s="270"/>
      <c r="I1944" s="271"/>
      <c r="J1944" s="270"/>
      <c r="K1944" s="270"/>
      <c r="S1944" s="272"/>
      <c r="U1944" s="264"/>
    </row>
    <row r="1945" spans="6:21" x14ac:dyDescent="0.25">
      <c r="F1945" s="273"/>
      <c r="G1945" s="270"/>
      <c r="H1945" s="270"/>
      <c r="I1945" s="271"/>
      <c r="J1945" s="270"/>
      <c r="K1945" s="270"/>
      <c r="S1945" s="272"/>
      <c r="U1945" s="264"/>
    </row>
    <row r="1946" spans="6:21" x14ac:dyDescent="0.25">
      <c r="F1946" s="273"/>
      <c r="G1946" s="270"/>
      <c r="H1946" s="270"/>
      <c r="I1946" s="271"/>
      <c r="J1946" s="270"/>
      <c r="K1946" s="270"/>
      <c r="S1946" s="272"/>
      <c r="U1946" s="264"/>
    </row>
    <row r="1947" spans="6:21" x14ac:dyDescent="0.25">
      <c r="F1947" s="273"/>
      <c r="G1947" s="270"/>
      <c r="H1947" s="270"/>
      <c r="I1947" s="271"/>
      <c r="J1947" s="270"/>
      <c r="K1947" s="270"/>
      <c r="S1947" s="272"/>
      <c r="U1947" s="264"/>
    </row>
    <row r="1948" spans="6:21" x14ac:dyDescent="0.25">
      <c r="F1948" s="273"/>
      <c r="G1948" s="270"/>
      <c r="H1948" s="270"/>
      <c r="I1948" s="271"/>
      <c r="J1948" s="270"/>
      <c r="K1948" s="270"/>
      <c r="S1948" s="272"/>
      <c r="U1948" s="264"/>
    </row>
    <row r="1949" spans="6:21" x14ac:dyDescent="0.25">
      <c r="F1949" s="273"/>
      <c r="G1949" s="270"/>
      <c r="H1949" s="270"/>
      <c r="I1949" s="271"/>
      <c r="J1949" s="270"/>
      <c r="K1949" s="270"/>
      <c r="S1949" s="272"/>
      <c r="U1949" s="264"/>
    </row>
    <row r="1950" spans="6:21" x14ac:dyDescent="0.25">
      <c r="F1950" s="273"/>
      <c r="G1950" s="270"/>
      <c r="H1950" s="270"/>
      <c r="I1950" s="271"/>
      <c r="J1950" s="270"/>
      <c r="K1950" s="270"/>
      <c r="S1950" s="272"/>
      <c r="U1950" s="264"/>
    </row>
    <row r="1951" spans="6:21" x14ac:dyDescent="0.25">
      <c r="F1951" s="273"/>
      <c r="G1951" s="270"/>
      <c r="H1951" s="270"/>
      <c r="I1951" s="271"/>
      <c r="J1951" s="270"/>
      <c r="K1951" s="270"/>
      <c r="S1951" s="272"/>
      <c r="U1951" s="264"/>
    </row>
    <row r="1952" spans="6:21" x14ac:dyDescent="0.25">
      <c r="F1952" s="273"/>
      <c r="G1952" s="270"/>
      <c r="H1952" s="270"/>
      <c r="I1952" s="271"/>
      <c r="J1952" s="270"/>
      <c r="K1952" s="270"/>
      <c r="S1952" s="272"/>
      <c r="U1952" s="264"/>
    </row>
    <row r="1953" spans="6:21" x14ac:dyDescent="0.25">
      <c r="F1953" s="273"/>
      <c r="G1953" s="270"/>
      <c r="H1953" s="270"/>
      <c r="I1953" s="271"/>
      <c r="J1953" s="270"/>
      <c r="K1953" s="270"/>
      <c r="S1953" s="272"/>
      <c r="U1953" s="264"/>
    </row>
    <row r="1954" spans="6:21" x14ac:dyDescent="0.25">
      <c r="F1954" s="273"/>
      <c r="G1954" s="270"/>
      <c r="H1954" s="270"/>
      <c r="I1954" s="271"/>
      <c r="J1954" s="270"/>
      <c r="K1954" s="270"/>
      <c r="S1954" s="272"/>
      <c r="U1954" s="264"/>
    </row>
    <row r="1955" spans="6:21" x14ac:dyDescent="0.25">
      <c r="F1955" s="273"/>
      <c r="G1955" s="270"/>
      <c r="H1955" s="270"/>
      <c r="I1955" s="271"/>
      <c r="J1955" s="270"/>
      <c r="K1955" s="270"/>
      <c r="S1955" s="272"/>
      <c r="U1955" s="264"/>
    </row>
    <row r="1956" spans="6:21" x14ac:dyDescent="0.25">
      <c r="F1956" s="273"/>
      <c r="G1956" s="270"/>
      <c r="H1956" s="270"/>
      <c r="I1956" s="271"/>
      <c r="J1956" s="270"/>
      <c r="K1956" s="270"/>
      <c r="S1956" s="272"/>
      <c r="U1956" s="264"/>
    </row>
    <row r="1957" spans="6:21" x14ac:dyDescent="0.25">
      <c r="F1957" s="273"/>
      <c r="G1957" s="270"/>
      <c r="H1957" s="270"/>
      <c r="I1957" s="271"/>
      <c r="J1957" s="270"/>
      <c r="K1957" s="270"/>
      <c r="S1957" s="272"/>
      <c r="U1957" s="264"/>
    </row>
    <row r="1958" spans="6:21" x14ac:dyDescent="0.25">
      <c r="F1958" s="273"/>
      <c r="G1958" s="270"/>
      <c r="H1958" s="270"/>
      <c r="I1958" s="271"/>
      <c r="J1958" s="270"/>
      <c r="K1958" s="270"/>
      <c r="S1958" s="272"/>
      <c r="U1958" s="264"/>
    </row>
    <row r="1959" spans="6:21" x14ac:dyDescent="0.25">
      <c r="F1959" s="273"/>
      <c r="G1959" s="270"/>
      <c r="H1959" s="270"/>
      <c r="I1959" s="271"/>
      <c r="J1959" s="270"/>
      <c r="K1959" s="270"/>
      <c r="S1959" s="272"/>
      <c r="U1959" s="264"/>
    </row>
    <row r="1960" spans="6:21" x14ac:dyDescent="0.25">
      <c r="F1960" s="273"/>
      <c r="G1960" s="270"/>
      <c r="H1960" s="270"/>
      <c r="I1960" s="271"/>
      <c r="J1960" s="270"/>
      <c r="K1960" s="270"/>
      <c r="S1960" s="272"/>
      <c r="U1960" s="264"/>
    </row>
    <row r="1961" spans="6:21" x14ac:dyDescent="0.25">
      <c r="F1961" s="273"/>
      <c r="G1961" s="270"/>
      <c r="H1961" s="270"/>
      <c r="I1961" s="271"/>
      <c r="J1961" s="270"/>
      <c r="K1961" s="270"/>
      <c r="S1961" s="272"/>
      <c r="U1961" s="264"/>
    </row>
    <row r="1962" spans="6:21" x14ac:dyDescent="0.25">
      <c r="F1962" s="273"/>
      <c r="G1962" s="270"/>
      <c r="H1962" s="270"/>
      <c r="I1962" s="271"/>
      <c r="J1962" s="270"/>
      <c r="K1962" s="270"/>
      <c r="S1962" s="272"/>
      <c r="U1962" s="264"/>
    </row>
    <row r="1963" spans="6:21" x14ac:dyDescent="0.25">
      <c r="F1963" s="273"/>
      <c r="G1963" s="270"/>
      <c r="H1963" s="270"/>
      <c r="I1963" s="271"/>
      <c r="J1963" s="270"/>
      <c r="K1963" s="270"/>
      <c r="S1963" s="272"/>
      <c r="U1963" s="264"/>
    </row>
    <row r="1964" spans="6:21" x14ac:dyDescent="0.25">
      <c r="F1964" s="273"/>
      <c r="G1964" s="270"/>
      <c r="H1964" s="270"/>
      <c r="I1964" s="271"/>
      <c r="J1964" s="270"/>
      <c r="K1964" s="270"/>
      <c r="S1964" s="272"/>
      <c r="U1964" s="264"/>
    </row>
    <row r="1965" spans="6:21" x14ac:dyDescent="0.25">
      <c r="F1965" s="273"/>
      <c r="G1965" s="270"/>
      <c r="H1965" s="270"/>
      <c r="I1965" s="271"/>
      <c r="J1965" s="270"/>
      <c r="K1965" s="270"/>
      <c r="S1965" s="272"/>
      <c r="U1965" s="264"/>
    </row>
    <row r="1966" spans="6:21" x14ac:dyDescent="0.25">
      <c r="F1966" s="273"/>
      <c r="G1966" s="270"/>
      <c r="H1966" s="270"/>
      <c r="I1966" s="271"/>
      <c r="J1966" s="270"/>
      <c r="K1966" s="270"/>
      <c r="S1966" s="272"/>
      <c r="U1966" s="264"/>
    </row>
    <row r="1967" spans="6:21" x14ac:dyDescent="0.25">
      <c r="F1967" s="273"/>
      <c r="G1967" s="270"/>
      <c r="H1967" s="270"/>
      <c r="I1967" s="271"/>
      <c r="J1967" s="270"/>
      <c r="K1967" s="270"/>
      <c r="S1967" s="272"/>
      <c r="U1967" s="264"/>
    </row>
    <row r="1968" spans="6:21" x14ac:dyDescent="0.25">
      <c r="F1968" s="273"/>
      <c r="G1968" s="270"/>
      <c r="H1968" s="270"/>
      <c r="I1968" s="271"/>
      <c r="J1968" s="270"/>
      <c r="K1968" s="270"/>
      <c r="S1968" s="272"/>
      <c r="U1968" s="264"/>
    </row>
    <row r="1969" spans="6:21" x14ac:dyDescent="0.25">
      <c r="F1969" s="273"/>
      <c r="G1969" s="270"/>
      <c r="H1969" s="270"/>
      <c r="I1969" s="271"/>
      <c r="J1969" s="270"/>
      <c r="K1969" s="270"/>
      <c r="S1969" s="272"/>
      <c r="U1969" s="264"/>
    </row>
    <row r="1970" spans="6:21" x14ac:dyDescent="0.25">
      <c r="F1970" s="273"/>
      <c r="G1970" s="270"/>
      <c r="H1970" s="270"/>
      <c r="I1970" s="271"/>
      <c r="J1970" s="270"/>
      <c r="K1970" s="270"/>
      <c r="S1970" s="272"/>
      <c r="U1970" s="264"/>
    </row>
    <row r="1971" spans="6:21" x14ac:dyDescent="0.25">
      <c r="F1971" s="273"/>
      <c r="G1971" s="270"/>
      <c r="H1971" s="270"/>
      <c r="I1971" s="271"/>
      <c r="J1971" s="270"/>
      <c r="K1971" s="270"/>
      <c r="S1971" s="272"/>
      <c r="U1971" s="264"/>
    </row>
    <row r="1972" spans="6:21" x14ac:dyDescent="0.25">
      <c r="F1972" s="273"/>
      <c r="G1972" s="270"/>
      <c r="H1972" s="270"/>
      <c r="I1972" s="271"/>
      <c r="J1972" s="270"/>
      <c r="K1972" s="270"/>
      <c r="S1972" s="272"/>
      <c r="U1972" s="264"/>
    </row>
    <row r="1973" spans="6:21" x14ac:dyDescent="0.25">
      <c r="F1973" s="273"/>
      <c r="G1973" s="270"/>
      <c r="H1973" s="270"/>
      <c r="I1973" s="271"/>
      <c r="J1973" s="270"/>
      <c r="K1973" s="270"/>
      <c r="S1973" s="272"/>
      <c r="U1973" s="264"/>
    </row>
    <row r="1974" spans="6:21" x14ac:dyDescent="0.25">
      <c r="F1974" s="273"/>
      <c r="G1974" s="270"/>
      <c r="H1974" s="270"/>
      <c r="I1974" s="271"/>
      <c r="J1974" s="270"/>
      <c r="K1974" s="270"/>
      <c r="S1974" s="272"/>
      <c r="U1974" s="264"/>
    </row>
    <row r="1975" spans="6:21" x14ac:dyDescent="0.25">
      <c r="F1975" s="273"/>
      <c r="G1975" s="270"/>
      <c r="H1975" s="270"/>
      <c r="I1975" s="271"/>
      <c r="J1975" s="270"/>
      <c r="K1975" s="270"/>
      <c r="S1975" s="272"/>
      <c r="U1975" s="264"/>
    </row>
    <row r="1976" spans="6:21" x14ac:dyDescent="0.25">
      <c r="F1976" s="273"/>
      <c r="G1976" s="270"/>
      <c r="H1976" s="270"/>
      <c r="I1976" s="271"/>
      <c r="J1976" s="270"/>
      <c r="K1976" s="270"/>
      <c r="S1976" s="272"/>
      <c r="U1976" s="264"/>
    </row>
    <row r="1977" spans="6:21" x14ac:dyDescent="0.25">
      <c r="F1977" s="273"/>
      <c r="G1977" s="270"/>
      <c r="H1977" s="270"/>
      <c r="I1977" s="271"/>
      <c r="J1977" s="270"/>
      <c r="K1977" s="270"/>
      <c r="S1977" s="272"/>
      <c r="U1977" s="264"/>
    </row>
    <row r="1978" spans="6:21" x14ac:dyDescent="0.25">
      <c r="F1978" s="273"/>
      <c r="G1978" s="270"/>
      <c r="H1978" s="270"/>
      <c r="I1978" s="271"/>
      <c r="J1978" s="270"/>
      <c r="K1978" s="270"/>
      <c r="S1978" s="272"/>
      <c r="U1978" s="264"/>
    </row>
    <row r="1979" spans="6:21" x14ac:dyDescent="0.25">
      <c r="F1979" s="273"/>
      <c r="G1979" s="270"/>
      <c r="H1979" s="270"/>
      <c r="I1979" s="271"/>
      <c r="J1979" s="270"/>
      <c r="K1979" s="270"/>
      <c r="S1979" s="272"/>
      <c r="U1979" s="264"/>
    </row>
    <row r="1980" spans="6:21" x14ac:dyDescent="0.25">
      <c r="F1980" s="273"/>
      <c r="G1980" s="270"/>
      <c r="H1980" s="270"/>
      <c r="I1980" s="271"/>
      <c r="J1980" s="270"/>
      <c r="K1980" s="270"/>
      <c r="S1980" s="272"/>
      <c r="U1980" s="264"/>
    </row>
    <row r="1981" spans="6:21" x14ac:dyDescent="0.25">
      <c r="F1981" s="273"/>
      <c r="G1981" s="270"/>
      <c r="H1981" s="270"/>
      <c r="I1981" s="271"/>
      <c r="J1981" s="270"/>
      <c r="K1981" s="270"/>
      <c r="S1981" s="272"/>
      <c r="U1981" s="264"/>
    </row>
    <row r="1982" spans="6:21" x14ac:dyDescent="0.25">
      <c r="F1982" s="273"/>
      <c r="G1982" s="270"/>
      <c r="H1982" s="270"/>
      <c r="I1982" s="271"/>
      <c r="J1982" s="270"/>
      <c r="K1982" s="270"/>
      <c r="S1982" s="272"/>
      <c r="U1982" s="264"/>
    </row>
    <row r="1983" spans="6:21" x14ac:dyDescent="0.25">
      <c r="F1983" s="273"/>
      <c r="G1983" s="270"/>
      <c r="H1983" s="270"/>
      <c r="I1983" s="271"/>
      <c r="J1983" s="270"/>
      <c r="K1983" s="270"/>
      <c r="S1983" s="272"/>
      <c r="U1983" s="264"/>
    </row>
    <row r="1984" spans="6:21" x14ac:dyDescent="0.25">
      <c r="F1984" s="273"/>
      <c r="G1984" s="270"/>
      <c r="H1984" s="270"/>
      <c r="I1984" s="271"/>
      <c r="J1984" s="270"/>
      <c r="K1984" s="270"/>
      <c r="S1984" s="272"/>
      <c r="U1984" s="264"/>
    </row>
    <row r="1985" spans="6:21" x14ac:dyDescent="0.25">
      <c r="F1985" s="273"/>
      <c r="G1985" s="270"/>
      <c r="H1985" s="270"/>
      <c r="I1985" s="271"/>
      <c r="J1985" s="270"/>
      <c r="K1985" s="270"/>
      <c r="S1985" s="272"/>
      <c r="U1985" s="264"/>
    </row>
    <row r="1986" spans="6:21" x14ac:dyDescent="0.25">
      <c r="F1986" s="273"/>
      <c r="G1986" s="270"/>
      <c r="H1986" s="270"/>
      <c r="I1986" s="271"/>
      <c r="J1986" s="270"/>
      <c r="K1986" s="270"/>
      <c r="S1986" s="272"/>
      <c r="U1986" s="264"/>
    </row>
    <row r="1987" spans="6:21" x14ac:dyDescent="0.25">
      <c r="F1987" s="273"/>
      <c r="G1987" s="270"/>
      <c r="H1987" s="270"/>
      <c r="I1987" s="271"/>
      <c r="J1987" s="270"/>
      <c r="K1987" s="270"/>
      <c r="S1987" s="272"/>
      <c r="U1987" s="264"/>
    </row>
    <row r="1988" spans="6:21" x14ac:dyDescent="0.25">
      <c r="F1988" s="273"/>
      <c r="G1988" s="270"/>
      <c r="H1988" s="270"/>
      <c r="I1988" s="271"/>
      <c r="J1988" s="270"/>
      <c r="K1988" s="270"/>
      <c r="S1988" s="272"/>
      <c r="U1988" s="264"/>
    </row>
    <row r="1989" spans="6:21" x14ac:dyDescent="0.25">
      <c r="F1989" s="273"/>
      <c r="G1989" s="270"/>
      <c r="H1989" s="270"/>
      <c r="I1989" s="271"/>
      <c r="J1989" s="270"/>
      <c r="K1989" s="270"/>
      <c r="S1989" s="272"/>
      <c r="U1989" s="264"/>
    </row>
    <row r="1990" spans="6:21" x14ac:dyDescent="0.25">
      <c r="F1990" s="273"/>
      <c r="G1990" s="270"/>
      <c r="H1990" s="270"/>
      <c r="I1990" s="271"/>
      <c r="J1990" s="270"/>
      <c r="K1990" s="270"/>
      <c r="S1990" s="272"/>
      <c r="U1990" s="264"/>
    </row>
    <row r="1991" spans="6:21" x14ac:dyDescent="0.25">
      <c r="F1991" s="273"/>
      <c r="G1991" s="270"/>
      <c r="H1991" s="270"/>
      <c r="I1991" s="271"/>
      <c r="J1991" s="270"/>
      <c r="K1991" s="270"/>
      <c r="S1991" s="272"/>
      <c r="U1991" s="264"/>
    </row>
    <row r="1992" spans="6:21" x14ac:dyDescent="0.25">
      <c r="F1992" s="273"/>
      <c r="G1992" s="270"/>
      <c r="H1992" s="270"/>
      <c r="I1992" s="271"/>
      <c r="J1992" s="270"/>
      <c r="K1992" s="270"/>
      <c r="S1992" s="272"/>
      <c r="U1992" s="264"/>
    </row>
    <row r="1993" spans="6:21" x14ac:dyDescent="0.25">
      <c r="F1993" s="273"/>
      <c r="G1993" s="270"/>
      <c r="H1993" s="270"/>
      <c r="I1993" s="271"/>
      <c r="J1993" s="270"/>
      <c r="K1993" s="270"/>
      <c r="S1993" s="272"/>
      <c r="U1993" s="264"/>
    </row>
    <row r="1994" spans="6:21" x14ac:dyDescent="0.25">
      <c r="F1994" s="273"/>
      <c r="G1994" s="270"/>
      <c r="H1994" s="270"/>
      <c r="I1994" s="271"/>
      <c r="J1994" s="270"/>
      <c r="K1994" s="270"/>
      <c r="S1994" s="272"/>
      <c r="U1994" s="264"/>
    </row>
    <row r="1995" spans="6:21" x14ac:dyDescent="0.25">
      <c r="F1995" s="273"/>
      <c r="G1995" s="270"/>
      <c r="H1995" s="270"/>
      <c r="I1995" s="271"/>
      <c r="J1995" s="270"/>
      <c r="K1995" s="270"/>
      <c r="S1995" s="272"/>
      <c r="U1995" s="264"/>
    </row>
    <row r="1996" spans="6:21" x14ac:dyDescent="0.25">
      <c r="F1996" s="273"/>
      <c r="G1996" s="270"/>
      <c r="H1996" s="270"/>
      <c r="I1996" s="271"/>
      <c r="J1996" s="270"/>
      <c r="K1996" s="270"/>
      <c r="S1996" s="272"/>
      <c r="U1996" s="264"/>
    </row>
    <row r="1997" spans="6:21" x14ac:dyDescent="0.25">
      <c r="F1997" s="273"/>
      <c r="G1997" s="270"/>
      <c r="H1997" s="270"/>
      <c r="I1997" s="271"/>
      <c r="J1997" s="270"/>
      <c r="K1997" s="270"/>
      <c r="S1997" s="272"/>
      <c r="U1997" s="264"/>
    </row>
    <row r="1998" spans="6:21" x14ac:dyDescent="0.25">
      <c r="F1998" s="273"/>
      <c r="G1998" s="270"/>
      <c r="H1998" s="270"/>
      <c r="I1998" s="271"/>
      <c r="J1998" s="270"/>
      <c r="K1998" s="270"/>
      <c r="S1998" s="272"/>
      <c r="U1998" s="264"/>
    </row>
    <row r="1999" spans="6:21" x14ac:dyDescent="0.25">
      <c r="F1999" s="273"/>
      <c r="G1999" s="270"/>
      <c r="H1999" s="270"/>
      <c r="I1999" s="271"/>
      <c r="J1999" s="270"/>
      <c r="K1999" s="270"/>
      <c r="S1999" s="272"/>
      <c r="U1999" s="264"/>
    </row>
    <row r="2000" spans="6:21" x14ac:dyDescent="0.25">
      <c r="F2000" s="273"/>
      <c r="G2000" s="270"/>
      <c r="H2000" s="270"/>
      <c r="I2000" s="271"/>
      <c r="J2000" s="270"/>
      <c r="K2000" s="270"/>
      <c r="S2000" s="272"/>
      <c r="U2000" s="264"/>
    </row>
    <row r="2001" spans="19:21" x14ac:dyDescent="0.25">
      <c r="S2001" s="272"/>
      <c r="U2001" s="264"/>
    </row>
  </sheetData>
  <sheetProtection algorithmName="SHA-512" hashValue="vuqP+guNNJrKPqD7p+7bAVzpnv3JfV7hQbeQv0b71k1De96Gshx3PqXxymlkerGhKU109hNDwLqRJRskBzKTjA==" saltValue="EXEuQHTV4fVKcMQULPwwVQ==" spinCount="100000" sheet="1" objects="1" scenarios="1"/>
  <dataConsolidate/>
  <mergeCells count="9">
    <mergeCell ref="I8:T8"/>
    <mergeCell ref="F27:K27"/>
    <mergeCell ref="A1:H1"/>
    <mergeCell ref="A2:H2"/>
    <mergeCell ref="A3:H3"/>
    <mergeCell ref="A4:H4"/>
    <mergeCell ref="A5:H5"/>
    <mergeCell ref="A6:H6"/>
    <mergeCell ref="A7:H7"/>
  </mergeCells>
  <dataValidations count="1">
    <dataValidation type="list" allowBlank="1" showInputMessage="1" showErrorMessage="1" sqref="B10:D21" xr:uid="{00000000-0002-0000-0900-000000000000}">
      <formula1>ptype</formula1>
    </dataValidation>
  </dataValidations>
  <pageMargins left="3.5416666666666665E-3" right="3.7499999999999999E-3" top="3.7499999999999999E-3" bottom="0.75" header="0.3" footer="0.3"/>
  <pageSetup scale="29" fitToHeight="0" orientation="landscape" r:id="rId1"/>
  <headerFooter>
    <oddHeader>&amp;C&amp;G</oddHeader>
    <oddFooter>&amp;L&amp;"Avenir LT Std 55 Roman,Regular"&amp;12FINAL - Version 2 - May 7, 2020&amp;C&amp;"Avenir LT Std 55 Roman,Regular"&amp;12Page &amp;P of &amp;N&amp;R&amp;"Avenir LT Std 55 Roman,Regular"&amp;12&amp;A</oddFooter>
  </headerFooter>
  <colBreaks count="2" manualBreakCount="2">
    <brk id="8" max="1048575" man="1"/>
    <brk id="23"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pageSetUpPr fitToPage="1"/>
  </sheetPr>
  <dimension ref="A1:X24"/>
  <sheetViews>
    <sheetView showGridLines="0" view="pageLayout" zoomScaleNormal="100" workbookViewId="0">
      <selection activeCell="A7" sqref="A7:I7"/>
    </sheetView>
  </sheetViews>
  <sheetFormatPr defaultColWidth="9.109375" defaultRowHeight="15.6" x14ac:dyDescent="0.3"/>
  <cols>
    <col min="1" max="1" width="45" style="276" bestFit="1" customWidth="1"/>
    <col min="2" max="3" width="18.6640625" style="276" bestFit="1" customWidth="1"/>
    <col min="4" max="4" width="15.5546875" style="276" bestFit="1" customWidth="1"/>
    <col min="5" max="5" width="11.88671875" style="276" customWidth="1"/>
    <col min="6" max="6" width="12" style="276" customWidth="1"/>
    <col min="7" max="7" width="11.6640625" style="276" customWidth="1"/>
    <col min="8" max="8" width="11.44140625" style="276" customWidth="1"/>
    <col min="9" max="10" width="12.88671875" style="276" customWidth="1"/>
    <col min="11" max="11" width="11.5546875" style="276" customWidth="1"/>
    <col min="12" max="12" width="11.109375" style="276" customWidth="1"/>
    <col min="13" max="13" width="14.33203125" style="276" bestFit="1" customWidth="1"/>
    <col min="14" max="14" width="13.44140625" style="276" customWidth="1"/>
    <col min="15" max="15" width="18" style="276" customWidth="1"/>
    <col min="16" max="16" width="13.88671875" style="276" customWidth="1"/>
    <col min="17" max="17" width="12.88671875" style="276" customWidth="1"/>
    <col min="18" max="18" width="15" style="276" customWidth="1"/>
    <col min="19" max="19" width="13" style="276" customWidth="1"/>
    <col min="20" max="20" width="12.5546875" style="276" customWidth="1"/>
    <col min="21" max="21" width="14.44140625" style="276" customWidth="1"/>
    <col min="22" max="22" width="15" style="276" customWidth="1"/>
    <col min="23" max="23" width="15.5546875" style="276" customWidth="1"/>
    <col min="24" max="24" width="13.6640625" style="276" customWidth="1"/>
    <col min="25" max="25" width="13.5546875" style="276" customWidth="1"/>
    <col min="26" max="16384" width="9.109375" style="276"/>
  </cols>
  <sheetData>
    <row r="1" spans="1:24" s="65" customFormat="1" ht="18" customHeight="1" x14ac:dyDescent="0.25">
      <c r="A1" s="849" t="s">
        <v>196</v>
      </c>
      <c r="B1" s="849"/>
      <c r="C1" s="849"/>
      <c r="D1" s="849"/>
      <c r="E1" s="849"/>
      <c r="F1" s="849"/>
      <c r="G1" s="849"/>
      <c r="H1" s="849"/>
      <c r="I1" s="849"/>
      <c r="J1" s="141"/>
      <c r="K1" s="141"/>
      <c r="L1" s="141"/>
      <c r="M1" s="141"/>
      <c r="N1" s="141"/>
      <c r="O1" s="141"/>
      <c r="P1" s="141"/>
      <c r="Q1" s="141"/>
      <c r="R1" s="141"/>
      <c r="S1" s="141"/>
      <c r="T1" s="141"/>
      <c r="U1" s="141"/>
      <c r="V1" s="141"/>
      <c r="W1" s="141"/>
      <c r="X1" s="141"/>
    </row>
    <row r="2" spans="1:24" s="65" customFormat="1" ht="18" customHeight="1" x14ac:dyDescent="0.25">
      <c r="A2" s="850"/>
      <c r="B2" s="850"/>
      <c r="C2" s="850"/>
      <c r="D2" s="850"/>
      <c r="E2" s="850"/>
      <c r="F2" s="850"/>
      <c r="G2" s="850"/>
      <c r="H2" s="850"/>
      <c r="I2" s="850"/>
      <c r="J2" s="850"/>
      <c r="K2" s="850"/>
      <c r="L2" s="850"/>
      <c r="M2" s="850"/>
      <c r="N2" s="850"/>
      <c r="O2" s="850"/>
      <c r="P2" s="850"/>
      <c r="Q2" s="850"/>
      <c r="R2" s="850"/>
      <c r="S2" s="850"/>
      <c r="T2" s="850"/>
      <c r="U2" s="850"/>
      <c r="V2" s="850"/>
      <c r="W2" s="850"/>
      <c r="X2" s="850"/>
    </row>
    <row r="3" spans="1:24" s="65" customFormat="1" ht="18" customHeight="1" x14ac:dyDescent="0.25">
      <c r="A3" s="849" t="s">
        <v>3129</v>
      </c>
      <c r="B3" s="849"/>
      <c r="C3" s="849"/>
      <c r="D3" s="849"/>
      <c r="E3" s="849"/>
      <c r="F3" s="849"/>
      <c r="G3" s="849"/>
      <c r="H3" s="849"/>
      <c r="I3" s="849"/>
      <c r="J3" s="141"/>
      <c r="K3" s="141"/>
      <c r="L3" s="141"/>
      <c r="M3" s="141"/>
      <c r="N3" s="141"/>
      <c r="O3" s="141"/>
      <c r="P3" s="141"/>
      <c r="Q3" s="141"/>
      <c r="R3" s="141"/>
      <c r="S3" s="141"/>
      <c r="T3" s="141"/>
      <c r="U3" s="141"/>
      <c r="V3" s="141"/>
      <c r="W3" s="141"/>
      <c r="X3" s="141"/>
    </row>
    <row r="4" spans="1:24" s="65" customFormat="1" ht="18" customHeight="1" x14ac:dyDescent="0.25">
      <c r="A4" s="851" t="s">
        <v>162</v>
      </c>
      <c r="B4" s="851"/>
      <c r="C4" s="851"/>
      <c r="D4" s="851"/>
      <c r="E4" s="851"/>
      <c r="F4" s="851"/>
      <c r="G4" s="851"/>
      <c r="H4" s="851"/>
      <c r="I4" s="851"/>
      <c r="J4" s="146"/>
      <c r="K4" s="146"/>
      <c r="L4" s="146"/>
      <c r="M4" s="146"/>
      <c r="N4" s="146"/>
      <c r="O4" s="146"/>
      <c r="P4" s="146"/>
      <c r="Q4" s="146"/>
      <c r="R4" s="146"/>
      <c r="S4" s="146"/>
      <c r="T4" s="146"/>
      <c r="U4" s="146"/>
      <c r="V4" s="146"/>
      <c r="W4" s="146"/>
      <c r="X4" s="146"/>
    </row>
    <row r="5" spans="1:24" s="65" customFormat="1" ht="18" customHeight="1" x14ac:dyDescent="0.25">
      <c r="A5" s="850"/>
      <c r="B5" s="850"/>
      <c r="C5" s="850"/>
      <c r="D5" s="850"/>
      <c r="E5" s="850"/>
      <c r="F5" s="850"/>
      <c r="G5" s="850"/>
      <c r="H5" s="850"/>
      <c r="I5" s="850"/>
      <c r="J5" s="850"/>
      <c r="K5" s="850"/>
      <c r="L5" s="850"/>
      <c r="M5" s="850"/>
      <c r="N5" s="850"/>
      <c r="O5" s="850"/>
      <c r="P5" s="850"/>
      <c r="Q5" s="850"/>
      <c r="R5" s="850"/>
      <c r="S5" s="850"/>
      <c r="T5" s="850"/>
      <c r="U5" s="850"/>
      <c r="V5" s="850"/>
      <c r="W5" s="850"/>
      <c r="X5" s="850"/>
    </row>
    <row r="6" spans="1:24" s="65" customFormat="1" ht="18" customHeight="1" x14ac:dyDescent="0.25">
      <c r="A6" s="849" t="s">
        <v>251</v>
      </c>
      <c r="B6" s="849"/>
      <c r="C6" s="849"/>
      <c r="D6" s="849"/>
      <c r="E6" s="849"/>
      <c r="F6" s="849"/>
      <c r="G6" s="849"/>
      <c r="H6" s="849"/>
      <c r="I6" s="849"/>
      <c r="J6" s="141"/>
      <c r="K6" s="141"/>
      <c r="L6" s="141"/>
      <c r="M6" s="141"/>
      <c r="N6" s="141"/>
      <c r="O6" s="141"/>
      <c r="P6" s="141"/>
      <c r="Q6" s="141"/>
      <c r="R6" s="141"/>
      <c r="S6" s="141"/>
      <c r="T6" s="141"/>
      <c r="U6" s="141"/>
      <c r="V6" s="141"/>
      <c r="W6" s="141"/>
      <c r="X6" s="141"/>
    </row>
    <row r="7" spans="1:24" s="65" customFormat="1" ht="18" customHeight="1" x14ac:dyDescent="0.35">
      <c r="A7" s="852" t="s">
        <v>3139</v>
      </c>
      <c r="B7" s="852"/>
      <c r="C7" s="852"/>
      <c r="D7" s="852"/>
      <c r="E7" s="852"/>
      <c r="F7" s="852"/>
      <c r="G7" s="852"/>
      <c r="H7" s="852"/>
      <c r="I7" s="852"/>
      <c r="J7" s="852"/>
      <c r="K7" s="852"/>
      <c r="L7" s="852"/>
      <c r="M7" s="852"/>
      <c r="N7" s="852"/>
      <c r="Q7" s="70"/>
    </row>
    <row r="8" spans="1:24" s="209" customFormat="1" ht="18" x14ac:dyDescent="0.35">
      <c r="A8" s="274"/>
      <c r="B8" s="274"/>
      <c r="C8" s="274"/>
      <c r="D8" s="274"/>
      <c r="E8" s="274"/>
      <c r="F8" s="274"/>
      <c r="G8" s="274"/>
      <c r="H8" s="274"/>
      <c r="I8" s="274"/>
      <c r="J8" s="275"/>
      <c r="K8" s="275"/>
      <c r="L8" s="275"/>
      <c r="M8" s="275"/>
      <c r="N8" s="275"/>
    </row>
    <row r="9" spans="1:24" ht="18.600000000000001" thickBot="1" x14ac:dyDescent="0.4">
      <c r="A9" s="855" t="s">
        <v>190</v>
      </c>
      <c r="B9" s="855"/>
      <c r="C9" s="855"/>
      <c r="D9" s="855"/>
      <c r="E9" s="855"/>
      <c r="F9" s="855"/>
      <c r="G9" s="855"/>
      <c r="H9" s="855"/>
      <c r="I9" s="855"/>
      <c r="J9" s="855"/>
      <c r="K9" s="855"/>
      <c r="L9" s="855"/>
      <c r="M9" s="855"/>
      <c r="N9" s="855"/>
      <c r="O9" s="855"/>
    </row>
    <row r="10" spans="1:24" x14ac:dyDescent="0.3">
      <c r="A10" s="853" t="s">
        <v>191</v>
      </c>
      <c r="B10" s="854"/>
      <c r="C10" s="854"/>
      <c r="D10" s="854"/>
      <c r="E10" s="854"/>
      <c r="F10" s="854"/>
      <c r="G10" s="854"/>
      <c r="H10" s="854"/>
      <c r="I10" s="854"/>
      <c r="J10" s="854"/>
      <c r="K10" s="854"/>
      <c r="L10" s="854"/>
      <c r="M10" s="854"/>
      <c r="N10" s="854"/>
      <c r="O10" s="854"/>
      <c r="P10" s="854"/>
      <c r="Q10" s="450"/>
      <c r="R10" s="450"/>
      <c r="S10" s="450"/>
      <c r="T10" s="450"/>
      <c r="U10" s="450"/>
      <c r="V10" s="450"/>
      <c r="W10" s="450"/>
      <c r="X10" s="451"/>
    </row>
    <row r="11" spans="1:24" ht="46.8" x14ac:dyDescent="0.3">
      <c r="A11" s="452" t="s">
        <v>192</v>
      </c>
      <c r="B11" s="277" t="s">
        <v>78</v>
      </c>
      <c r="C11" s="277" t="s">
        <v>171</v>
      </c>
      <c r="D11" s="277" t="s">
        <v>3110</v>
      </c>
      <c r="E11" s="277" t="s">
        <v>172</v>
      </c>
      <c r="F11" s="277" t="s">
        <v>173</v>
      </c>
      <c r="G11" s="278" t="s">
        <v>174</v>
      </c>
      <c r="H11" s="278" t="s">
        <v>175</v>
      </c>
      <c r="I11" s="278" t="s">
        <v>176</v>
      </c>
      <c r="J11" s="278" t="s">
        <v>177</v>
      </c>
      <c r="K11" s="278" t="s">
        <v>178</v>
      </c>
      <c r="L11" s="278" t="s">
        <v>179</v>
      </c>
      <c r="M11" s="278" t="s">
        <v>193</v>
      </c>
      <c r="N11" s="278" t="s">
        <v>180</v>
      </c>
      <c r="O11" s="278" t="s">
        <v>194</v>
      </c>
      <c r="P11" s="278" t="s">
        <v>181</v>
      </c>
      <c r="Q11" s="278" t="s">
        <v>182</v>
      </c>
      <c r="R11" s="278" t="s">
        <v>183</v>
      </c>
      <c r="S11" s="278" t="s">
        <v>184</v>
      </c>
      <c r="T11" s="278" t="s">
        <v>185</v>
      </c>
      <c r="U11" s="278" t="s">
        <v>186</v>
      </c>
      <c r="V11" s="278" t="s">
        <v>187</v>
      </c>
      <c r="W11" s="278" t="s">
        <v>188</v>
      </c>
      <c r="X11" s="453" t="s">
        <v>189</v>
      </c>
    </row>
    <row r="12" spans="1:24" x14ac:dyDescent="0.3">
      <c r="A12" s="454">
        <f>'New Bike-Ped Infrastructure'!B17</f>
        <v>0</v>
      </c>
      <c r="B12" s="279" t="str">
        <f>'Infrastructure GHG Calculations'!D10</f>
        <v>0_0</v>
      </c>
      <c r="C12" s="279" t="str">
        <f>'Infrastructure GHG Calculations'!F10</f>
        <v>0_20</v>
      </c>
      <c r="D12" s="279" t="e">
        <f>'Infrastructure GHG Calculations'!V10</f>
        <v>#VALUE!</v>
      </c>
      <c r="E12" s="502" t="e">
        <f>VLOOKUP($B12,'Passenger Auto C&amp;T 2017'!$C$35:$H$2662,2,FALSE)</f>
        <v>#N/A</v>
      </c>
      <c r="F12" s="502" t="e">
        <f>VLOOKUP($C12,'Passenger Auto C&amp;T 2017'!$C$35:$H$2662,2,FALSE)</f>
        <v>#N/A</v>
      </c>
      <c r="G12" s="502" t="e">
        <f>VLOOKUP($B12,'Passenger Auto C&amp;T 2017'!$C$35:$H$2662,3,FALSE)</f>
        <v>#N/A</v>
      </c>
      <c r="H12" s="502" t="e">
        <f>VLOOKUP($C12,'Passenger Auto C&amp;T 2017'!$C$35:$H$2662,3,FALSE)</f>
        <v>#N/A</v>
      </c>
      <c r="I12" s="502" t="e">
        <f>VLOOKUP($B12,'Passenger Auto C&amp;T 2017'!$C$35:$H$2662,5,FALSE)</f>
        <v>#N/A</v>
      </c>
      <c r="J12" s="502" t="e">
        <f>VLOOKUP($C12,'Passenger Auto C&amp;T 2017'!$C$35:$H$2662,5,FALSE)</f>
        <v>#N/A</v>
      </c>
      <c r="K12" s="502" t="e">
        <f>VLOOKUP($B12,'Passenger Auto C&amp;T 2017'!$C$35:$H$2662,6,FALSE)</f>
        <v>#N/A</v>
      </c>
      <c r="L12" s="502" t="e">
        <f>VLOOKUP($C12,'Passenger Auto C&amp;T 2017'!$C$35:$H$2662,6,FALSE)</f>
        <v>#N/A</v>
      </c>
      <c r="M12" s="502" t="e">
        <f>D12*E12*ERF!$B$48</f>
        <v>#VALUE!</v>
      </c>
      <c r="N12" s="502" t="e">
        <f>D12*F12*ERF!$B$48</f>
        <v>#VALUE!</v>
      </c>
      <c r="O12" s="502">
        <f>IF(A12=0,0,((M12+N12)/2*'Infrastructure GHG Calculations'!G10))</f>
        <v>0</v>
      </c>
      <c r="P12" s="502" t="e">
        <f>D12*G12*ERF!$B$48</f>
        <v>#VALUE!</v>
      </c>
      <c r="Q12" s="502" t="e">
        <f>D12*H12*ERF!$B$48</f>
        <v>#VALUE!</v>
      </c>
      <c r="R12" s="502">
        <f>IF(A12=0,0,((P12+Q12)/2*'Infrastructure GHG Calculations'!G10))</f>
        <v>0</v>
      </c>
      <c r="S12" s="502" t="e">
        <f>D12*(I12+'Passenger Auto C&amp;T 2017'!$L$35+'Passenger Auto C&amp;T 2017'!$M$35)*ERF!$B$48</f>
        <v>#VALUE!</v>
      </c>
      <c r="T12" s="502" t="e">
        <f>D12*(J12+'Passenger Auto C&amp;T 2017'!$L$35+'Passenger Auto C&amp;T 2017'!$M$35)*ERF!$B$48</f>
        <v>#VALUE!</v>
      </c>
      <c r="U12" s="502">
        <f>IF(A12=0,0,((S12+T12)/2*'Infrastructure GHG Calculations'!G10))</f>
        <v>0</v>
      </c>
      <c r="V12" s="502" t="e">
        <f>D12*K12*ERF!$B$48</f>
        <v>#VALUE!</v>
      </c>
      <c r="W12" s="502" t="e">
        <f>D12*L12*ERF!$B$48</f>
        <v>#VALUE!</v>
      </c>
      <c r="X12" s="503">
        <f>IF(A12=0,0,((V12+W12)/2*'Infrastructure GHG Calculations'!G10))</f>
        <v>0</v>
      </c>
    </row>
    <row r="13" spans="1:24" x14ac:dyDescent="0.3">
      <c r="A13" s="454">
        <f>'New Bike-Ped Infrastructure'!B18</f>
        <v>0</v>
      </c>
      <c r="B13" s="279" t="str">
        <f>'Infrastructure GHG Calculations'!D11</f>
        <v>0_0</v>
      </c>
      <c r="C13" s="279" t="str">
        <f>'Infrastructure GHG Calculations'!F11</f>
        <v>0_20</v>
      </c>
      <c r="D13" s="279" t="e">
        <f>'Infrastructure GHG Calculations'!V11</f>
        <v>#VALUE!</v>
      </c>
      <c r="E13" s="502" t="e">
        <f>VLOOKUP($B13,'Passenger Auto C&amp;T 2017'!$C$35:$H$2662,2,FALSE)</f>
        <v>#N/A</v>
      </c>
      <c r="F13" s="502" t="e">
        <f>VLOOKUP($C13,'Passenger Auto C&amp;T 2017'!$C$35:$H$2662,2,FALSE)</f>
        <v>#N/A</v>
      </c>
      <c r="G13" s="502" t="e">
        <f>VLOOKUP($B13,'Passenger Auto C&amp;T 2017'!$C$35:$H$2662,3,FALSE)</f>
        <v>#N/A</v>
      </c>
      <c r="H13" s="502" t="e">
        <f>VLOOKUP($C13,'Passenger Auto C&amp;T 2017'!$C$35:$H$2662,3,FALSE)</f>
        <v>#N/A</v>
      </c>
      <c r="I13" s="502" t="e">
        <f>VLOOKUP($B13,'Passenger Auto C&amp;T 2017'!$C$35:$H$2662,5,FALSE)</f>
        <v>#N/A</v>
      </c>
      <c r="J13" s="502" t="e">
        <f>VLOOKUP($C13,'Passenger Auto C&amp;T 2017'!$C$35:$H$2662,5,FALSE)</f>
        <v>#N/A</v>
      </c>
      <c r="K13" s="502" t="e">
        <f>VLOOKUP($B13,'Passenger Auto C&amp;T 2017'!$C$35:$H$2662,6,FALSE)</f>
        <v>#N/A</v>
      </c>
      <c r="L13" s="502" t="e">
        <f>VLOOKUP($C13,'Passenger Auto C&amp;T 2017'!$C$35:$H$2662,6,FALSE)</f>
        <v>#N/A</v>
      </c>
      <c r="M13" s="502" t="e">
        <f>D13*E13*ERF!$B$48</f>
        <v>#VALUE!</v>
      </c>
      <c r="N13" s="502" t="e">
        <f>D13*F13*ERF!$B$48</f>
        <v>#VALUE!</v>
      </c>
      <c r="O13" s="502">
        <f>IF(A13=0,0,((M13+N13)/2*'Infrastructure GHG Calculations'!G11))</f>
        <v>0</v>
      </c>
      <c r="P13" s="502" t="e">
        <f>D13*G13*ERF!$B$48</f>
        <v>#VALUE!</v>
      </c>
      <c r="Q13" s="502" t="e">
        <f>D13*H13*ERF!$B$48</f>
        <v>#VALUE!</v>
      </c>
      <c r="R13" s="502">
        <f>IF(A13=0,0,((P13+Q13)/2*'Infrastructure GHG Calculations'!G11))</f>
        <v>0</v>
      </c>
      <c r="S13" s="502" t="e">
        <f>D13*(I13+'Passenger Auto C&amp;T 2017'!$L$35+'Passenger Auto C&amp;T 2017'!$M$35)*ERF!$B$48</f>
        <v>#VALUE!</v>
      </c>
      <c r="T13" s="502" t="e">
        <f>D13*(J13+'Passenger Auto C&amp;T 2017'!$L$35+'Passenger Auto C&amp;T 2017'!$M$35)*ERF!$B$48</f>
        <v>#VALUE!</v>
      </c>
      <c r="U13" s="502">
        <f>IF(A13=0,0,((S13+T13)/2*'Infrastructure GHG Calculations'!G11))</f>
        <v>0</v>
      </c>
      <c r="V13" s="502" t="e">
        <f>D13*K13*ERF!$B$48</f>
        <v>#VALUE!</v>
      </c>
      <c r="W13" s="502" t="e">
        <f>D13*L13*ERF!$B$48</f>
        <v>#VALUE!</v>
      </c>
      <c r="X13" s="503">
        <f>IF(A13=0,0,((V13+W13)/2*'Infrastructure GHG Calculations'!G11))</f>
        <v>0</v>
      </c>
    </row>
    <row r="14" spans="1:24" x14ac:dyDescent="0.3">
      <c r="A14" s="454">
        <f>'New Bike-Ped Infrastructure'!B19</f>
        <v>0</v>
      </c>
      <c r="B14" s="279" t="str">
        <f>'Infrastructure GHG Calculations'!D12</f>
        <v>0_0</v>
      </c>
      <c r="C14" s="279" t="str">
        <f>'Infrastructure GHG Calculations'!F12</f>
        <v>0_20</v>
      </c>
      <c r="D14" s="279" t="e">
        <f>'Infrastructure GHG Calculations'!V12</f>
        <v>#VALUE!</v>
      </c>
      <c r="E14" s="502" t="e">
        <f>VLOOKUP($B14,'Passenger Auto C&amp;T 2017'!$C$35:$H$2662,2,FALSE)</f>
        <v>#N/A</v>
      </c>
      <c r="F14" s="502" t="e">
        <f>VLOOKUP($C14,'Passenger Auto C&amp;T 2017'!$C$35:$H$2662,2,FALSE)</f>
        <v>#N/A</v>
      </c>
      <c r="G14" s="502" t="e">
        <f>VLOOKUP($B14,'Passenger Auto C&amp;T 2017'!$C$35:$H$2662,3,FALSE)</f>
        <v>#N/A</v>
      </c>
      <c r="H14" s="502" t="e">
        <f>VLOOKUP($C14,'Passenger Auto C&amp;T 2017'!$C$35:$H$2662,3,FALSE)</f>
        <v>#N/A</v>
      </c>
      <c r="I14" s="502" t="e">
        <f>VLOOKUP($B14,'Passenger Auto C&amp;T 2017'!$C$35:$H$2662,5,FALSE)</f>
        <v>#N/A</v>
      </c>
      <c r="J14" s="502" t="e">
        <f>VLOOKUP($C14,'Passenger Auto C&amp;T 2017'!$C$35:$H$2662,5,FALSE)</f>
        <v>#N/A</v>
      </c>
      <c r="K14" s="502" t="e">
        <f>VLOOKUP($B14,'Passenger Auto C&amp;T 2017'!$C$35:$H$2662,6,FALSE)</f>
        <v>#N/A</v>
      </c>
      <c r="L14" s="502" t="e">
        <f>VLOOKUP($C14,'Passenger Auto C&amp;T 2017'!$C$35:$H$2662,6,FALSE)</f>
        <v>#N/A</v>
      </c>
      <c r="M14" s="502" t="e">
        <f>D14*E14*ERF!$B$48</f>
        <v>#VALUE!</v>
      </c>
      <c r="N14" s="502" t="e">
        <f>D14*F14*ERF!$B$48</f>
        <v>#VALUE!</v>
      </c>
      <c r="O14" s="502">
        <f>IF(A14=0,0,((M14+N14)/2*'Infrastructure GHG Calculations'!G12))</f>
        <v>0</v>
      </c>
      <c r="P14" s="502" t="e">
        <f>D14*G14*ERF!$B$48</f>
        <v>#VALUE!</v>
      </c>
      <c r="Q14" s="502" t="e">
        <f>D14*H14*ERF!$B$48</f>
        <v>#VALUE!</v>
      </c>
      <c r="R14" s="502">
        <f>IF(A14=0,0,((P14+Q14)/2*'Infrastructure GHG Calculations'!G12))</f>
        <v>0</v>
      </c>
      <c r="S14" s="502" t="e">
        <f>D14*(I14+'Passenger Auto C&amp;T 2017'!$L$35+'Passenger Auto C&amp;T 2017'!$M$35)*ERF!$B$48</f>
        <v>#VALUE!</v>
      </c>
      <c r="T14" s="502" t="e">
        <f>D14*(J14+'Passenger Auto C&amp;T 2017'!$L$35+'Passenger Auto C&amp;T 2017'!$M$35)*ERF!$B$48</f>
        <v>#VALUE!</v>
      </c>
      <c r="U14" s="502">
        <f>IF(A14=0,0,((S14+T14)/2*'Infrastructure GHG Calculations'!G12))</f>
        <v>0</v>
      </c>
      <c r="V14" s="502" t="e">
        <f>D14*K14*ERF!$B$48</f>
        <v>#VALUE!</v>
      </c>
      <c r="W14" s="502" t="e">
        <f>D14*L14*ERF!$B$48</f>
        <v>#VALUE!</v>
      </c>
      <c r="X14" s="503">
        <f>IF(A14=0,0,((V14+W14)/2*'Infrastructure GHG Calculations'!G12))</f>
        <v>0</v>
      </c>
    </row>
    <row r="15" spans="1:24" x14ac:dyDescent="0.3">
      <c r="A15" s="454">
        <f>'New Bike-Ped Infrastructure'!B20</f>
        <v>0</v>
      </c>
      <c r="B15" s="279" t="str">
        <f>'Infrastructure GHG Calculations'!D13</f>
        <v>0_0</v>
      </c>
      <c r="C15" s="279" t="str">
        <f>'Infrastructure GHG Calculations'!F13</f>
        <v>0_20</v>
      </c>
      <c r="D15" s="279" t="e">
        <f>'Infrastructure GHG Calculations'!V13</f>
        <v>#VALUE!</v>
      </c>
      <c r="E15" s="502" t="e">
        <f>VLOOKUP($B15,'Passenger Auto C&amp;T 2017'!$C$35:$H$2662,2,FALSE)</f>
        <v>#N/A</v>
      </c>
      <c r="F15" s="502" t="e">
        <f>VLOOKUP($C15,'Passenger Auto C&amp;T 2017'!$C$35:$H$2662,2,FALSE)</f>
        <v>#N/A</v>
      </c>
      <c r="G15" s="502" t="e">
        <f>VLOOKUP($B15,'Passenger Auto C&amp;T 2017'!$C$35:$H$2662,3,FALSE)</f>
        <v>#N/A</v>
      </c>
      <c r="H15" s="502" t="e">
        <f>VLOOKUP($C15,'Passenger Auto C&amp;T 2017'!$C$35:$H$2662,3,FALSE)</f>
        <v>#N/A</v>
      </c>
      <c r="I15" s="502" t="e">
        <f>VLOOKUP($B15,'Passenger Auto C&amp;T 2017'!$C$35:$H$2662,5,FALSE)</f>
        <v>#N/A</v>
      </c>
      <c r="J15" s="502" t="e">
        <f>VLOOKUP($C15,'Passenger Auto C&amp;T 2017'!$C$35:$H$2662,5,FALSE)</f>
        <v>#N/A</v>
      </c>
      <c r="K15" s="502" t="e">
        <f>VLOOKUP($B15,'Passenger Auto C&amp;T 2017'!$C$35:$H$2662,6,FALSE)</f>
        <v>#N/A</v>
      </c>
      <c r="L15" s="502" t="e">
        <f>VLOOKUP($C15,'Passenger Auto C&amp;T 2017'!$C$35:$H$2662,6,FALSE)</f>
        <v>#N/A</v>
      </c>
      <c r="M15" s="502" t="e">
        <f>D15*E15*ERF!$B$48</f>
        <v>#VALUE!</v>
      </c>
      <c r="N15" s="502" t="e">
        <f>D15*F15*ERF!$B$48</f>
        <v>#VALUE!</v>
      </c>
      <c r="O15" s="502">
        <f>IF(A15=0,0,((M15+N15)/2*'Infrastructure GHG Calculations'!G13))</f>
        <v>0</v>
      </c>
      <c r="P15" s="502" t="e">
        <f>D15*G15*ERF!$B$48</f>
        <v>#VALUE!</v>
      </c>
      <c r="Q15" s="502" t="e">
        <f>D15*H15*ERF!$B$48</f>
        <v>#VALUE!</v>
      </c>
      <c r="R15" s="502">
        <f>IF(A15=0,0,((P15+Q15)/2*'Infrastructure GHG Calculations'!G13))</f>
        <v>0</v>
      </c>
      <c r="S15" s="502" t="e">
        <f>D15*(I15+'Passenger Auto C&amp;T 2017'!$L$35+'Passenger Auto C&amp;T 2017'!$M$35)*ERF!$B$48</f>
        <v>#VALUE!</v>
      </c>
      <c r="T15" s="502" t="e">
        <f>D15*(J15+'Passenger Auto C&amp;T 2017'!$L$35+'Passenger Auto C&amp;T 2017'!$M$35)*ERF!$B$48</f>
        <v>#VALUE!</v>
      </c>
      <c r="U15" s="502">
        <f>IF(A15=0,0,((S15+T15)/2*'Infrastructure GHG Calculations'!G13))</f>
        <v>0</v>
      </c>
      <c r="V15" s="502" t="e">
        <f>D15*K15*ERF!$B$48</f>
        <v>#VALUE!</v>
      </c>
      <c r="W15" s="502" t="e">
        <f>D15*L15*ERF!$B$48</f>
        <v>#VALUE!</v>
      </c>
      <c r="X15" s="503">
        <f>IF(A15=0,0,((V15+W15)/2*'Infrastructure GHG Calculations'!G13))</f>
        <v>0</v>
      </c>
    </row>
    <row r="16" spans="1:24" x14ac:dyDescent="0.3">
      <c r="A16" s="454">
        <f>'New Bike-Ped Infrastructure'!B21</f>
        <v>0</v>
      </c>
      <c r="B16" s="279" t="str">
        <f>'Infrastructure GHG Calculations'!D14</f>
        <v>0_0</v>
      </c>
      <c r="C16" s="279" t="str">
        <f>'Infrastructure GHG Calculations'!F14</f>
        <v>0_20</v>
      </c>
      <c r="D16" s="279" t="e">
        <f>'Infrastructure GHG Calculations'!V14</f>
        <v>#VALUE!</v>
      </c>
      <c r="E16" s="502" t="e">
        <f>VLOOKUP($B16,'Passenger Auto C&amp;T 2017'!$C$35:$H$2662,2,FALSE)</f>
        <v>#N/A</v>
      </c>
      <c r="F16" s="502" t="e">
        <f>VLOOKUP($C16,'Passenger Auto C&amp;T 2017'!$C$35:$H$2662,2,FALSE)</f>
        <v>#N/A</v>
      </c>
      <c r="G16" s="502" t="e">
        <f>VLOOKUP($B16,'Passenger Auto C&amp;T 2017'!$C$35:$H$2662,3,FALSE)</f>
        <v>#N/A</v>
      </c>
      <c r="H16" s="502" t="e">
        <f>VLOOKUP($C16,'Passenger Auto C&amp;T 2017'!$C$35:$H$2662,3,FALSE)</f>
        <v>#N/A</v>
      </c>
      <c r="I16" s="502" t="e">
        <f>VLOOKUP($B16,'Passenger Auto C&amp;T 2017'!$C$35:$H$2662,5,FALSE)</f>
        <v>#N/A</v>
      </c>
      <c r="J16" s="502" t="e">
        <f>VLOOKUP($C16,'Passenger Auto C&amp;T 2017'!$C$35:$H$2662,5,FALSE)</f>
        <v>#N/A</v>
      </c>
      <c r="K16" s="502" t="e">
        <f>VLOOKUP($B16,'Passenger Auto C&amp;T 2017'!$C$35:$H$2662,6,FALSE)</f>
        <v>#N/A</v>
      </c>
      <c r="L16" s="502" t="e">
        <f>VLOOKUP($C16,'Passenger Auto C&amp;T 2017'!$C$35:$H$2662,6,FALSE)</f>
        <v>#N/A</v>
      </c>
      <c r="M16" s="502" t="e">
        <f>D16*E16*ERF!$B$48</f>
        <v>#VALUE!</v>
      </c>
      <c r="N16" s="502" t="e">
        <f>D16*F16*ERF!$B$48</f>
        <v>#VALUE!</v>
      </c>
      <c r="O16" s="502">
        <f>IF(A16=0,0,((M16+N16)/2*'Infrastructure GHG Calculations'!G14))</f>
        <v>0</v>
      </c>
      <c r="P16" s="502" t="e">
        <f>D16*G16*ERF!$B$48</f>
        <v>#VALUE!</v>
      </c>
      <c r="Q16" s="502" t="e">
        <f>D16*H16*ERF!$B$48</f>
        <v>#VALUE!</v>
      </c>
      <c r="R16" s="502">
        <f>IF(A16=0,0,((P16+Q16)/2*'Infrastructure GHG Calculations'!G14))</f>
        <v>0</v>
      </c>
      <c r="S16" s="502" t="e">
        <f>D16*(I16+'Passenger Auto C&amp;T 2017'!$L$35+'Passenger Auto C&amp;T 2017'!$M$35)*ERF!$B$48</f>
        <v>#VALUE!</v>
      </c>
      <c r="T16" s="502" t="e">
        <f>D16*(J16+'Passenger Auto C&amp;T 2017'!$L$35+'Passenger Auto C&amp;T 2017'!$M$35)*ERF!$B$48</f>
        <v>#VALUE!</v>
      </c>
      <c r="U16" s="502">
        <f>IF(A16=0,0,((S16+T16)/2*'Infrastructure GHG Calculations'!G14))</f>
        <v>0</v>
      </c>
      <c r="V16" s="502" t="e">
        <f>D16*K16*ERF!$B$48</f>
        <v>#VALUE!</v>
      </c>
      <c r="W16" s="502" t="e">
        <f>D16*L16*ERF!$B$48</f>
        <v>#VALUE!</v>
      </c>
      <c r="X16" s="503">
        <f>IF(A16=0,0,((V16+W16)/2*'Infrastructure GHG Calculations'!G14))</f>
        <v>0</v>
      </c>
    </row>
    <row r="17" spans="1:24" x14ac:dyDescent="0.3">
      <c r="A17" s="454">
        <f>'New Bike-Ped Infrastructure'!B22</f>
        <v>0</v>
      </c>
      <c r="B17" s="279" t="str">
        <f>'Infrastructure GHG Calculations'!D15</f>
        <v>0_0</v>
      </c>
      <c r="C17" s="279" t="str">
        <f>'Infrastructure GHG Calculations'!F15</f>
        <v>0_20</v>
      </c>
      <c r="D17" s="279" t="e">
        <f>'Infrastructure GHG Calculations'!V15</f>
        <v>#VALUE!</v>
      </c>
      <c r="E17" s="502" t="e">
        <f>VLOOKUP($B17,'Passenger Auto C&amp;T 2017'!$C$35:$H$2662,2,FALSE)</f>
        <v>#N/A</v>
      </c>
      <c r="F17" s="502" t="e">
        <f>VLOOKUP($C17,'Passenger Auto C&amp;T 2017'!$C$35:$H$2662,2,FALSE)</f>
        <v>#N/A</v>
      </c>
      <c r="G17" s="502" t="e">
        <f>VLOOKUP($B17,'Passenger Auto C&amp;T 2017'!$C$35:$H$2662,3,FALSE)</f>
        <v>#N/A</v>
      </c>
      <c r="H17" s="502" t="e">
        <f>VLOOKUP($C17,'Passenger Auto C&amp;T 2017'!$C$35:$H$2662,3,FALSE)</f>
        <v>#N/A</v>
      </c>
      <c r="I17" s="502" t="e">
        <f>VLOOKUP($B17,'Passenger Auto C&amp;T 2017'!$C$35:$H$2662,5,FALSE)</f>
        <v>#N/A</v>
      </c>
      <c r="J17" s="502" t="e">
        <f>VLOOKUP($C17,'Passenger Auto C&amp;T 2017'!$C$35:$H$2662,5,FALSE)</f>
        <v>#N/A</v>
      </c>
      <c r="K17" s="502" t="e">
        <f>VLOOKUP($B17,'Passenger Auto C&amp;T 2017'!$C$35:$H$2662,6,FALSE)</f>
        <v>#N/A</v>
      </c>
      <c r="L17" s="502" t="e">
        <f>VLOOKUP($C17,'Passenger Auto C&amp;T 2017'!$C$35:$H$2662,6,FALSE)</f>
        <v>#N/A</v>
      </c>
      <c r="M17" s="502" t="e">
        <f>D17*E17*ERF!$B$48</f>
        <v>#VALUE!</v>
      </c>
      <c r="N17" s="502" t="e">
        <f>D17*F17*ERF!$B$48</f>
        <v>#VALUE!</v>
      </c>
      <c r="O17" s="502">
        <f>IF(A17=0,0,((M17+N17)/2*'Infrastructure GHG Calculations'!G15))</f>
        <v>0</v>
      </c>
      <c r="P17" s="502" t="e">
        <f>D17*G17*ERF!$B$48</f>
        <v>#VALUE!</v>
      </c>
      <c r="Q17" s="502" t="e">
        <f>D17*H17*ERF!$B$48</f>
        <v>#VALUE!</v>
      </c>
      <c r="R17" s="502">
        <f>IF(A17=0,0,((P17+Q17)/2*'Infrastructure GHG Calculations'!G15))</f>
        <v>0</v>
      </c>
      <c r="S17" s="502" t="e">
        <f>D17*(I17+'Passenger Auto C&amp;T 2017'!$L$35+'Passenger Auto C&amp;T 2017'!$M$35)*ERF!$B$48</f>
        <v>#VALUE!</v>
      </c>
      <c r="T17" s="502" t="e">
        <f>D17*(J17+'Passenger Auto C&amp;T 2017'!$L$35+'Passenger Auto C&amp;T 2017'!$M$35)*ERF!$B$48</f>
        <v>#VALUE!</v>
      </c>
      <c r="U17" s="502">
        <f>IF(A17=0,0,((S17+T17)/2*'Infrastructure GHG Calculations'!G15))</f>
        <v>0</v>
      </c>
      <c r="V17" s="502" t="e">
        <f>D17*K17*ERF!$B$48</f>
        <v>#VALUE!</v>
      </c>
      <c r="W17" s="502" t="e">
        <f>D17*L17*ERF!$B$48</f>
        <v>#VALUE!</v>
      </c>
      <c r="X17" s="503">
        <f>IF(A17=0,0,((V17+W17)/2*'Infrastructure GHG Calculations'!G15))</f>
        <v>0</v>
      </c>
    </row>
    <row r="18" spans="1:24" x14ac:dyDescent="0.3">
      <c r="A18" s="454">
        <f>'New Bike-Ped Infrastructure'!B23</f>
        <v>0</v>
      </c>
      <c r="B18" s="279" t="str">
        <f>'Infrastructure GHG Calculations'!D16</f>
        <v>0_0</v>
      </c>
      <c r="C18" s="279" t="str">
        <f>'Infrastructure GHG Calculations'!F16</f>
        <v>0_20</v>
      </c>
      <c r="D18" s="279" t="e">
        <f>'Infrastructure GHG Calculations'!V16</f>
        <v>#VALUE!</v>
      </c>
      <c r="E18" s="502" t="e">
        <f>VLOOKUP($B18,'Passenger Auto C&amp;T 2017'!$C$35:$H$2662,2,FALSE)</f>
        <v>#N/A</v>
      </c>
      <c r="F18" s="502" t="e">
        <f>VLOOKUP($C18,'Passenger Auto C&amp;T 2017'!$C$35:$H$2662,2,FALSE)</f>
        <v>#N/A</v>
      </c>
      <c r="G18" s="502" t="e">
        <f>VLOOKUP($B18,'Passenger Auto C&amp;T 2017'!$C$35:$H$2662,3,FALSE)</f>
        <v>#N/A</v>
      </c>
      <c r="H18" s="502" t="e">
        <f>VLOOKUP($C18,'Passenger Auto C&amp;T 2017'!$C$35:$H$2662,3,FALSE)</f>
        <v>#N/A</v>
      </c>
      <c r="I18" s="502" t="e">
        <f>VLOOKUP($B18,'Passenger Auto C&amp;T 2017'!$C$35:$H$2662,5,FALSE)</f>
        <v>#N/A</v>
      </c>
      <c r="J18" s="502" t="e">
        <f>VLOOKUP($C18,'Passenger Auto C&amp;T 2017'!$C$35:$H$2662,5,FALSE)</f>
        <v>#N/A</v>
      </c>
      <c r="K18" s="502" t="e">
        <f>VLOOKUP($B18,'Passenger Auto C&amp;T 2017'!$C$35:$H$2662,6,FALSE)</f>
        <v>#N/A</v>
      </c>
      <c r="L18" s="502" t="e">
        <f>VLOOKUP($C18,'Passenger Auto C&amp;T 2017'!$C$35:$H$2662,6,FALSE)</f>
        <v>#N/A</v>
      </c>
      <c r="M18" s="502" t="e">
        <f>D18*E18*ERF!$B$48</f>
        <v>#VALUE!</v>
      </c>
      <c r="N18" s="502" t="e">
        <f>D18*F18*ERF!$B$48</f>
        <v>#VALUE!</v>
      </c>
      <c r="O18" s="502">
        <f>IF(A18=0,0,((M18+N18)/2*'Infrastructure GHG Calculations'!G16))</f>
        <v>0</v>
      </c>
      <c r="P18" s="502" t="e">
        <f>D18*G18*ERF!$B$48</f>
        <v>#VALUE!</v>
      </c>
      <c r="Q18" s="502" t="e">
        <f>D18*H18*ERF!$B$48</f>
        <v>#VALUE!</v>
      </c>
      <c r="R18" s="502">
        <f>IF(A18=0,0,((P18+Q18)/2*'Infrastructure GHG Calculations'!G16))</f>
        <v>0</v>
      </c>
      <c r="S18" s="502" t="e">
        <f>D18*(I18+'Passenger Auto C&amp;T 2017'!$L$35+'Passenger Auto C&amp;T 2017'!$M$35)*ERF!$B$48</f>
        <v>#VALUE!</v>
      </c>
      <c r="T18" s="502" t="e">
        <f>D18*(J18+'Passenger Auto C&amp;T 2017'!$L$35+'Passenger Auto C&amp;T 2017'!$M$35)*ERF!$B$48</f>
        <v>#VALUE!</v>
      </c>
      <c r="U18" s="502">
        <f>IF(A18=0,0,((S18+T18)/2*'Infrastructure GHG Calculations'!G16))</f>
        <v>0</v>
      </c>
      <c r="V18" s="502" t="e">
        <f>D18*K18*ERF!$B$48</f>
        <v>#VALUE!</v>
      </c>
      <c r="W18" s="502" t="e">
        <f>D18*L18*ERF!$B$48</f>
        <v>#VALUE!</v>
      </c>
      <c r="X18" s="503">
        <f>IF(A18=0,0,((V18+W18)/2*'Infrastructure GHG Calculations'!G16))</f>
        <v>0</v>
      </c>
    </row>
    <row r="19" spans="1:24" x14ac:dyDescent="0.3">
      <c r="A19" s="454">
        <f>'New Bike-Ped Infrastructure'!B24</f>
        <v>0</v>
      </c>
      <c r="B19" s="279" t="str">
        <f>'Infrastructure GHG Calculations'!D17</f>
        <v>0_0</v>
      </c>
      <c r="C19" s="279" t="str">
        <f>'Infrastructure GHG Calculations'!F17</f>
        <v>0_20</v>
      </c>
      <c r="D19" s="279" t="e">
        <f>'Infrastructure GHG Calculations'!V17</f>
        <v>#VALUE!</v>
      </c>
      <c r="E19" s="502" t="e">
        <f>VLOOKUP($B19,'Passenger Auto C&amp;T 2017'!$C$35:$H$2662,2,FALSE)</f>
        <v>#N/A</v>
      </c>
      <c r="F19" s="502" t="e">
        <f>VLOOKUP($C19,'Passenger Auto C&amp;T 2017'!$C$35:$H$2662,2,FALSE)</f>
        <v>#N/A</v>
      </c>
      <c r="G19" s="502" t="e">
        <f>VLOOKUP($B19,'Passenger Auto C&amp;T 2017'!$C$35:$H$2662,3,FALSE)</f>
        <v>#N/A</v>
      </c>
      <c r="H19" s="502" t="e">
        <f>VLOOKUP($C19,'Passenger Auto C&amp;T 2017'!$C$35:$H$2662,3,FALSE)</f>
        <v>#N/A</v>
      </c>
      <c r="I19" s="502" t="e">
        <f>VLOOKUP($B19,'Passenger Auto C&amp;T 2017'!$C$35:$H$2662,5,FALSE)</f>
        <v>#N/A</v>
      </c>
      <c r="J19" s="502" t="e">
        <f>VLOOKUP($C19,'Passenger Auto C&amp;T 2017'!$C$35:$H$2662,5,FALSE)</f>
        <v>#N/A</v>
      </c>
      <c r="K19" s="502" t="e">
        <f>VLOOKUP($B19,'Passenger Auto C&amp;T 2017'!$C$35:$H$2662,6,FALSE)</f>
        <v>#N/A</v>
      </c>
      <c r="L19" s="502" t="e">
        <f>VLOOKUP($C19,'Passenger Auto C&amp;T 2017'!$C$35:$H$2662,6,FALSE)</f>
        <v>#N/A</v>
      </c>
      <c r="M19" s="502" t="e">
        <f>D19*E19*ERF!$B$48</f>
        <v>#VALUE!</v>
      </c>
      <c r="N19" s="502" t="e">
        <f>D19*F19*ERF!$B$48</f>
        <v>#VALUE!</v>
      </c>
      <c r="O19" s="502">
        <f>IF(A19=0,0,((M19+N19)/2*'Infrastructure GHG Calculations'!G17))</f>
        <v>0</v>
      </c>
      <c r="P19" s="502" t="e">
        <f>D19*G19*ERF!$B$48</f>
        <v>#VALUE!</v>
      </c>
      <c r="Q19" s="502" t="e">
        <f>D19*H19*ERF!$B$48</f>
        <v>#VALUE!</v>
      </c>
      <c r="R19" s="502">
        <f>IF(A19=0,0,((P19+Q19)/2*'Infrastructure GHG Calculations'!G17))</f>
        <v>0</v>
      </c>
      <c r="S19" s="502" t="e">
        <f>D19*(I19+'Passenger Auto C&amp;T 2017'!$L$35+'Passenger Auto C&amp;T 2017'!$M$35)*ERF!$B$48</f>
        <v>#VALUE!</v>
      </c>
      <c r="T19" s="502" t="e">
        <f>D19*(J19+'Passenger Auto C&amp;T 2017'!$L$35+'Passenger Auto C&amp;T 2017'!$M$35)*ERF!$B$48</f>
        <v>#VALUE!</v>
      </c>
      <c r="U19" s="502">
        <f>IF(A19=0,0,((S19+T19)/2*'Infrastructure GHG Calculations'!G17))</f>
        <v>0</v>
      </c>
      <c r="V19" s="502" t="e">
        <f>D19*K19*ERF!$B$48</f>
        <v>#VALUE!</v>
      </c>
      <c r="W19" s="502" t="e">
        <f>D19*L19*ERF!$B$48</f>
        <v>#VALUE!</v>
      </c>
      <c r="X19" s="503">
        <f>IF(A19=0,0,((V19+W19)/2*'Infrastructure GHG Calculations'!G17))</f>
        <v>0</v>
      </c>
    </row>
    <row r="20" spans="1:24" x14ac:dyDescent="0.3">
      <c r="A20" s="454">
        <f>'New Bike-Ped Infrastructure'!B25</f>
        <v>0</v>
      </c>
      <c r="B20" s="279" t="str">
        <f>'Infrastructure GHG Calculations'!D18</f>
        <v>0_0</v>
      </c>
      <c r="C20" s="279" t="str">
        <f>'Infrastructure GHG Calculations'!F18</f>
        <v>0_20</v>
      </c>
      <c r="D20" s="279" t="e">
        <f>'Infrastructure GHG Calculations'!V18</f>
        <v>#VALUE!</v>
      </c>
      <c r="E20" s="502" t="e">
        <f>VLOOKUP($B20,'Passenger Auto C&amp;T 2017'!$C$35:$H$2662,2,FALSE)</f>
        <v>#N/A</v>
      </c>
      <c r="F20" s="502" t="e">
        <f>VLOOKUP($C20,'Passenger Auto C&amp;T 2017'!$C$35:$H$2662,2,FALSE)</f>
        <v>#N/A</v>
      </c>
      <c r="G20" s="502" t="e">
        <f>VLOOKUP($B20,'Passenger Auto C&amp;T 2017'!$C$35:$H$2662,3,FALSE)</f>
        <v>#N/A</v>
      </c>
      <c r="H20" s="502" t="e">
        <f>VLOOKUP($C20,'Passenger Auto C&amp;T 2017'!$C$35:$H$2662,3,FALSE)</f>
        <v>#N/A</v>
      </c>
      <c r="I20" s="502" t="e">
        <f>VLOOKUP($B20,'Passenger Auto C&amp;T 2017'!$C$35:$H$2662,5,FALSE)</f>
        <v>#N/A</v>
      </c>
      <c r="J20" s="502" t="e">
        <f>VLOOKUP($C20,'Passenger Auto C&amp;T 2017'!$C$35:$H$2662,5,FALSE)</f>
        <v>#N/A</v>
      </c>
      <c r="K20" s="502" t="e">
        <f>VLOOKUP($B20,'Passenger Auto C&amp;T 2017'!$C$35:$H$2662,6,FALSE)</f>
        <v>#N/A</v>
      </c>
      <c r="L20" s="502" t="e">
        <f>VLOOKUP($C20,'Passenger Auto C&amp;T 2017'!$C$35:$H$2662,6,FALSE)</f>
        <v>#N/A</v>
      </c>
      <c r="M20" s="502" t="e">
        <f>D20*E20*ERF!$B$48</f>
        <v>#VALUE!</v>
      </c>
      <c r="N20" s="502" t="e">
        <f>D20*F20*ERF!$B$48</f>
        <v>#VALUE!</v>
      </c>
      <c r="O20" s="502">
        <f>IF(A20=0,0,((M20+N20)/2*'Infrastructure GHG Calculations'!G18))</f>
        <v>0</v>
      </c>
      <c r="P20" s="502" t="e">
        <f>D20*G20*ERF!$B$48</f>
        <v>#VALUE!</v>
      </c>
      <c r="Q20" s="502" t="e">
        <f>D20*H20*ERF!$B$48</f>
        <v>#VALUE!</v>
      </c>
      <c r="R20" s="502">
        <f>IF(A20=0,0,((P20+Q20)/2*'Infrastructure GHG Calculations'!G18))</f>
        <v>0</v>
      </c>
      <c r="S20" s="502" t="e">
        <f>D20*(I20+'Passenger Auto C&amp;T 2017'!$L$35+'Passenger Auto C&amp;T 2017'!$M$35)*ERF!$B$48</f>
        <v>#VALUE!</v>
      </c>
      <c r="T20" s="502" t="e">
        <f>D20*(J20+'Passenger Auto C&amp;T 2017'!$L$35+'Passenger Auto C&amp;T 2017'!$M$35)*ERF!$B$48</f>
        <v>#VALUE!</v>
      </c>
      <c r="U20" s="502">
        <f>IF(A20=0,0,((S20+T20)/2*'Infrastructure GHG Calculations'!G18))</f>
        <v>0</v>
      </c>
      <c r="V20" s="502" t="e">
        <f>D20*K20*ERF!$B$48</f>
        <v>#VALUE!</v>
      </c>
      <c r="W20" s="502" t="e">
        <f>D20*L20*ERF!$B$48</f>
        <v>#VALUE!</v>
      </c>
      <c r="X20" s="503">
        <f>IF(A20=0,0,((V20+W20)/2*'Infrastructure GHG Calculations'!G18))</f>
        <v>0</v>
      </c>
    </row>
    <row r="21" spans="1:24" x14ac:dyDescent="0.3">
      <c r="A21" s="454">
        <f>'New Bike-Ped Infrastructure'!B26</f>
        <v>0</v>
      </c>
      <c r="B21" s="279" t="str">
        <f>'Infrastructure GHG Calculations'!D19</f>
        <v>0_0</v>
      </c>
      <c r="C21" s="279" t="str">
        <f>'Infrastructure GHG Calculations'!F19</f>
        <v>0_20</v>
      </c>
      <c r="D21" s="279" t="e">
        <f>'Infrastructure GHG Calculations'!V19</f>
        <v>#VALUE!</v>
      </c>
      <c r="E21" s="502" t="e">
        <f>VLOOKUP($B21,'Passenger Auto C&amp;T 2017'!$C$35:$H$2662,2,FALSE)</f>
        <v>#N/A</v>
      </c>
      <c r="F21" s="502" t="e">
        <f>VLOOKUP($C21,'Passenger Auto C&amp;T 2017'!$C$35:$H$2662,2,FALSE)</f>
        <v>#N/A</v>
      </c>
      <c r="G21" s="502" t="e">
        <f>VLOOKUP($B21,'Passenger Auto C&amp;T 2017'!$C$35:$H$2662,3,FALSE)</f>
        <v>#N/A</v>
      </c>
      <c r="H21" s="502" t="e">
        <f>VLOOKUP($C21,'Passenger Auto C&amp;T 2017'!$C$35:$H$2662,3,FALSE)</f>
        <v>#N/A</v>
      </c>
      <c r="I21" s="502" t="e">
        <f>VLOOKUP($B21,'Passenger Auto C&amp;T 2017'!$C$35:$H$2662,5,FALSE)</f>
        <v>#N/A</v>
      </c>
      <c r="J21" s="502" t="e">
        <f>VLOOKUP($C21,'Passenger Auto C&amp;T 2017'!$C$35:$H$2662,5,FALSE)</f>
        <v>#N/A</v>
      </c>
      <c r="K21" s="502" t="e">
        <f>VLOOKUP($B21,'Passenger Auto C&amp;T 2017'!$C$35:$H$2662,6,FALSE)</f>
        <v>#N/A</v>
      </c>
      <c r="L21" s="502" t="e">
        <f>VLOOKUP($C21,'Passenger Auto C&amp;T 2017'!$C$35:$H$2662,6,FALSE)</f>
        <v>#N/A</v>
      </c>
      <c r="M21" s="502" t="e">
        <f>D21*E21*ERF!$B$48</f>
        <v>#VALUE!</v>
      </c>
      <c r="N21" s="502" t="e">
        <f>D21*F21*ERF!$B$48</f>
        <v>#VALUE!</v>
      </c>
      <c r="O21" s="502">
        <f>IF(A21=0,0,((M21+N21)/2*'Infrastructure GHG Calculations'!G19))</f>
        <v>0</v>
      </c>
      <c r="P21" s="502" t="e">
        <f>D21*G21*ERF!$B$48</f>
        <v>#VALUE!</v>
      </c>
      <c r="Q21" s="502" t="e">
        <f>D21*H21*ERF!$B$48</f>
        <v>#VALUE!</v>
      </c>
      <c r="R21" s="502">
        <f>IF(A21=0,0,((P21+Q21)/2*'Infrastructure GHG Calculations'!G19))</f>
        <v>0</v>
      </c>
      <c r="S21" s="502" t="e">
        <f>D21*(I21+'Passenger Auto C&amp;T 2017'!$L$35+'Passenger Auto C&amp;T 2017'!$M$35)*ERF!$B$48</f>
        <v>#VALUE!</v>
      </c>
      <c r="T21" s="502" t="e">
        <f>D21*(J21+'Passenger Auto C&amp;T 2017'!$L$35+'Passenger Auto C&amp;T 2017'!$M$35)*ERF!$B$48</f>
        <v>#VALUE!</v>
      </c>
      <c r="U21" s="502">
        <f>IF(A21=0,0,((S21+T21)/2*'Infrastructure GHG Calculations'!G19))</f>
        <v>0</v>
      </c>
      <c r="V21" s="502" t="e">
        <f>D21*K21*ERF!$B$48</f>
        <v>#VALUE!</v>
      </c>
      <c r="W21" s="502" t="e">
        <f>D21*L21*ERF!$B$48</f>
        <v>#VALUE!</v>
      </c>
      <c r="X21" s="503">
        <f>IF(A21=0,0,((V21+W21)/2*'Infrastructure GHG Calculations'!G19))</f>
        <v>0</v>
      </c>
    </row>
    <row r="22" spans="1:24" x14ac:dyDescent="0.3">
      <c r="A22" s="454">
        <f>'New Bike-Ped Infrastructure'!B27</f>
        <v>0</v>
      </c>
      <c r="B22" s="279" t="str">
        <f>'Infrastructure GHG Calculations'!D20</f>
        <v>0_0</v>
      </c>
      <c r="C22" s="279" t="str">
        <f>'Infrastructure GHG Calculations'!F20</f>
        <v>0_20</v>
      </c>
      <c r="D22" s="279" t="e">
        <f>'Infrastructure GHG Calculations'!V20</f>
        <v>#VALUE!</v>
      </c>
      <c r="E22" s="502" t="e">
        <f>VLOOKUP($B22,'Passenger Auto C&amp;T 2017'!$C$35:$H$2662,2,FALSE)</f>
        <v>#N/A</v>
      </c>
      <c r="F22" s="502" t="e">
        <f>VLOOKUP($C22,'Passenger Auto C&amp;T 2017'!$C$35:$H$2662,2,FALSE)</f>
        <v>#N/A</v>
      </c>
      <c r="G22" s="502" t="e">
        <f>VLOOKUP($B22,'Passenger Auto C&amp;T 2017'!$C$35:$H$2662,3,FALSE)</f>
        <v>#N/A</v>
      </c>
      <c r="H22" s="502" t="e">
        <f>VLOOKUP($C22,'Passenger Auto C&amp;T 2017'!$C$35:$H$2662,3,FALSE)</f>
        <v>#N/A</v>
      </c>
      <c r="I22" s="502" t="e">
        <f>VLOOKUP($B22,'Passenger Auto C&amp;T 2017'!$C$35:$H$2662,5,FALSE)</f>
        <v>#N/A</v>
      </c>
      <c r="J22" s="502" t="e">
        <f>VLOOKUP($C22,'Passenger Auto C&amp;T 2017'!$C$35:$H$2662,5,FALSE)</f>
        <v>#N/A</v>
      </c>
      <c r="K22" s="502" t="e">
        <f>VLOOKUP($B22,'Passenger Auto C&amp;T 2017'!$C$35:$H$2662,6,FALSE)</f>
        <v>#N/A</v>
      </c>
      <c r="L22" s="502" t="e">
        <f>VLOOKUP($C22,'Passenger Auto C&amp;T 2017'!$C$35:$H$2662,6,FALSE)</f>
        <v>#N/A</v>
      </c>
      <c r="M22" s="502" t="e">
        <f>D22*E22*ERF!$B$48</f>
        <v>#VALUE!</v>
      </c>
      <c r="N22" s="502" t="e">
        <f>D22*F22*ERF!$B$48</f>
        <v>#VALUE!</v>
      </c>
      <c r="O22" s="502">
        <f>IF(A22=0,0,((M22+N22)/2*'Infrastructure GHG Calculations'!G20))</f>
        <v>0</v>
      </c>
      <c r="P22" s="502" t="e">
        <f>D22*G22*ERF!$B$48</f>
        <v>#VALUE!</v>
      </c>
      <c r="Q22" s="502" t="e">
        <f>D22*H22*ERF!$B$48</f>
        <v>#VALUE!</v>
      </c>
      <c r="R22" s="502">
        <f>IF(A22=0,0,((P22+Q22)/2*'Infrastructure GHG Calculations'!G20))</f>
        <v>0</v>
      </c>
      <c r="S22" s="502" t="e">
        <f>D22*(I22+'Passenger Auto C&amp;T 2017'!$L$35+'Passenger Auto C&amp;T 2017'!$M$35)*ERF!$B$48</f>
        <v>#VALUE!</v>
      </c>
      <c r="T22" s="502" t="e">
        <f>D22*(J22+'Passenger Auto C&amp;T 2017'!$L$35+'Passenger Auto C&amp;T 2017'!$M$35)*ERF!$B$48</f>
        <v>#VALUE!</v>
      </c>
      <c r="U22" s="502">
        <f>IF(A22=0,0,((S22+T22)/2*'Infrastructure GHG Calculations'!G20))</f>
        <v>0</v>
      </c>
      <c r="V22" s="502" t="e">
        <f>D22*K22*ERF!$B$48</f>
        <v>#VALUE!</v>
      </c>
      <c r="W22" s="502" t="e">
        <f>D22*L22*ERF!$B$48</f>
        <v>#VALUE!</v>
      </c>
      <c r="X22" s="503">
        <f>IF(A22=0,0,((V22+W22)/2*'Infrastructure GHG Calculations'!G20))</f>
        <v>0</v>
      </c>
    </row>
    <row r="23" spans="1:24" x14ac:dyDescent="0.3">
      <c r="A23" s="454">
        <f>'New Bike-Ped Infrastructure'!B28</f>
        <v>0</v>
      </c>
      <c r="B23" s="279" t="str">
        <f>'Infrastructure GHG Calculations'!D21</f>
        <v>0_0</v>
      </c>
      <c r="C23" s="279" t="str">
        <f>'Infrastructure GHG Calculations'!F21</f>
        <v>0_20</v>
      </c>
      <c r="D23" s="279" t="e">
        <f>'Infrastructure GHG Calculations'!V21</f>
        <v>#VALUE!</v>
      </c>
      <c r="E23" s="502" t="e">
        <f>VLOOKUP($B23,'Passenger Auto C&amp;T 2017'!$C$35:$H$2662,2,FALSE)</f>
        <v>#N/A</v>
      </c>
      <c r="F23" s="502" t="e">
        <f>VLOOKUP($C23,'Passenger Auto C&amp;T 2017'!$C$35:$H$2662,2,FALSE)</f>
        <v>#N/A</v>
      </c>
      <c r="G23" s="502" t="e">
        <f>VLOOKUP($B23,'Passenger Auto C&amp;T 2017'!$C$35:$H$2662,3,FALSE)</f>
        <v>#N/A</v>
      </c>
      <c r="H23" s="502" t="e">
        <f>VLOOKUP($C23,'Passenger Auto C&amp;T 2017'!$C$35:$H$2662,3,FALSE)</f>
        <v>#N/A</v>
      </c>
      <c r="I23" s="502" t="e">
        <f>VLOOKUP($B23,'Passenger Auto C&amp;T 2017'!$C$35:$H$2662,5,FALSE)</f>
        <v>#N/A</v>
      </c>
      <c r="J23" s="502" t="e">
        <f>VLOOKUP($C23,'Passenger Auto C&amp;T 2017'!$C$35:$H$2662,5,FALSE)</f>
        <v>#N/A</v>
      </c>
      <c r="K23" s="502" t="e">
        <f>VLOOKUP($B23,'Passenger Auto C&amp;T 2017'!$C$35:$H$2662,6,FALSE)</f>
        <v>#N/A</v>
      </c>
      <c r="L23" s="502" t="e">
        <f>VLOOKUP($C23,'Passenger Auto C&amp;T 2017'!$C$35:$H$2662,6,FALSE)</f>
        <v>#N/A</v>
      </c>
      <c r="M23" s="502" t="e">
        <f>D23*E23*ERF!$B$48</f>
        <v>#VALUE!</v>
      </c>
      <c r="N23" s="502" t="e">
        <f>D23*F23*ERF!$B$48</f>
        <v>#VALUE!</v>
      </c>
      <c r="O23" s="502">
        <f>IF(A23=0,0,((M23+N23)/2*'Infrastructure GHG Calculations'!G21))</f>
        <v>0</v>
      </c>
      <c r="P23" s="502" t="e">
        <f>D23*G23*ERF!$B$48</f>
        <v>#VALUE!</v>
      </c>
      <c r="Q23" s="502" t="e">
        <f>D23*H23*ERF!$B$48</f>
        <v>#VALUE!</v>
      </c>
      <c r="R23" s="502">
        <f>IF(A23=0,0,((P23+Q23)/2*'Infrastructure GHG Calculations'!G21))</f>
        <v>0</v>
      </c>
      <c r="S23" s="502" t="e">
        <f>D23*(I23+'Passenger Auto C&amp;T 2017'!$L$35+'Passenger Auto C&amp;T 2017'!$M$35)*ERF!$B$48</f>
        <v>#VALUE!</v>
      </c>
      <c r="T23" s="502" t="e">
        <f>D23*(J23+'Passenger Auto C&amp;T 2017'!$L$35+'Passenger Auto C&amp;T 2017'!$M$35)*ERF!$B$48</f>
        <v>#VALUE!</v>
      </c>
      <c r="U23" s="502">
        <f>IF(A23=0,0,((S23+T23)/2*'Infrastructure GHG Calculations'!G21))</f>
        <v>0</v>
      </c>
      <c r="V23" s="502" t="e">
        <f>D23*K23*ERF!$B$48</f>
        <v>#VALUE!</v>
      </c>
      <c r="W23" s="502" t="e">
        <f>D23*L23*ERF!$B$48</f>
        <v>#VALUE!</v>
      </c>
      <c r="X23" s="503">
        <f>IF(A23=0,0,((V23+W23)/2*'Infrastructure GHG Calculations'!G21))</f>
        <v>0</v>
      </c>
    </row>
    <row r="24" spans="1:24" ht="16.2" thickBot="1" x14ac:dyDescent="0.35">
      <c r="A24" s="455" t="s">
        <v>195</v>
      </c>
      <c r="B24" s="456"/>
      <c r="C24" s="456"/>
      <c r="D24" s="456"/>
      <c r="E24" s="456"/>
      <c r="F24" s="456"/>
      <c r="G24" s="456"/>
      <c r="H24" s="456"/>
      <c r="I24" s="456"/>
      <c r="J24" s="456"/>
      <c r="K24" s="456"/>
      <c r="L24" s="456"/>
      <c r="M24" s="456"/>
      <c r="N24" s="456"/>
      <c r="O24" s="456">
        <f>SUM(O12:O23)</f>
        <v>0</v>
      </c>
      <c r="P24" s="456"/>
      <c r="Q24" s="456"/>
      <c r="R24" s="456">
        <f t="shared" ref="R24:X24" si="0">SUM(R12:R23)</f>
        <v>0</v>
      </c>
      <c r="S24" s="456"/>
      <c r="T24" s="456"/>
      <c r="U24" s="456">
        <f t="shared" si="0"/>
        <v>0</v>
      </c>
      <c r="V24" s="456"/>
      <c r="W24" s="456"/>
      <c r="X24" s="457">
        <f t="shared" si="0"/>
        <v>0</v>
      </c>
    </row>
  </sheetData>
  <sheetProtection algorithmName="SHA-512" hashValue="cR8wKNJnlZx5B463xBIHCz/2Ur3OmwH+kiJh2wv+QmNWjsTCP7tBRi11duOlgiGc70COePEPC3EEswQEil4WDQ==" saltValue="RFlLYfyy17vuzwKDv5dxXw==" spinCount="100000" sheet="1" objects="1" scenarios="1"/>
  <mergeCells count="10">
    <mergeCell ref="A10:P10"/>
    <mergeCell ref="A2:X2"/>
    <mergeCell ref="A5:X5"/>
    <mergeCell ref="A1:I1"/>
    <mergeCell ref="A3:I3"/>
    <mergeCell ref="A4:I4"/>
    <mergeCell ref="A6:I6"/>
    <mergeCell ref="A9:O9"/>
    <mergeCell ref="A7:I7"/>
    <mergeCell ref="J7:N7"/>
  </mergeCells>
  <pageMargins left="3.5416666666666665E-3" right="3.7499999999999999E-3" top="3.7499999999999999E-3" bottom="0.75" header="0.3" footer="0.3"/>
  <pageSetup scale="39" fitToHeight="0" orientation="landscape" r:id="rId1"/>
  <headerFooter>
    <oddFooter>&amp;L&amp;"Avenir LT Std 55 Roman,Regular"&amp;12FINAL - Version 2 - May 7, 2020&amp;C&amp;"Avenir LT Std 55 Roman,Regular"&amp;12&amp;P of &amp;N&amp;R&amp;"Avenir LT Std 55 Roman,Regular"&amp;12&amp;A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theme="1"/>
  </sheetPr>
  <dimension ref="A1:U41"/>
  <sheetViews>
    <sheetView showGridLines="0" view="pageLayout" zoomScaleNormal="100" zoomScaleSheetLayoutView="85" workbookViewId="0">
      <selection activeCell="G14" sqref="G14"/>
    </sheetView>
  </sheetViews>
  <sheetFormatPr defaultColWidth="9.109375" defaultRowHeight="13.2" x14ac:dyDescent="0.25"/>
  <cols>
    <col min="1" max="1" width="7.109375" style="270" bestFit="1" customWidth="1"/>
    <col min="2" max="2" width="6.33203125" style="270" bestFit="1" customWidth="1"/>
    <col min="3" max="3" width="18.6640625" style="270" bestFit="1" customWidth="1"/>
    <col min="4" max="4" width="17" style="270" bestFit="1" customWidth="1"/>
    <col min="5" max="5" width="10.109375" style="270" bestFit="1" customWidth="1"/>
    <col min="6" max="7" width="9.109375" style="270"/>
    <col min="8" max="8" width="11.109375" style="270" customWidth="1"/>
    <col min="9" max="9" width="10.109375" style="270" bestFit="1" customWidth="1"/>
    <col min="10" max="10" width="8.109375" style="270" customWidth="1"/>
    <col min="11" max="12" width="14.6640625" style="270" bestFit="1" customWidth="1"/>
    <col min="13" max="14" width="8" style="270" bestFit="1" customWidth="1"/>
    <col min="15" max="15" width="7" style="270" bestFit="1" customWidth="1"/>
    <col min="16" max="16384" width="9.109375" style="270"/>
  </cols>
  <sheetData>
    <row r="1" spans="1:21" s="65" customFormat="1" ht="18" customHeight="1" x14ac:dyDescent="0.25">
      <c r="A1" s="849" t="s">
        <v>196</v>
      </c>
      <c r="B1" s="849"/>
      <c r="C1" s="849"/>
      <c r="D1" s="849"/>
      <c r="E1" s="849"/>
      <c r="F1" s="849"/>
      <c r="G1" s="849"/>
      <c r="H1" s="849"/>
      <c r="I1" s="849"/>
      <c r="J1" s="849"/>
      <c r="K1" s="849"/>
      <c r="L1" s="849"/>
      <c r="M1" s="849"/>
      <c r="N1" s="849"/>
      <c r="O1" s="849"/>
      <c r="P1" s="849"/>
      <c r="Q1" s="849"/>
      <c r="R1" s="849"/>
      <c r="S1" s="849"/>
      <c r="T1" s="849"/>
      <c r="U1" s="849"/>
    </row>
    <row r="2" spans="1:21" s="65" customFormat="1" ht="18" customHeight="1" x14ac:dyDescent="0.25">
      <c r="A2" s="850"/>
      <c r="B2" s="850"/>
      <c r="C2" s="850"/>
      <c r="D2" s="850"/>
      <c r="E2" s="850"/>
      <c r="F2" s="850"/>
      <c r="G2" s="850"/>
      <c r="H2" s="850"/>
      <c r="I2" s="850"/>
      <c r="J2" s="850"/>
      <c r="K2" s="850"/>
      <c r="L2" s="850"/>
      <c r="M2" s="850"/>
      <c r="N2" s="850"/>
      <c r="O2" s="850"/>
      <c r="P2" s="850"/>
      <c r="Q2" s="850"/>
      <c r="R2" s="850"/>
      <c r="S2" s="850"/>
      <c r="T2" s="850"/>
      <c r="U2" s="850"/>
    </row>
    <row r="3" spans="1:21" s="65" customFormat="1" ht="18" customHeight="1" x14ac:dyDescent="0.25">
      <c r="A3" s="849" t="s">
        <v>3129</v>
      </c>
      <c r="B3" s="849"/>
      <c r="C3" s="849"/>
      <c r="D3" s="849"/>
      <c r="E3" s="849"/>
      <c r="F3" s="849"/>
      <c r="G3" s="849"/>
      <c r="H3" s="849"/>
      <c r="I3" s="849"/>
      <c r="J3" s="849"/>
      <c r="K3" s="849"/>
      <c r="L3" s="849"/>
      <c r="M3" s="849"/>
      <c r="N3" s="849"/>
      <c r="O3" s="849"/>
      <c r="P3" s="849"/>
      <c r="Q3" s="849"/>
      <c r="R3" s="849"/>
      <c r="S3" s="849"/>
      <c r="T3" s="849"/>
      <c r="U3" s="849"/>
    </row>
    <row r="4" spans="1:21" s="65" customFormat="1" ht="18" customHeight="1" x14ac:dyDescent="0.25">
      <c r="A4" s="851" t="s">
        <v>162</v>
      </c>
      <c r="B4" s="851"/>
      <c r="C4" s="851"/>
      <c r="D4" s="851"/>
      <c r="E4" s="851"/>
      <c r="F4" s="851"/>
      <c r="G4" s="851"/>
      <c r="H4" s="851"/>
      <c r="I4" s="851"/>
      <c r="J4" s="851"/>
      <c r="K4" s="851"/>
      <c r="L4" s="851"/>
      <c r="M4" s="851"/>
      <c r="N4" s="851"/>
      <c r="O4" s="851"/>
      <c r="P4" s="851"/>
      <c r="Q4" s="851"/>
      <c r="R4" s="851"/>
      <c r="S4" s="851"/>
      <c r="T4" s="851"/>
      <c r="U4" s="851"/>
    </row>
    <row r="5" spans="1:21" s="65" customFormat="1" ht="18" customHeight="1" x14ac:dyDescent="0.25">
      <c r="A5" s="850"/>
      <c r="B5" s="850"/>
      <c r="C5" s="850"/>
      <c r="D5" s="850"/>
      <c r="E5" s="850"/>
      <c r="F5" s="850"/>
      <c r="G5" s="850"/>
      <c r="H5" s="850"/>
      <c r="I5" s="850"/>
      <c r="J5" s="850"/>
      <c r="K5" s="850"/>
      <c r="L5" s="850"/>
      <c r="M5" s="850"/>
      <c r="N5" s="850"/>
      <c r="O5" s="850"/>
      <c r="P5" s="850"/>
      <c r="Q5" s="850"/>
      <c r="R5" s="850"/>
      <c r="S5" s="850"/>
      <c r="T5" s="850"/>
      <c r="U5" s="850"/>
    </row>
    <row r="6" spans="1:21" s="65" customFormat="1" ht="18" customHeight="1" x14ac:dyDescent="0.25">
      <c r="A6" s="849" t="s">
        <v>251</v>
      </c>
      <c r="B6" s="849"/>
      <c r="C6" s="849"/>
      <c r="D6" s="849"/>
      <c r="E6" s="849"/>
      <c r="F6" s="849"/>
      <c r="G6" s="849"/>
      <c r="H6" s="849"/>
      <c r="I6" s="849"/>
      <c r="J6" s="849"/>
      <c r="K6" s="849"/>
      <c r="L6" s="849"/>
      <c r="M6" s="849"/>
      <c r="N6" s="849"/>
      <c r="O6" s="849"/>
      <c r="P6" s="849"/>
      <c r="Q6" s="849"/>
      <c r="R6" s="849"/>
      <c r="S6" s="849"/>
      <c r="T6" s="849"/>
      <c r="U6" s="849"/>
    </row>
    <row r="7" spans="1:21" s="65" customFormat="1" ht="18" customHeight="1" x14ac:dyDescent="0.25">
      <c r="A7" s="852" t="s">
        <v>3139</v>
      </c>
      <c r="B7" s="852"/>
      <c r="C7" s="852"/>
      <c r="D7" s="852"/>
      <c r="E7" s="852"/>
      <c r="F7" s="852"/>
      <c r="G7" s="852"/>
      <c r="H7" s="852"/>
      <c r="I7" s="852"/>
      <c r="J7" s="852"/>
      <c r="K7" s="852"/>
      <c r="L7" s="852"/>
      <c r="M7" s="852"/>
      <c r="N7" s="852"/>
      <c r="O7" s="852"/>
      <c r="P7" s="852"/>
      <c r="Q7" s="852"/>
      <c r="R7" s="852"/>
      <c r="S7" s="852"/>
      <c r="T7" s="852"/>
      <c r="U7" s="852"/>
    </row>
    <row r="8" spans="1:21" s="65" customFormat="1" ht="18" customHeight="1" thickBot="1" x14ac:dyDescent="0.4">
      <c r="A8" s="144"/>
      <c r="B8" s="144"/>
      <c r="C8" s="144"/>
      <c r="D8" s="144"/>
      <c r="E8" s="144"/>
      <c r="F8" s="144"/>
      <c r="G8" s="144"/>
      <c r="H8" s="144"/>
      <c r="I8" s="144"/>
      <c r="J8" s="144"/>
      <c r="K8" s="144"/>
      <c r="L8" s="144"/>
      <c r="M8" s="144"/>
      <c r="N8" s="144"/>
      <c r="Q8" s="70"/>
    </row>
    <row r="9" spans="1:21" ht="38.25" customHeight="1" thickBot="1" x14ac:dyDescent="0.3">
      <c r="A9" s="289" t="s">
        <v>2410</v>
      </c>
      <c r="B9" s="289" t="s">
        <v>114</v>
      </c>
      <c r="C9" s="289" t="s">
        <v>115</v>
      </c>
      <c r="D9" s="289" t="s">
        <v>161</v>
      </c>
      <c r="E9" s="290" t="s">
        <v>2</v>
      </c>
      <c r="F9" s="291" t="s">
        <v>135</v>
      </c>
      <c r="G9" s="289" t="s">
        <v>136</v>
      </c>
      <c r="H9" s="289" t="s">
        <v>137</v>
      </c>
      <c r="I9" s="292" t="s">
        <v>138</v>
      </c>
      <c r="J9" s="293" t="s">
        <v>60</v>
      </c>
      <c r="K9" s="291" t="s">
        <v>139</v>
      </c>
      <c r="L9" s="290" t="s">
        <v>140</v>
      </c>
      <c r="M9" s="294" t="s">
        <v>141</v>
      </c>
      <c r="N9" s="292" t="s">
        <v>142</v>
      </c>
      <c r="O9" s="293" t="s">
        <v>129</v>
      </c>
      <c r="Q9" s="856" t="s">
        <v>133</v>
      </c>
      <c r="R9" s="857"/>
      <c r="S9" s="295"/>
      <c r="T9" s="856" t="s">
        <v>134</v>
      </c>
      <c r="U9" s="857"/>
    </row>
    <row r="10" spans="1:21" x14ac:dyDescent="0.25">
      <c r="A10" s="296" t="s">
        <v>117</v>
      </c>
      <c r="B10" s="297">
        <f>'New Bike-Ped Infrastructure'!G17</f>
        <v>0</v>
      </c>
      <c r="C10" s="298">
        <f>'New Bike-Ped Infrastructure'!H17</f>
        <v>0</v>
      </c>
      <c r="D10" s="298">
        <f>'New Bike-Ped Infrastructure'!J17</f>
        <v>0</v>
      </c>
      <c r="E10" s="299">
        <f>'New Bike-Ped Infrastructure'!I17</f>
        <v>0</v>
      </c>
      <c r="F10" s="300">
        <f>IF(B10&lt;=12000,1,IF(AND(B10&gt;12000,B10&lt;=24000),2,IF(B10&gt;24000,3,error)))</f>
        <v>1</v>
      </c>
      <c r="G10" s="301">
        <f>IF(C10&lt;=1,1,IF(AND(C10&gt;1,C10&lt;=2),2,IF(C10&gt;2,3,error)))</f>
        <v>1</v>
      </c>
      <c r="H10" s="301">
        <f>IF(D10="Yes",1,2)</f>
        <v>2</v>
      </c>
      <c r="I10" s="302">
        <f>IF(D10="No","",IF(E10&lt;250000,1,""))</f>
        <v>1</v>
      </c>
      <c r="J10" s="303" t="e">
        <f t="shared" ref="J10:J21" si="0">VLOOKUP(CONCATENATE(F10,G10,H10,I10)+0,$Q$10:$R$36,2,FALSE)</f>
        <v>#N/A</v>
      </c>
      <c r="K10" s="304">
        <f>'New Bike-Ped Infrastructure'!K17</f>
        <v>0</v>
      </c>
      <c r="L10" s="305">
        <f>'New Bike-Ped Infrastructure'!L17</f>
        <v>0</v>
      </c>
      <c r="M10" s="306">
        <f>IF(AND(K10&gt;=0,K10&lt;3),0,IF(K10=3,1,IF(AND(K10&gt;3,K10&lt;7),2,IF(K10&gt;=7,3,error))))</f>
        <v>0</v>
      </c>
      <c r="N10" s="302">
        <f>IF(L10&lt;=3,1,IF(AND(L10&gt;3,L10&lt;7),2,IF(L10&gt;=7,3,error)))</f>
        <v>1</v>
      </c>
      <c r="O10" s="307">
        <f>VLOOKUP(CONCATENATE(N10,M10)+0,$T$10:$U$21,2,FALSE)</f>
        <v>5.0000000000000001E-4</v>
      </c>
      <c r="Q10" s="308">
        <v>112</v>
      </c>
      <c r="R10" s="309">
        <v>1.9E-3</v>
      </c>
      <c r="T10" s="310">
        <v>10</v>
      </c>
      <c r="U10" s="309">
        <v>5.0000000000000001E-4</v>
      </c>
    </row>
    <row r="11" spans="1:21" x14ac:dyDescent="0.25">
      <c r="A11" s="310" t="s">
        <v>118</v>
      </c>
      <c r="B11" s="311">
        <f>'New Bike-Ped Infrastructure'!G18</f>
        <v>0</v>
      </c>
      <c r="C11" s="312">
        <f>'New Bike-Ped Infrastructure'!H18</f>
        <v>0</v>
      </c>
      <c r="D11" s="312">
        <f>'New Bike-Ped Infrastructure'!J18</f>
        <v>0</v>
      </c>
      <c r="E11" s="313">
        <f>'New Bike-Ped Infrastructure'!I18</f>
        <v>0</v>
      </c>
      <c r="F11" s="314">
        <f>IF(B11&lt;=12000,1,IF(AND(B11&gt;12000,B11&lt;=24000),2,IF(B11&gt;24000,3,error)))</f>
        <v>1</v>
      </c>
      <c r="G11" s="315">
        <f>IF(C11&lt;=1,1,IF(AND(C11&gt;1,C11&lt;=2),2,IF(C11&gt;2,3,error)))</f>
        <v>1</v>
      </c>
      <c r="H11" s="315">
        <f t="shared" ref="H11:H21" si="1">IF(D11="Yes",1,2)</f>
        <v>2</v>
      </c>
      <c r="I11" s="316">
        <f t="shared" ref="I11:I21" si="2">IF(D11="No","",IF(E11&lt;250000,1,""))</f>
        <v>1</v>
      </c>
      <c r="J11" s="317" t="e">
        <f t="shared" si="0"/>
        <v>#N/A</v>
      </c>
      <c r="K11" s="318">
        <f>'New Bike-Ped Infrastructure'!K18</f>
        <v>0</v>
      </c>
      <c r="L11" s="319">
        <f>'New Bike-Ped Infrastructure'!L18</f>
        <v>0</v>
      </c>
      <c r="M11" s="320">
        <f>IF(AND(K11&gt;=0,K11&lt;3),0,IF(K11=3,1,IF(AND(K11&gt;3,K11&lt;7),2,IF(K11&gt;=7,3,error))))</f>
        <v>0</v>
      </c>
      <c r="N11" s="316">
        <f>IF(L11&lt;=3,1,IF(AND(L11&gt;3,L11&lt;7),2,IF(L11&gt;=7,3,error)))</f>
        <v>1</v>
      </c>
      <c r="O11" s="321">
        <f t="shared" ref="O11:O21" si="3">VLOOKUP(CONCATENATE(N11,M11)+0,$T$10:$U$21,2,FALSE)</f>
        <v>5.0000000000000001E-4</v>
      </c>
      <c r="Q11" s="308">
        <v>1111</v>
      </c>
      <c r="R11" s="309">
        <v>1.04E-2</v>
      </c>
      <c r="T11" s="310">
        <v>11</v>
      </c>
      <c r="U11" s="309">
        <v>1E-3</v>
      </c>
    </row>
    <row r="12" spans="1:21" x14ac:dyDescent="0.25">
      <c r="A12" s="310" t="s">
        <v>119</v>
      </c>
      <c r="B12" s="311">
        <f>'New Bike-Ped Infrastructure'!G19</f>
        <v>0</v>
      </c>
      <c r="C12" s="312">
        <f>'New Bike-Ped Infrastructure'!H19</f>
        <v>0</v>
      </c>
      <c r="D12" s="312">
        <f>'New Bike-Ped Infrastructure'!J19</f>
        <v>0</v>
      </c>
      <c r="E12" s="313">
        <f>'New Bike-Ped Infrastructure'!I19</f>
        <v>0</v>
      </c>
      <c r="F12" s="314">
        <f>IF(B12&lt;=12000,1,IF(AND(B12&gt;12000,B12&lt;=24000),2,IF(B12&gt;24000,3,error)))</f>
        <v>1</v>
      </c>
      <c r="G12" s="315">
        <f>IF(C12&lt;=1,1,IF(AND(C12&gt;1,C12&lt;=2),2,IF(C12&gt;2,3,error)))</f>
        <v>1</v>
      </c>
      <c r="H12" s="315">
        <f t="shared" si="1"/>
        <v>2</v>
      </c>
      <c r="I12" s="316">
        <f t="shared" si="2"/>
        <v>1</v>
      </c>
      <c r="J12" s="317" t="e">
        <f t="shared" si="0"/>
        <v>#N/A</v>
      </c>
      <c r="K12" s="318">
        <f>'New Bike-Ped Infrastructure'!K19</f>
        <v>0</v>
      </c>
      <c r="L12" s="319">
        <f>'New Bike-Ped Infrastructure'!L19</f>
        <v>0</v>
      </c>
      <c r="M12" s="320">
        <f>IF(AND(K12&gt;=0,K12&lt;3),0,IF(K12=3,1,IF(AND(K12&gt;3,K12&lt;7),2,IF(K12&gt;=7,3,error))))</f>
        <v>0</v>
      </c>
      <c r="N12" s="316">
        <f>IF(L12&lt;=3,1,IF(AND(L12&gt;3,L12&lt;7),2,IF(L12&gt;=7,3,error)))</f>
        <v>1</v>
      </c>
      <c r="O12" s="321">
        <f t="shared" si="3"/>
        <v>5.0000000000000001E-4</v>
      </c>
      <c r="Q12" s="308">
        <v>111</v>
      </c>
      <c r="R12" s="309">
        <v>1.9E-3</v>
      </c>
      <c r="T12" s="310">
        <v>12</v>
      </c>
      <c r="U12" s="309">
        <v>2E-3</v>
      </c>
    </row>
    <row r="13" spans="1:21" x14ac:dyDescent="0.25">
      <c r="A13" s="310" t="s">
        <v>120</v>
      </c>
      <c r="B13" s="311">
        <f>'New Bike-Ped Infrastructure'!G20</f>
        <v>0</v>
      </c>
      <c r="C13" s="312">
        <f>'New Bike-Ped Infrastructure'!H20</f>
        <v>0</v>
      </c>
      <c r="D13" s="312">
        <f>'New Bike-Ped Infrastructure'!J20</f>
        <v>0</v>
      </c>
      <c r="E13" s="313">
        <f>'New Bike-Ped Infrastructure'!I20</f>
        <v>0</v>
      </c>
      <c r="F13" s="314">
        <f>IF(B13&lt;=12000,1,IF(AND(B13&gt;12000,B13&lt;=24000),2,IF(B13&gt;24000,3,error)))</f>
        <v>1</v>
      </c>
      <c r="G13" s="315">
        <f>IF(C13&lt;=1,1,IF(AND(C13&gt;1,C13&lt;=2),2,IF(C13&gt;2,3,error)))</f>
        <v>1</v>
      </c>
      <c r="H13" s="315">
        <f t="shared" si="1"/>
        <v>2</v>
      </c>
      <c r="I13" s="316">
        <f t="shared" si="2"/>
        <v>1</v>
      </c>
      <c r="J13" s="317" t="e">
        <f t="shared" si="0"/>
        <v>#N/A</v>
      </c>
      <c r="K13" s="318">
        <f>'New Bike-Ped Infrastructure'!K20</f>
        <v>0</v>
      </c>
      <c r="L13" s="319">
        <f>'New Bike-Ped Infrastructure'!L20</f>
        <v>0</v>
      </c>
      <c r="M13" s="320">
        <f>IF(AND(K13&gt;=0,K13&lt;3),0,IF(K13=3,1,IF(AND(K13&gt;3,K13&lt;7),2,IF(K13&gt;=7,3,error))))</f>
        <v>0</v>
      </c>
      <c r="N13" s="316">
        <f>IF(L13&lt;=3,1,IF(AND(L13&gt;3,L13&lt;7),2,IF(L13&gt;=7,3,error)))</f>
        <v>1</v>
      </c>
      <c r="O13" s="321">
        <f t="shared" si="3"/>
        <v>5.0000000000000001E-4</v>
      </c>
      <c r="Q13" s="308">
        <v>212</v>
      </c>
      <c r="R13" s="309">
        <v>1.4E-3</v>
      </c>
      <c r="T13" s="310">
        <v>13</v>
      </c>
      <c r="U13" s="309">
        <v>3.0000000000000001E-3</v>
      </c>
    </row>
    <row r="14" spans="1:21" x14ac:dyDescent="0.25">
      <c r="A14" s="310" t="s">
        <v>121</v>
      </c>
      <c r="B14" s="311">
        <f>'New Bike-Ped Infrastructure'!G21</f>
        <v>0</v>
      </c>
      <c r="C14" s="312">
        <f>'New Bike-Ped Infrastructure'!H21</f>
        <v>0</v>
      </c>
      <c r="D14" s="312">
        <f>'New Bike-Ped Infrastructure'!J21</f>
        <v>0</v>
      </c>
      <c r="E14" s="313">
        <f>'New Bike-Ped Infrastructure'!I21</f>
        <v>0</v>
      </c>
      <c r="F14" s="314">
        <f>IF(B14&lt;=12000,1,IF(AND(B14&gt;12000,B14&lt;=24000),2,IF(B14&gt;24000,3,error)))</f>
        <v>1</v>
      </c>
      <c r="G14" s="315">
        <f>IF(C14&lt;=1,1,IF(AND(C14&gt;1,C14&lt;=2),2,IF(C14&gt;2,3,error)))</f>
        <v>1</v>
      </c>
      <c r="H14" s="315">
        <f t="shared" si="1"/>
        <v>2</v>
      </c>
      <c r="I14" s="316">
        <f t="shared" si="2"/>
        <v>1</v>
      </c>
      <c r="J14" s="317" t="e">
        <f t="shared" si="0"/>
        <v>#N/A</v>
      </c>
      <c r="K14" s="318">
        <f>'New Bike-Ped Infrastructure'!K21</f>
        <v>0</v>
      </c>
      <c r="L14" s="319">
        <f>'New Bike-Ped Infrastructure'!L21</f>
        <v>0</v>
      </c>
      <c r="M14" s="320">
        <f>IF(AND(K14&gt;=0,K14&lt;3),0,IF(K14=3,1,IF(AND(K14&gt;3,K14&lt;7),2,IF(K14&gt;=7,3,error))))</f>
        <v>0</v>
      </c>
      <c r="N14" s="316">
        <f>IF(L14&lt;=3,1,IF(AND(L14&gt;3,L14&lt;7),2,IF(L14&gt;=7,3,error)))</f>
        <v>1</v>
      </c>
      <c r="O14" s="321">
        <f t="shared" si="3"/>
        <v>5.0000000000000001E-4</v>
      </c>
      <c r="Q14" s="308">
        <v>2111</v>
      </c>
      <c r="R14" s="309">
        <v>7.3000000000000001E-3</v>
      </c>
      <c r="T14" s="310">
        <v>20</v>
      </c>
      <c r="U14" s="309">
        <v>1E-3</v>
      </c>
    </row>
    <row r="15" spans="1:21" x14ac:dyDescent="0.25">
      <c r="A15" s="310" t="s">
        <v>122</v>
      </c>
      <c r="B15" s="311">
        <f>'New Bike-Ped Infrastructure'!G22</f>
        <v>0</v>
      </c>
      <c r="C15" s="312">
        <f>'New Bike-Ped Infrastructure'!H22</f>
        <v>0</v>
      </c>
      <c r="D15" s="312">
        <f>'New Bike-Ped Infrastructure'!J22</f>
        <v>0</v>
      </c>
      <c r="E15" s="313">
        <f>'New Bike-Ped Infrastructure'!I22</f>
        <v>0</v>
      </c>
      <c r="F15" s="314">
        <f>IF(B15&lt;=12000,1,IF(AND(B15&gt;12000,B15&lt;=24000),2,IF(B15&gt;24000,3,error)))</f>
        <v>1</v>
      </c>
      <c r="G15" s="315">
        <f>IF(C15&lt;=1,1,IF(AND(C15&gt;1,C15&lt;=2),2,IF(C15&gt;2,3,error)))</f>
        <v>1</v>
      </c>
      <c r="H15" s="315">
        <f t="shared" si="1"/>
        <v>2</v>
      </c>
      <c r="I15" s="316">
        <f t="shared" si="2"/>
        <v>1</v>
      </c>
      <c r="J15" s="317" t="e">
        <f t="shared" si="0"/>
        <v>#N/A</v>
      </c>
      <c r="K15" s="318">
        <f>'New Bike-Ped Infrastructure'!K22</f>
        <v>0</v>
      </c>
      <c r="L15" s="319">
        <f>'New Bike-Ped Infrastructure'!L22</f>
        <v>0</v>
      </c>
      <c r="M15" s="320">
        <f>IF(AND(K15&gt;=0,K15&lt;3),0,IF(K15=3,1,IF(AND(K15&gt;3,K15&lt;7),2,IF(K15&gt;=7,3,error))))</f>
        <v>0</v>
      </c>
      <c r="N15" s="316">
        <f>IF(L15&lt;=3,1,IF(AND(L15&gt;3,L15&lt;7),2,IF(L15&gt;=7,3,error)))</f>
        <v>1</v>
      </c>
      <c r="O15" s="321">
        <f t="shared" si="3"/>
        <v>5.0000000000000001E-4</v>
      </c>
      <c r="Q15" s="308">
        <v>211</v>
      </c>
      <c r="R15" s="309">
        <v>1.4E-3</v>
      </c>
      <c r="T15" s="310">
        <v>21</v>
      </c>
      <c r="U15" s="309">
        <v>1E-3</v>
      </c>
    </row>
    <row r="16" spans="1:21" x14ac:dyDescent="0.25">
      <c r="A16" s="310" t="s">
        <v>123</v>
      </c>
      <c r="B16" s="311">
        <f>'New Bike-Ped Infrastructure'!G23</f>
        <v>0</v>
      </c>
      <c r="C16" s="312">
        <f>'New Bike-Ped Infrastructure'!H23</f>
        <v>0</v>
      </c>
      <c r="D16" s="312">
        <f>'New Bike-Ped Infrastructure'!J23</f>
        <v>0</v>
      </c>
      <c r="E16" s="313">
        <f>'New Bike-Ped Infrastructure'!I23</f>
        <v>0</v>
      </c>
      <c r="F16" s="314">
        <f>IF(B16&lt;=12000,1,IF(AND(B16&gt;12000,B16&lt;=24000),2,IF(B16&gt;24000,3,error)))</f>
        <v>1</v>
      </c>
      <c r="G16" s="315">
        <f>IF(C16&lt;=1,1,IF(AND(C16&gt;1,C16&lt;=2),2,IF(C16&gt;2,3,error)))</f>
        <v>1</v>
      </c>
      <c r="H16" s="315">
        <f t="shared" si="1"/>
        <v>2</v>
      </c>
      <c r="I16" s="316">
        <f t="shared" si="2"/>
        <v>1</v>
      </c>
      <c r="J16" s="317" t="e">
        <f t="shared" si="0"/>
        <v>#N/A</v>
      </c>
      <c r="K16" s="318">
        <f>'New Bike-Ped Infrastructure'!K23</f>
        <v>0</v>
      </c>
      <c r="L16" s="319">
        <f>'New Bike-Ped Infrastructure'!L23</f>
        <v>0</v>
      </c>
      <c r="M16" s="320">
        <f>IF(AND(K16&gt;=0,K16&lt;3),0,IF(K16=3,1,IF(AND(K16&gt;3,K16&lt;7),2,IF(K16&gt;=7,3,error))))</f>
        <v>0</v>
      </c>
      <c r="N16" s="316">
        <f>IF(L16&lt;=3,1,IF(AND(L16&gt;3,L16&lt;7),2,IF(L16&gt;=7,3,error)))</f>
        <v>1</v>
      </c>
      <c r="O16" s="321">
        <f t="shared" si="3"/>
        <v>5.0000000000000001E-4</v>
      </c>
      <c r="Q16" s="308">
        <v>312</v>
      </c>
      <c r="R16" s="309">
        <v>1E-3</v>
      </c>
      <c r="T16" s="310">
        <v>22</v>
      </c>
      <c r="U16" s="309">
        <v>2E-3</v>
      </c>
    </row>
    <row r="17" spans="1:21" x14ac:dyDescent="0.25">
      <c r="A17" s="310" t="s">
        <v>124</v>
      </c>
      <c r="B17" s="311">
        <f>'New Bike-Ped Infrastructure'!G24</f>
        <v>0</v>
      </c>
      <c r="C17" s="312">
        <f>'New Bike-Ped Infrastructure'!H24</f>
        <v>0</v>
      </c>
      <c r="D17" s="312">
        <f>'New Bike-Ped Infrastructure'!J24</f>
        <v>0</v>
      </c>
      <c r="E17" s="313">
        <f>'New Bike-Ped Infrastructure'!I24</f>
        <v>0</v>
      </c>
      <c r="F17" s="314">
        <f>IF(B17&lt;=12000,1,IF(AND(B17&gt;12000,B17&lt;=24000),2,IF(B17&gt;24000,3,error)))</f>
        <v>1</v>
      </c>
      <c r="G17" s="315">
        <f>IF(C17&lt;=1,1,IF(AND(C17&gt;1,C17&lt;=2),2,IF(C17&gt;2,3,error)))</f>
        <v>1</v>
      </c>
      <c r="H17" s="315">
        <f t="shared" si="1"/>
        <v>2</v>
      </c>
      <c r="I17" s="316">
        <f t="shared" si="2"/>
        <v>1</v>
      </c>
      <c r="J17" s="317" t="e">
        <f t="shared" si="0"/>
        <v>#N/A</v>
      </c>
      <c r="K17" s="318">
        <f>'New Bike-Ped Infrastructure'!K24</f>
        <v>0</v>
      </c>
      <c r="L17" s="319">
        <f>'New Bike-Ped Infrastructure'!L24</f>
        <v>0</v>
      </c>
      <c r="M17" s="320">
        <f>IF(AND(K17&gt;=0,K17&lt;3),0,IF(K17=3,1,IF(AND(K17&gt;3,K17&lt;7),2,IF(K17&gt;=7,3,error))))</f>
        <v>0</v>
      </c>
      <c r="N17" s="316">
        <f>IF(L17&lt;=3,1,IF(AND(L17&gt;3,L17&lt;7),2,IF(L17&gt;=7,3,error)))</f>
        <v>1</v>
      </c>
      <c r="O17" s="321">
        <f t="shared" si="3"/>
        <v>5.0000000000000001E-4</v>
      </c>
      <c r="Q17" s="308">
        <v>3111</v>
      </c>
      <c r="R17" s="309">
        <v>5.1999999999999998E-3</v>
      </c>
      <c r="T17" s="310">
        <v>23</v>
      </c>
      <c r="U17" s="309">
        <v>3.0000000000000001E-3</v>
      </c>
    </row>
    <row r="18" spans="1:21" x14ac:dyDescent="0.25">
      <c r="A18" s="310" t="s">
        <v>125</v>
      </c>
      <c r="B18" s="311">
        <f>'New Bike-Ped Infrastructure'!G25</f>
        <v>0</v>
      </c>
      <c r="C18" s="312">
        <f>'New Bike-Ped Infrastructure'!H25</f>
        <v>0</v>
      </c>
      <c r="D18" s="312">
        <f>'New Bike-Ped Infrastructure'!J25</f>
        <v>0</v>
      </c>
      <c r="E18" s="313">
        <f>'New Bike-Ped Infrastructure'!I25</f>
        <v>0</v>
      </c>
      <c r="F18" s="314">
        <f>IF(B18&lt;=12000,1,IF(AND(B18&gt;12000,B18&lt;=24000),2,IF(B18&gt;24000,3,error)))</f>
        <v>1</v>
      </c>
      <c r="G18" s="315">
        <f>IF(C18&lt;=1,1,IF(AND(C18&gt;1,C18&lt;=2),2,IF(C18&gt;2,3,error)))</f>
        <v>1</v>
      </c>
      <c r="H18" s="315">
        <f t="shared" si="1"/>
        <v>2</v>
      </c>
      <c r="I18" s="316">
        <f t="shared" si="2"/>
        <v>1</v>
      </c>
      <c r="J18" s="317" t="e">
        <f t="shared" si="0"/>
        <v>#N/A</v>
      </c>
      <c r="K18" s="318">
        <f>'New Bike-Ped Infrastructure'!K25</f>
        <v>0</v>
      </c>
      <c r="L18" s="319">
        <f>'New Bike-Ped Infrastructure'!L25</f>
        <v>0</v>
      </c>
      <c r="M18" s="320">
        <f>IF(AND(K18&gt;=0,K18&lt;3),0,IF(K18=3,1,IF(AND(K18&gt;3,K18&lt;7),2,IF(K18&gt;=7,3,error))))</f>
        <v>0</v>
      </c>
      <c r="N18" s="316">
        <f>IF(L18&lt;=3,1,IF(AND(L18&gt;3,L18&lt;7),2,IF(L18&gt;=7,3,error)))</f>
        <v>1</v>
      </c>
      <c r="O18" s="321">
        <f t="shared" si="3"/>
        <v>5.0000000000000001E-4</v>
      </c>
      <c r="Q18" s="308">
        <v>311</v>
      </c>
      <c r="R18" s="309">
        <v>1E-3</v>
      </c>
      <c r="T18" s="310">
        <v>30</v>
      </c>
      <c r="U18" s="309">
        <v>1.5E-3</v>
      </c>
    </row>
    <row r="19" spans="1:21" x14ac:dyDescent="0.25">
      <c r="A19" s="310" t="s">
        <v>126</v>
      </c>
      <c r="B19" s="311">
        <f>'New Bike-Ped Infrastructure'!G26</f>
        <v>0</v>
      </c>
      <c r="C19" s="312">
        <f>'New Bike-Ped Infrastructure'!H26</f>
        <v>0</v>
      </c>
      <c r="D19" s="312">
        <f>'New Bike-Ped Infrastructure'!J26</f>
        <v>0</v>
      </c>
      <c r="E19" s="313">
        <f>'New Bike-Ped Infrastructure'!I26</f>
        <v>0</v>
      </c>
      <c r="F19" s="314">
        <f>IF(B19&lt;=12000,1,IF(AND(B19&gt;12000,B19&lt;=24000),2,IF(B19&gt;24000,3,error)))</f>
        <v>1</v>
      </c>
      <c r="G19" s="315">
        <f>IF(C19&lt;=1,1,IF(AND(C19&gt;1,C19&lt;=2),2,IF(C19&gt;2,3,error)))</f>
        <v>1</v>
      </c>
      <c r="H19" s="315">
        <f t="shared" si="1"/>
        <v>2</v>
      </c>
      <c r="I19" s="316">
        <f t="shared" si="2"/>
        <v>1</v>
      </c>
      <c r="J19" s="317" t="e">
        <f t="shared" si="0"/>
        <v>#N/A</v>
      </c>
      <c r="K19" s="318">
        <f>'New Bike-Ped Infrastructure'!K26</f>
        <v>0</v>
      </c>
      <c r="L19" s="319">
        <f>'New Bike-Ped Infrastructure'!L26</f>
        <v>0</v>
      </c>
      <c r="M19" s="320">
        <f>IF(AND(K19&gt;=0,K19&lt;3),0,IF(K19=3,1,IF(AND(K19&gt;3,K19&lt;7),2,IF(K19&gt;=7,3,error))))</f>
        <v>0</v>
      </c>
      <c r="N19" s="316">
        <f>IF(L19&lt;=3,1,IF(AND(L19&gt;3,L19&lt;7),2,IF(L19&gt;=7,3,error)))</f>
        <v>1</v>
      </c>
      <c r="O19" s="321">
        <f t="shared" si="3"/>
        <v>5.0000000000000001E-4</v>
      </c>
      <c r="Q19" s="308">
        <v>122</v>
      </c>
      <c r="R19" s="309">
        <v>2.8999999999999998E-3</v>
      </c>
      <c r="T19" s="310">
        <v>31</v>
      </c>
      <c r="U19" s="309">
        <v>1.5E-3</v>
      </c>
    </row>
    <row r="20" spans="1:21" x14ac:dyDescent="0.25">
      <c r="A20" s="310" t="s">
        <v>127</v>
      </c>
      <c r="B20" s="311">
        <f>'New Bike-Ped Infrastructure'!G27</f>
        <v>0</v>
      </c>
      <c r="C20" s="312">
        <f>'New Bike-Ped Infrastructure'!H27</f>
        <v>0</v>
      </c>
      <c r="D20" s="312">
        <f>'New Bike-Ped Infrastructure'!J27</f>
        <v>0</v>
      </c>
      <c r="E20" s="313">
        <f>'New Bike-Ped Infrastructure'!I27</f>
        <v>0</v>
      </c>
      <c r="F20" s="314">
        <f>IF(B20&lt;=12000,1,IF(AND(B20&gt;12000,B20&lt;=24000),2,IF(B20&gt;24000,3,error)))</f>
        <v>1</v>
      </c>
      <c r="G20" s="315">
        <f>IF(C20&lt;=1,1,IF(AND(C20&gt;1,C20&lt;=2),2,IF(C20&gt;2,3,error)))</f>
        <v>1</v>
      </c>
      <c r="H20" s="315">
        <f t="shared" si="1"/>
        <v>2</v>
      </c>
      <c r="I20" s="316">
        <f t="shared" si="2"/>
        <v>1</v>
      </c>
      <c r="J20" s="317" t="e">
        <f t="shared" si="0"/>
        <v>#N/A</v>
      </c>
      <c r="K20" s="318">
        <f>'New Bike-Ped Infrastructure'!K27</f>
        <v>0</v>
      </c>
      <c r="L20" s="319">
        <f>'New Bike-Ped Infrastructure'!L27</f>
        <v>0</v>
      </c>
      <c r="M20" s="320">
        <f>IF(AND(K20&gt;=0,K20&lt;3),0,IF(K20=3,1,IF(AND(K20&gt;3,K20&lt;7),2,IF(K20&gt;=7,3,error))))</f>
        <v>0</v>
      </c>
      <c r="N20" s="316">
        <f>IF(L20&lt;=3,1,IF(AND(L20&gt;3,L20&lt;7),2,IF(L20&gt;=7,3,error)))</f>
        <v>1</v>
      </c>
      <c r="O20" s="321">
        <f t="shared" si="3"/>
        <v>5.0000000000000001E-4</v>
      </c>
      <c r="Q20" s="308">
        <v>1211</v>
      </c>
      <c r="R20" s="309">
        <v>1.55E-2</v>
      </c>
      <c r="T20" s="310">
        <v>32</v>
      </c>
      <c r="U20" s="309">
        <v>2E-3</v>
      </c>
    </row>
    <row r="21" spans="1:21" ht="13.8" thickBot="1" x14ac:dyDescent="0.3">
      <c r="A21" s="322" t="s">
        <v>128</v>
      </c>
      <c r="B21" s="323">
        <f>'New Bike-Ped Infrastructure'!G28</f>
        <v>0</v>
      </c>
      <c r="C21" s="324">
        <f>'New Bike-Ped Infrastructure'!H28</f>
        <v>0</v>
      </c>
      <c r="D21" s="324">
        <f>'New Bike-Ped Infrastructure'!J28</f>
        <v>0</v>
      </c>
      <c r="E21" s="325">
        <f>'New Bike-Ped Infrastructure'!I28</f>
        <v>0</v>
      </c>
      <c r="F21" s="326">
        <f>IF(B21&lt;=12000,1,IF(AND(B21&gt;12000,B21&lt;=24000),2,IF(B21&gt;24000,3,error)))</f>
        <v>1</v>
      </c>
      <c r="G21" s="327">
        <f>IF(C21&lt;=1,1,IF(AND(C21&gt;1,C21&lt;=2),2,IF(C21&gt;2,3,error)))</f>
        <v>1</v>
      </c>
      <c r="H21" s="327">
        <f t="shared" si="1"/>
        <v>2</v>
      </c>
      <c r="I21" s="328">
        <f t="shared" si="2"/>
        <v>1</v>
      </c>
      <c r="J21" s="329" t="e">
        <f t="shared" si="0"/>
        <v>#N/A</v>
      </c>
      <c r="K21" s="330">
        <f>'New Bike-Ped Infrastructure'!K28</f>
        <v>0</v>
      </c>
      <c r="L21" s="331">
        <f>'New Bike-Ped Infrastructure'!L28</f>
        <v>0</v>
      </c>
      <c r="M21" s="332">
        <f>IF(AND(K21&gt;=0,K21&lt;3),0,IF(K21=3,1,IF(AND(K21&gt;3,K21&lt;7),2,IF(K21&gt;=7,3,error))))</f>
        <v>0</v>
      </c>
      <c r="N21" s="328">
        <f>IF(L21&lt;=3,1,IF(AND(L21&gt;3,L21&lt;7),2,IF(L21&gt;=7,3,error)))</f>
        <v>1</v>
      </c>
      <c r="O21" s="333">
        <f t="shared" si="3"/>
        <v>5.0000000000000001E-4</v>
      </c>
      <c r="Q21" s="308">
        <v>121</v>
      </c>
      <c r="R21" s="309">
        <v>2.8999999999999998E-3</v>
      </c>
      <c r="T21" s="322">
        <v>33</v>
      </c>
      <c r="U21" s="334">
        <v>3.0000000000000001E-3</v>
      </c>
    </row>
    <row r="22" spans="1:21" x14ac:dyDescent="0.25">
      <c r="Q22" s="308">
        <v>222</v>
      </c>
      <c r="R22" s="309">
        <v>2E-3</v>
      </c>
    </row>
    <row r="23" spans="1:21" x14ac:dyDescent="0.25">
      <c r="A23" s="270" t="s">
        <v>2411</v>
      </c>
      <c r="Q23" s="308">
        <v>2211</v>
      </c>
      <c r="R23" s="309">
        <v>1.09E-2</v>
      </c>
    </row>
    <row r="24" spans="1:21" x14ac:dyDescent="0.25">
      <c r="Q24" s="308">
        <v>221</v>
      </c>
      <c r="R24" s="309">
        <v>2E-3</v>
      </c>
    </row>
    <row r="25" spans="1:21" x14ac:dyDescent="0.25">
      <c r="A25" s="347"/>
      <c r="B25" s="347"/>
      <c r="C25" s="347"/>
      <c r="D25" s="347"/>
      <c r="Q25" s="308">
        <v>322</v>
      </c>
      <c r="R25" s="309">
        <v>1.4E-3</v>
      </c>
    </row>
    <row r="26" spans="1:21" x14ac:dyDescent="0.25">
      <c r="A26" s="149"/>
      <c r="B26" s="149"/>
      <c r="C26" s="149"/>
      <c r="D26" s="149"/>
      <c r="Q26" s="308">
        <v>3211</v>
      </c>
      <c r="R26" s="309">
        <v>7.7999999999999996E-3</v>
      </c>
    </row>
    <row r="27" spans="1:21" x14ac:dyDescent="0.25">
      <c r="A27" s="149"/>
      <c r="B27" s="149"/>
      <c r="C27" s="149"/>
      <c r="D27" s="149"/>
      <c r="Q27" s="308">
        <v>321</v>
      </c>
      <c r="R27" s="309">
        <v>1.4E-3</v>
      </c>
    </row>
    <row r="28" spans="1:21" x14ac:dyDescent="0.25">
      <c r="A28" s="149"/>
      <c r="B28" s="149"/>
      <c r="C28" s="149"/>
      <c r="D28" s="149"/>
      <c r="Q28" s="308">
        <v>132</v>
      </c>
      <c r="R28" s="309">
        <v>3.8E-3</v>
      </c>
    </row>
    <row r="29" spans="1:21" x14ac:dyDescent="0.25">
      <c r="A29" s="149"/>
      <c r="B29" s="149"/>
      <c r="C29" s="149"/>
      <c r="D29" s="149"/>
      <c r="Q29" s="308">
        <v>1311</v>
      </c>
      <c r="R29" s="309">
        <v>2.07E-2</v>
      </c>
    </row>
    <row r="30" spans="1:21" x14ac:dyDescent="0.25">
      <c r="A30" s="149"/>
      <c r="B30" s="149"/>
      <c r="C30" s="149"/>
      <c r="D30" s="149"/>
      <c r="Q30" s="308">
        <v>131</v>
      </c>
      <c r="R30" s="309">
        <v>3.8E-3</v>
      </c>
    </row>
    <row r="31" spans="1:21" x14ac:dyDescent="0.25">
      <c r="A31" s="149"/>
      <c r="B31" s="149"/>
      <c r="C31" s="149"/>
      <c r="D31" s="149"/>
      <c r="Q31" s="308">
        <v>232</v>
      </c>
      <c r="R31" s="309">
        <v>2.7000000000000001E-3</v>
      </c>
    </row>
    <row r="32" spans="1:21" x14ac:dyDescent="0.25">
      <c r="A32" s="149"/>
      <c r="B32" s="149"/>
      <c r="C32" s="149"/>
      <c r="D32" s="149"/>
      <c r="Q32" s="308">
        <v>2311</v>
      </c>
      <c r="R32" s="309">
        <v>1.4500000000000001E-2</v>
      </c>
    </row>
    <row r="33" spans="1:18" x14ac:dyDescent="0.25">
      <c r="A33" s="149"/>
      <c r="B33" s="149"/>
      <c r="C33" s="149"/>
      <c r="D33" s="149"/>
      <c r="Q33" s="308">
        <v>231</v>
      </c>
      <c r="R33" s="309">
        <v>2.7000000000000001E-3</v>
      </c>
    </row>
    <row r="34" spans="1:18" x14ac:dyDescent="0.25">
      <c r="A34" s="149"/>
      <c r="B34" s="149"/>
      <c r="C34" s="149"/>
      <c r="D34" s="149"/>
      <c r="Q34" s="308">
        <v>332</v>
      </c>
      <c r="R34" s="309">
        <v>1.9E-3</v>
      </c>
    </row>
    <row r="35" spans="1:18" x14ac:dyDescent="0.25">
      <c r="A35" s="149"/>
      <c r="B35" s="149"/>
      <c r="C35" s="149"/>
      <c r="D35" s="149"/>
      <c r="Q35" s="308">
        <v>3311</v>
      </c>
      <c r="R35" s="309">
        <v>1.04E-2</v>
      </c>
    </row>
    <row r="36" spans="1:18" ht="13.8" thickBot="1" x14ac:dyDescent="0.3">
      <c r="A36" s="347"/>
      <c r="B36" s="347"/>
      <c r="C36" s="347"/>
      <c r="D36" s="149"/>
      <c r="Q36" s="335">
        <v>331</v>
      </c>
      <c r="R36" s="334">
        <v>1.9E-3</v>
      </c>
    </row>
    <row r="37" spans="1:18" x14ac:dyDescent="0.25">
      <c r="A37" s="348"/>
      <c r="B37" s="149"/>
      <c r="C37" s="149"/>
      <c r="D37" s="149"/>
    </row>
    <row r="38" spans="1:18" x14ac:dyDescent="0.25">
      <c r="A38" s="149"/>
      <c r="B38" s="149"/>
      <c r="C38" s="149"/>
      <c r="D38" s="149"/>
    </row>
    <row r="39" spans="1:18" x14ac:dyDescent="0.25">
      <c r="A39" s="149"/>
      <c r="B39" s="149"/>
      <c r="C39" s="149"/>
      <c r="D39" s="149"/>
    </row>
    <row r="41" spans="1:18" x14ac:dyDescent="0.25">
      <c r="B41" s="336"/>
    </row>
  </sheetData>
  <sheetProtection algorithmName="SHA-512" hashValue="njD9N/GifyV9mDboT04D6NoRoWsBcRWqtb+UufZbEVoykfnW5Grcl0v3xM75spFLcttwNE+K38YGePheQdp4/w==" saltValue="QxA47O3Za4Cy+Q2rH+1bJA==" spinCount="100000" sheet="1" objects="1" scenarios="1"/>
  <mergeCells count="9">
    <mergeCell ref="Q9:R9"/>
    <mergeCell ref="T9:U9"/>
    <mergeCell ref="A1:U1"/>
    <mergeCell ref="A2:U2"/>
    <mergeCell ref="A3:U3"/>
    <mergeCell ref="A4:U4"/>
    <mergeCell ref="A5:U5"/>
    <mergeCell ref="A6:U6"/>
    <mergeCell ref="A7:U7"/>
  </mergeCells>
  <pageMargins left="3.5416666666666665E-3" right="3.7499999999999999E-3" top="3.7499999999999999E-3" bottom="0.75" header="0.3" footer="0.3"/>
  <pageSetup scale="58" orientation="landscape" r:id="rId1"/>
  <headerFooter>
    <oddFooter>&amp;L&amp;"Avenir LT Std 55 Roman,Regular"&amp;12FINAL - Version 2 - May 7, 2020&amp;C&amp;"Avenir LT Std 55 Roman,Regular"&amp;12&amp;P of &amp;N&amp;R&amp;"Avenir LT Std 55 Roman,Regular"&amp;12&amp;A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theme="1"/>
    <pageSetUpPr fitToPage="1"/>
  </sheetPr>
  <dimension ref="B1:R76"/>
  <sheetViews>
    <sheetView showGridLines="0" view="pageLayout" zoomScaleNormal="100" workbookViewId="0">
      <selection activeCell="B7" sqref="B7:O7"/>
    </sheetView>
  </sheetViews>
  <sheetFormatPr defaultColWidth="9.109375" defaultRowHeight="13.8" x14ac:dyDescent="0.25"/>
  <cols>
    <col min="1" max="1" width="2.88671875" style="209" customWidth="1"/>
    <col min="2" max="2" width="33.33203125" style="209" customWidth="1"/>
    <col min="3" max="3" width="25.6640625" style="209" customWidth="1"/>
    <col min="4" max="4" width="27.88671875" style="209" customWidth="1"/>
    <col min="5" max="5" width="25.6640625" style="209" customWidth="1"/>
    <col min="6" max="8" width="9.109375" style="209"/>
    <col min="9" max="9" width="10.88671875" style="209" customWidth="1"/>
    <col min="10" max="16384" width="9.109375" style="209"/>
  </cols>
  <sheetData>
    <row r="1" spans="2:18" s="65" customFormat="1" ht="21" x14ac:dyDescent="0.35">
      <c r="B1" s="849" t="s">
        <v>196</v>
      </c>
      <c r="C1" s="849"/>
      <c r="D1" s="849"/>
      <c r="E1" s="849"/>
      <c r="F1" s="849"/>
      <c r="G1" s="849"/>
      <c r="H1" s="849"/>
      <c r="I1" s="849"/>
      <c r="J1" s="849"/>
      <c r="K1" s="849"/>
      <c r="L1" s="849"/>
      <c r="M1" s="849"/>
      <c r="N1" s="849"/>
      <c r="O1" s="849"/>
      <c r="R1" s="70"/>
    </row>
    <row r="2" spans="2:18" s="65" customFormat="1" ht="18" x14ac:dyDescent="0.35">
      <c r="B2" s="850"/>
      <c r="C2" s="850"/>
      <c r="D2" s="850"/>
      <c r="E2" s="850"/>
      <c r="F2" s="850"/>
      <c r="G2" s="850"/>
      <c r="H2" s="850"/>
      <c r="I2" s="850"/>
      <c r="J2" s="850"/>
      <c r="K2" s="850"/>
      <c r="L2" s="850"/>
      <c r="M2" s="850"/>
      <c r="N2" s="850"/>
      <c r="O2" s="850"/>
      <c r="R2" s="70"/>
    </row>
    <row r="3" spans="2:18" s="65" customFormat="1" ht="21" x14ac:dyDescent="0.35">
      <c r="B3" s="849" t="s">
        <v>3129</v>
      </c>
      <c r="C3" s="849"/>
      <c r="D3" s="849"/>
      <c r="E3" s="849"/>
      <c r="F3" s="849"/>
      <c r="G3" s="849"/>
      <c r="H3" s="849"/>
      <c r="I3" s="849"/>
      <c r="J3" s="849"/>
      <c r="K3" s="849"/>
      <c r="L3" s="849"/>
      <c r="M3" s="849"/>
      <c r="N3" s="849"/>
      <c r="O3" s="849"/>
      <c r="R3" s="70"/>
    </row>
    <row r="4" spans="2:18" s="65" customFormat="1" ht="21" x14ac:dyDescent="0.35">
      <c r="B4" s="851" t="s">
        <v>162</v>
      </c>
      <c r="C4" s="851"/>
      <c r="D4" s="851"/>
      <c r="E4" s="851"/>
      <c r="F4" s="851"/>
      <c r="G4" s="851"/>
      <c r="H4" s="851"/>
      <c r="I4" s="851"/>
      <c r="J4" s="851"/>
      <c r="K4" s="851"/>
      <c r="L4" s="851"/>
      <c r="M4" s="851"/>
      <c r="N4" s="851"/>
      <c r="O4" s="851"/>
      <c r="R4" s="70"/>
    </row>
    <row r="5" spans="2:18" s="65" customFormat="1" ht="18" x14ac:dyDescent="0.35">
      <c r="B5" s="850"/>
      <c r="C5" s="850"/>
      <c r="D5" s="850"/>
      <c r="E5" s="850"/>
      <c r="F5" s="850"/>
      <c r="G5" s="850"/>
      <c r="H5" s="850"/>
      <c r="I5" s="850"/>
      <c r="J5" s="850"/>
      <c r="K5" s="850"/>
      <c r="L5" s="850"/>
      <c r="M5" s="850"/>
      <c r="N5" s="850"/>
      <c r="O5" s="850"/>
      <c r="R5" s="70"/>
    </row>
    <row r="6" spans="2:18" s="65" customFormat="1" ht="21" x14ac:dyDescent="0.35">
      <c r="B6" s="849" t="s">
        <v>251</v>
      </c>
      <c r="C6" s="849"/>
      <c r="D6" s="849"/>
      <c r="E6" s="849"/>
      <c r="F6" s="849"/>
      <c r="G6" s="849"/>
      <c r="H6" s="849"/>
      <c r="I6" s="849"/>
      <c r="J6" s="849"/>
      <c r="K6" s="849"/>
      <c r="L6" s="849"/>
      <c r="M6" s="849"/>
      <c r="N6" s="849"/>
      <c r="O6" s="849"/>
      <c r="R6" s="70"/>
    </row>
    <row r="7" spans="2:18" s="65" customFormat="1" ht="18" x14ac:dyDescent="0.35">
      <c r="B7" s="852" t="s">
        <v>3139</v>
      </c>
      <c r="C7" s="852"/>
      <c r="D7" s="852"/>
      <c r="E7" s="852"/>
      <c r="F7" s="852"/>
      <c r="G7" s="852"/>
      <c r="H7" s="852"/>
      <c r="I7" s="852"/>
      <c r="J7" s="852"/>
      <c r="K7" s="852"/>
      <c r="L7" s="852"/>
      <c r="M7" s="852"/>
      <c r="N7" s="852"/>
      <c r="O7" s="852"/>
      <c r="R7" s="70"/>
    </row>
    <row r="8" spans="2:18" s="65" customFormat="1" ht="21" x14ac:dyDescent="0.25">
      <c r="B8" s="33"/>
      <c r="C8" s="33"/>
      <c r="D8" s="33"/>
      <c r="E8" s="849"/>
      <c r="F8" s="849"/>
      <c r="G8" s="849"/>
      <c r="H8" s="849"/>
      <c r="I8" s="849"/>
      <c r="J8" s="849"/>
      <c r="K8" s="849"/>
      <c r="L8" s="849"/>
      <c r="M8" s="849"/>
      <c r="N8" s="849"/>
      <c r="O8" s="849"/>
      <c r="P8" s="849"/>
      <c r="Q8" s="849"/>
      <c r="R8" s="849"/>
    </row>
    <row r="9" spans="2:18" ht="18.600000000000001" thickBot="1" x14ac:dyDescent="0.4">
      <c r="B9" s="208" t="s">
        <v>101</v>
      </c>
    </row>
    <row r="10" spans="2:18" s="210" customFormat="1" ht="15.6" x14ac:dyDescent="0.3">
      <c r="B10" s="876" t="s">
        <v>102</v>
      </c>
      <c r="C10" s="877"/>
      <c r="D10" s="877"/>
      <c r="E10" s="877"/>
      <c r="F10" s="877"/>
      <c r="G10" s="877"/>
      <c r="H10" s="877"/>
      <c r="I10" s="877"/>
      <c r="J10" s="877"/>
      <c r="K10" s="877"/>
      <c r="L10" s="877"/>
      <c r="M10" s="877"/>
      <c r="N10" s="877"/>
      <c r="O10" s="878"/>
    </row>
    <row r="11" spans="2:18" s="210" customFormat="1" ht="117" customHeight="1" x14ac:dyDescent="0.3">
      <c r="B11" s="211" t="s">
        <v>103</v>
      </c>
      <c r="C11" s="212">
        <v>0.03</v>
      </c>
      <c r="D11" s="900" t="s">
        <v>104</v>
      </c>
      <c r="E11" s="900"/>
      <c r="F11" s="900"/>
      <c r="G11" s="900"/>
      <c r="H11" s="900"/>
      <c r="I11" s="900"/>
      <c r="J11" s="900"/>
      <c r="K11" s="900"/>
      <c r="L11" s="900"/>
      <c r="M11" s="900"/>
      <c r="N11" s="900"/>
      <c r="O11" s="901"/>
    </row>
    <row r="12" spans="2:18" s="210" customFormat="1" ht="46.8" x14ac:dyDescent="0.3">
      <c r="B12" s="211" t="s">
        <v>105</v>
      </c>
      <c r="C12" s="213">
        <v>10</v>
      </c>
      <c r="D12" s="902" t="s">
        <v>106</v>
      </c>
      <c r="E12" s="902"/>
      <c r="F12" s="902"/>
      <c r="G12" s="902"/>
      <c r="H12" s="902"/>
      <c r="I12" s="902"/>
      <c r="J12" s="902"/>
      <c r="K12" s="902"/>
      <c r="L12" s="902"/>
      <c r="M12" s="902"/>
      <c r="N12" s="902"/>
      <c r="O12" s="903"/>
    </row>
    <row r="13" spans="2:18" s="210" customFormat="1" ht="48" customHeight="1" x14ac:dyDescent="0.3">
      <c r="B13" s="211" t="s">
        <v>169</v>
      </c>
      <c r="C13" s="213">
        <v>9</v>
      </c>
      <c r="D13" s="861" t="s">
        <v>170</v>
      </c>
      <c r="E13" s="862"/>
      <c r="F13" s="862"/>
      <c r="G13" s="862"/>
      <c r="H13" s="862"/>
      <c r="I13" s="862"/>
      <c r="J13" s="862"/>
      <c r="K13" s="862"/>
      <c r="L13" s="862"/>
      <c r="M13" s="862"/>
      <c r="N13" s="862"/>
      <c r="O13" s="863"/>
    </row>
    <row r="14" spans="2:18" s="210" customFormat="1" ht="48" customHeight="1" x14ac:dyDescent="0.3">
      <c r="B14" s="211" t="s">
        <v>107</v>
      </c>
      <c r="C14" s="213">
        <v>20</v>
      </c>
      <c r="D14" s="904" t="s">
        <v>108</v>
      </c>
      <c r="E14" s="904"/>
      <c r="F14" s="904"/>
      <c r="G14" s="904"/>
      <c r="H14" s="904"/>
      <c r="I14" s="904"/>
      <c r="J14" s="904"/>
      <c r="K14" s="904"/>
      <c r="L14" s="904"/>
      <c r="M14" s="904"/>
      <c r="N14" s="904"/>
      <c r="O14" s="905"/>
    </row>
    <row r="15" spans="2:18" s="210" customFormat="1" ht="46.5" customHeight="1" x14ac:dyDescent="0.3">
      <c r="B15" s="211" t="s">
        <v>2377</v>
      </c>
      <c r="C15" s="504">
        <v>0.22786834860717745</v>
      </c>
      <c r="D15" s="882" t="s">
        <v>3092</v>
      </c>
      <c r="E15" s="883"/>
      <c r="F15" s="883"/>
      <c r="G15" s="883"/>
      <c r="H15" s="883"/>
      <c r="I15" s="883"/>
      <c r="J15" s="883"/>
      <c r="K15" s="883"/>
      <c r="L15" s="883"/>
      <c r="M15" s="883"/>
      <c r="N15" s="883"/>
      <c r="O15" s="884"/>
      <c r="Q15" s="346"/>
      <c r="R15" s="346"/>
    </row>
    <row r="16" spans="2:18" s="210" customFormat="1" ht="48.75" customHeight="1" x14ac:dyDescent="0.3">
      <c r="B16" s="211" t="s">
        <v>2378</v>
      </c>
      <c r="C16" s="505">
        <v>2.2786834860717743E-4</v>
      </c>
      <c r="D16" s="885"/>
      <c r="E16" s="886"/>
      <c r="F16" s="886"/>
      <c r="G16" s="886"/>
      <c r="H16" s="886"/>
      <c r="I16" s="886"/>
      <c r="J16" s="886"/>
      <c r="K16" s="886"/>
      <c r="L16" s="886"/>
      <c r="M16" s="886"/>
      <c r="N16" s="886"/>
      <c r="O16" s="887"/>
    </row>
    <row r="17" spans="2:15" s="210" customFormat="1" ht="54" customHeight="1" x14ac:dyDescent="0.3">
      <c r="B17" s="211" t="s">
        <v>2379</v>
      </c>
      <c r="C17" s="214">
        <v>5.3099999999999996E-3</v>
      </c>
      <c r="D17" s="861" t="s">
        <v>319</v>
      </c>
      <c r="E17" s="862"/>
      <c r="F17" s="862"/>
      <c r="G17" s="862"/>
      <c r="H17" s="862"/>
      <c r="I17" s="862"/>
      <c r="J17" s="862"/>
      <c r="K17" s="862"/>
      <c r="L17" s="862"/>
      <c r="M17" s="862"/>
      <c r="N17" s="862"/>
      <c r="O17" s="863"/>
    </row>
    <row r="18" spans="2:15" s="210" customFormat="1" ht="31.2" x14ac:dyDescent="0.3">
      <c r="B18" s="215" t="s">
        <v>230</v>
      </c>
      <c r="C18" s="506">
        <v>2.0371008581845191E-5</v>
      </c>
      <c r="D18" s="882" t="s">
        <v>3093</v>
      </c>
      <c r="E18" s="883"/>
      <c r="F18" s="883"/>
      <c r="G18" s="883"/>
      <c r="H18" s="883"/>
      <c r="I18" s="883"/>
      <c r="J18" s="883"/>
      <c r="K18" s="883"/>
      <c r="L18" s="883"/>
      <c r="M18" s="883"/>
      <c r="N18" s="883"/>
      <c r="O18" s="884"/>
    </row>
    <row r="19" spans="2:15" s="210" customFormat="1" ht="33.6" x14ac:dyDescent="0.3">
      <c r="B19" s="215" t="s">
        <v>2380</v>
      </c>
      <c r="C19" s="506">
        <v>1.2796768711452559E-4</v>
      </c>
      <c r="D19" s="888"/>
      <c r="E19" s="889"/>
      <c r="F19" s="889"/>
      <c r="G19" s="889"/>
      <c r="H19" s="889"/>
      <c r="I19" s="889"/>
      <c r="J19" s="889"/>
      <c r="K19" s="889"/>
      <c r="L19" s="889"/>
      <c r="M19" s="889"/>
      <c r="N19" s="889"/>
      <c r="O19" s="890"/>
    </row>
    <row r="20" spans="2:15" s="210" customFormat="1" ht="33.6" x14ac:dyDescent="0.3">
      <c r="B20" s="215" t="s">
        <v>2381</v>
      </c>
      <c r="C20" s="506">
        <v>3.2050911185721676E-5</v>
      </c>
      <c r="D20" s="885"/>
      <c r="E20" s="886"/>
      <c r="F20" s="886"/>
      <c r="G20" s="886"/>
      <c r="H20" s="886"/>
      <c r="I20" s="886"/>
      <c r="J20" s="886"/>
      <c r="K20" s="886"/>
      <c r="L20" s="886"/>
      <c r="M20" s="886"/>
      <c r="N20" s="886"/>
      <c r="O20" s="887"/>
    </row>
    <row r="21" spans="2:15" s="210" customFormat="1" ht="33" customHeight="1" x14ac:dyDescent="0.3">
      <c r="B21" s="215" t="s">
        <v>231</v>
      </c>
      <c r="C21" s="357">
        <v>8.0392156862745083E-3</v>
      </c>
      <c r="D21" s="891" t="s">
        <v>249</v>
      </c>
      <c r="E21" s="892"/>
      <c r="F21" s="892"/>
      <c r="G21" s="892"/>
      <c r="H21" s="892"/>
      <c r="I21" s="892"/>
      <c r="J21" s="892"/>
      <c r="K21" s="892"/>
      <c r="L21" s="892"/>
      <c r="M21" s="892"/>
      <c r="N21" s="892"/>
      <c r="O21" s="893"/>
    </row>
    <row r="22" spans="2:15" s="210" customFormat="1" ht="33" customHeight="1" x14ac:dyDescent="0.3">
      <c r="B22" s="215" t="s">
        <v>2382</v>
      </c>
      <c r="C22" s="357">
        <v>0.12078431372549021</v>
      </c>
      <c r="D22" s="894"/>
      <c r="E22" s="895"/>
      <c r="F22" s="895"/>
      <c r="G22" s="895"/>
      <c r="H22" s="895"/>
      <c r="I22" s="895"/>
      <c r="J22" s="895"/>
      <c r="K22" s="895"/>
      <c r="L22" s="895"/>
      <c r="M22" s="895"/>
      <c r="N22" s="895"/>
      <c r="O22" s="896"/>
    </row>
    <row r="23" spans="2:15" s="210" customFormat="1" ht="33" customHeight="1" x14ac:dyDescent="0.3">
      <c r="B23" s="215" t="s">
        <v>2383</v>
      </c>
      <c r="C23" s="357">
        <v>7.4509803921568628E-3</v>
      </c>
      <c r="D23" s="897"/>
      <c r="E23" s="898"/>
      <c r="F23" s="898"/>
      <c r="G23" s="898"/>
      <c r="H23" s="898"/>
      <c r="I23" s="898"/>
      <c r="J23" s="898"/>
      <c r="K23" s="898"/>
      <c r="L23" s="898"/>
      <c r="M23" s="898"/>
      <c r="N23" s="898"/>
      <c r="O23" s="899"/>
    </row>
    <row r="24" spans="2:15" s="210" customFormat="1" ht="33" customHeight="1" x14ac:dyDescent="0.3">
      <c r="B24" s="215" t="s">
        <v>2384</v>
      </c>
      <c r="C24" s="507">
        <f>388.9/1402.3</f>
        <v>0.2773301005490979</v>
      </c>
      <c r="D24" s="864" t="s">
        <v>242</v>
      </c>
      <c r="E24" s="865"/>
      <c r="F24" s="865"/>
      <c r="G24" s="865"/>
      <c r="H24" s="865"/>
      <c r="I24" s="865"/>
      <c r="J24" s="865"/>
      <c r="K24" s="865"/>
      <c r="L24" s="865"/>
      <c r="M24" s="865"/>
      <c r="N24" s="865"/>
      <c r="O24" s="866"/>
    </row>
    <row r="25" spans="2:15" s="210" customFormat="1" ht="49.5" customHeight="1" thickBot="1" x14ac:dyDescent="0.35">
      <c r="B25" s="216" t="s">
        <v>109</v>
      </c>
      <c r="C25" s="217">
        <v>0.05</v>
      </c>
      <c r="D25" s="906" t="s">
        <v>320</v>
      </c>
      <c r="E25" s="907"/>
      <c r="F25" s="907"/>
      <c r="G25" s="907"/>
      <c r="H25" s="907"/>
      <c r="I25" s="907"/>
      <c r="J25" s="907"/>
      <c r="K25" s="907"/>
      <c r="L25" s="907"/>
      <c r="M25" s="907"/>
      <c r="N25" s="907"/>
      <c r="O25" s="908"/>
    </row>
    <row r="26" spans="2:15" s="210" customFormat="1" ht="16.2" thickBot="1" x14ac:dyDescent="0.35">
      <c r="B26" s="218"/>
      <c r="C26" s="218"/>
      <c r="D26" s="218"/>
    </row>
    <row r="27" spans="2:15" ht="18" customHeight="1" thickBot="1" x14ac:dyDescent="0.3">
      <c r="B27" s="909" t="s">
        <v>2385</v>
      </c>
      <c r="C27" s="910"/>
      <c r="D27" s="910"/>
      <c r="E27" s="911"/>
    </row>
    <row r="28" spans="2:15" ht="15.6" x14ac:dyDescent="0.25">
      <c r="B28" s="914" t="s">
        <v>149</v>
      </c>
      <c r="C28" s="916" t="s">
        <v>150</v>
      </c>
      <c r="D28" s="219" t="s">
        <v>60</v>
      </c>
      <c r="E28" s="220" t="s">
        <v>146</v>
      </c>
    </row>
    <row r="29" spans="2:15" ht="47.4" thickBot="1" x14ac:dyDescent="0.3">
      <c r="B29" s="915"/>
      <c r="C29" s="917"/>
      <c r="D29" s="221" t="s">
        <v>145</v>
      </c>
      <c r="E29" s="222" t="s">
        <v>147</v>
      </c>
    </row>
    <row r="30" spans="2:15" ht="16.5" customHeight="1" thickBot="1" x14ac:dyDescent="0.35">
      <c r="B30" s="879" t="s">
        <v>2386</v>
      </c>
      <c r="C30" s="223" t="s">
        <v>2387</v>
      </c>
      <c r="D30" s="224">
        <v>1.9E-3</v>
      </c>
      <c r="E30" s="225">
        <v>1.04E-2</v>
      </c>
      <c r="G30" s="867" t="s">
        <v>2388</v>
      </c>
      <c r="H30" s="868"/>
      <c r="I30" s="868"/>
      <c r="J30" s="868"/>
      <c r="K30" s="869"/>
    </row>
    <row r="31" spans="2:15" ht="18" customHeight="1" x14ac:dyDescent="0.3">
      <c r="B31" s="880"/>
      <c r="C31" s="226" t="s">
        <v>2389</v>
      </c>
      <c r="D31" s="226">
        <v>2.8999999999999998E-3</v>
      </c>
      <c r="E31" s="227">
        <v>1.55E-2</v>
      </c>
      <c r="G31" s="922" t="s">
        <v>77</v>
      </c>
      <c r="H31" s="870"/>
      <c r="I31" s="508">
        <v>3.52</v>
      </c>
      <c r="J31" s="870" t="s">
        <v>284</v>
      </c>
      <c r="K31" s="871"/>
    </row>
    <row r="32" spans="2:15" ht="16.2" thickBot="1" x14ac:dyDescent="0.35">
      <c r="B32" s="881"/>
      <c r="C32" s="228" t="s">
        <v>148</v>
      </c>
      <c r="D32" s="228">
        <v>3.8E-3</v>
      </c>
      <c r="E32" s="229">
        <v>2.07E-2</v>
      </c>
      <c r="G32" s="923" t="s">
        <v>3</v>
      </c>
      <c r="H32" s="872"/>
      <c r="I32" s="509">
        <v>3.84</v>
      </c>
      <c r="J32" s="872" t="s">
        <v>284</v>
      </c>
      <c r="K32" s="873"/>
    </row>
    <row r="33" spans="2:11" ht="18.75" customHeight="1" x14ac:dyDescent="0.3">
      <c r="B33" s="879" t="s">
        <v>2390</v>
      </c>
      <c r="C33" s="223" t="s">
        <v>2387</v>
      </c>
      <c r="D33" s="224">
        <v>1.4E-3</v>
      </c>
      <c r="E33" s="225">
        <v>7.3000000000000001E-3</v>
      </c>
      <c r="G33" s="923" t="s">
        <v>285</v>
      </c>
      <c r="H33" s="872"/>
      <c r="I33" s="510">
        <v>0.1336</v>
      </c>
      <c r="J33" s="872" t="s">
        <v>286</v>
      </c>
      <c r="K33" s="873"/>
    </row>
    <row r="34" spans="2:11" ht="18" customHeight="1" thickBot="1" x14ac:dyDescent="0.35">
      <c r="B34" s="880"/>
      <c r="C34" s="226" t="s">
        <v>2389</v>
      </c>
      <c r="D34" s="226">
        <v>2E-3</v>
      </c>
      <c r="E34" s="227">
        <v>1.09E-2</v>
      </c>
      <c r="G34" s="924" t="s">
        <v>287</v>
      </c>
      <c r="H34" s="925"/>
      <c r="I34" s="511">
        <v>1</v>
      </c>
      <c r="J34" s="925" t="s">
        <v>288</v>
      </c>
      <c r="K34" s="926"/>
    </row>
    <row r="35" spans="2:11" ht="16.2" thickBot="1" x14ac:dyDescent="0.3">
      <c r="B35" s="881"/>
      <c r="C35" s="228" t="s">
        <v>148</v>
      </c>
      <c r="D35" s="228">
        <v>2.7000000000000001E-3</v>
      </c>
      <c r="E35" s="229">
        <v>1.4500000000000001E-2</v>
      </c>
    </row>
    <row r="36" spans="2:11" ht="18" customHeight="1" thickBot="1" x14ac:dyDescent="0.35">
      <c r="B36" s="879" t="s">
        <v>2391</v>
      </c>
      <c r="C36" s="223" t="s">
        <v>2387</v>
      </c>
      <c r="D36" s="224">
        <v>1E-3</v>
      </c>
      <c r="E36" s="225">
        <v>5.1999999999999998E-3</v>
      </c>
      <c r="G36" s="867" t="s">
        <v>2392</v>
      </c>
      <c r="H36" s="868"/>
      <c r="I36" s="868"/>
      <c r="J36" s="868"/>
      <c r="K36" s="869"/>
    </row>
    <row r="37" spans="2:11" ht="18" customHeight="1" x14ac:dyDescent="0.3">
      <c r="B37" s="880"/>
      <c r="C37" s="226" t="s">
        <v>2389</v>
      </c>
      <c r="D37" s="226">
        <v>1.4E-3</v>
      </c>
      <c r="E37" s="227">
        <v>7.7999999999999996E-3</v>
      </c>
      <c r="G37" s="920" t="s">
        <v>316</v>
      </c>
      <c r="H37" s="921"/>
      <c r="I37" s="512">
        <v>0.57999999999999996</v>
      </c>
      <c r="J37" s="231" t="s">
        <v>315</v>
      </c>
      <c r="K37" s="232"/>
    </row>
    <row r="38" spans="2:11" ht="16.2" thickBot="1" x14ac:dyDescent="0.35">
      <c r="B38" s="881"/>
      <c r="C38" s="228" t="s">
        <v>148</v>
      </c>
      <c r="D38" s="228">
        <v>1.9E-3</v>
      </c>
      <c r="E38" s="229">
        <v>1.04E-2</v>
      </c>
      <c r="G38" s="918" t="s">
        <v>314</v>
      </c>
      <c r="H38" s="919"/>
      <c r="I38" s="230">
        <v>0.04</v>
      </c>
      <c r="J38" s="233" t="s">
        <v>315</v>
      </c>
      <c r="K38" s="234"/>
    </row>
    <row r="39" spans="2:11" ht="14.4" thickBot="1" x14ac:dyDescent="0.3"/>
    <row r="40" spans="2:11" ht="18" thickBot="1" x14ac:dyDescent="0.35">
      <c r="B40" s="858" t="s">
        <v>2393</v>
      </c>
      <c r="C40" s="859"/>
      <c r="D40" s="860"/>
    </row>
    <row r="41" spans="2:11" ht="31.5" customHeight="1" x14ac:dyDescent="0.25">
      <c r="B41" s="874" t="s">
        <v>157</v>
      </c>
      <c r="C41" s="874" t="s">
        <v>151</v>
      </c>
      <c r="D41" s="874" t="s">
        <v>152</v>
      </c>
    </row>
    <row r="42" spans="2:11" ht="14.4" thickBot="1" x14ac:dyDescent="0.3">
      <c r="B42" s="875"/>
      <c r="C42" s="875"/>
      <c r="D42" s="875"/>
    </row>
    <row r="43" spans="2:11" ht="15.6" x14ac:dyDescent="0.25">
      <c r="B43" s="235">
        <v>3</v>
      </c>
      <c r="C43" s="236">
        <v>5.0000000000000001E-4</v>
      </c>
      <c r="D43" s="225">
        <v>1E-3</v>
      </c>
    </row>
    <row r="44" spans="2:11" ht="15.6" x14ac:dyDescent="0.25">
      <c r="B44" s="237" t="s">
        <v>153</v>
      </c>
      <c r="C44" s="238">
        <v>1E-3</v>
      </c>
      <c r="D44" s="227">
        <v>2E-3</v>
      </c>
    </row>
    <row r="45" spans="2:11" ht="16.2" thickBot="1" x14ac:dyDescent="0.3">
      <c r="B45" s="239" t="s">
        <v>154</v>
      </c>
      <c r="C45" s="240">
        <v>1.5E-3</v>
      </c>
      <c r="D45" s="229">
        <v>3.0000000000000001E-3</v>
      </c>
    </row>
    <row r="46" spans="2:11" ht="14.4" thickBot="1" x14ac:dyDescent="0.3"/>
    <row r="47" spans="2:11" s="210" customFormat="1" ht="18" customHeight="1" thickBot="1" x14ac:dyDescent="0.35">
      <c r="B47" s="927" t="s">
        <v>110</v>
      </c>
      <c r="C47" s="928"/>
    </row>
    <row r="48" spans="2:11" s="210" customFormat="1" ht="18" customHeight="1" x14ac:dyDescent="0.3">
      <c r="B48" s="513">
        <v>2.20462262E-3</v>
      </c>
      <c r="C48" s="514" t="s">
        <v>3111</v>
      </c>
    </row>
    <row r="49" spans="2:15" s="210" customFormat="1" ht="18" customHeight="1" x14ac:dyDescent="0.3">
      <c r="B49" s="241">
        <v>2204.62</v>
      </c>
      <c r="C49" s="242" t="s">
        <v>111</v>
      </c>
    </row>
    <row r="50" spans="2:15" s="210" customFormat="1" ht="18" customHeight="1" x14ac:dyDescent="0.3">
      <c r="B50" s="243">
        <v>1000</v>
      </c>
      <c r="C50" s="244" t="s">
        <v>112</v>
      </c>
    </row>
    <row r="51" spans="2:15" s="210" customFormat="1" ht="18" customHeight="1" x14ac:dyDescent="0.3">
      <c r="B51" s="243">
        <v>1000000</v>
      </c>
      <c r="C51" s="244" t="s">
        <v>132</v>
      </c>
    </row>
    <row r="52" spans="2:15" ht="15.6" x14ac:dyDescent="0.3">
      <c r="B52" s="245">
        <v>10</v>
      </c>
      <c r="C52" s="246" t="s">
        <v>232</v>
      </c>
      <c r="D52" s="210"/>
    </row>
    <row r="53" spans="2:15" ht="15.6" x14ac:dyDescent="0.3">
      <c r="B53" s="247">
        <v>0.1</v>
      </c>
      <c r="C53" s="248" t="s">
        <v>233</v>
      </c>
      <c r="D53" s="210"/>
    </row>
    <row r="54" spans="2:15" ht="15.6" x14ac:dyDescent="0.3">
      <c r="B54" s="247">
        <v>1000</v>
      </c>
      <c r="C54" s="248" t="s">
        <v>234</v>
      </c>
      <c r="D54" s="210"/>
    </row>
    <row r="55" spans="2:15" ht="15.6" x14ac:dyDescent="0.25">
      <c r="B55" s="249">
        <v>325851</v>
      </c>
      <c r="C55" s="248" t="s">
        <v>305</v>
      </c>
    </row>
    <row r="56" spans="2:15" ht="16.2" thickBot="1" x14ac:dyDescent="0.3">
      <c r="B56" s="250">
        <v>907</v>
      </c>
      <c r="C56" s="251" t="s">
        <v>235</v>
      </c>
    </row>
    <row r="58" spans="2:15" ht="17.100000000000001" customHeight="1" x14ac:dyDescent="0.3">
      <c r="B58" s="210" t="s">
        <v>2394</v>
      </c>
    </row>
    <row r="59" spans="2:15" ht="17.100000000000001" customHeight="1" x14ac:dyDescent="0.3">
      <c r="B59" s="210" t="s">
        <v>156</v>
      </c>
    </row>
    <row r="60" spans="2:15" ht="17.100000000000001" customHeight="1" x14ac:dyDescent="0.3">
      <c r="B60" s="252" t="s">
        <v>155</v>
      </c>
    </row>
    <row r="61" spans="2:15" ht="17.100000000000001" customHeight="1" x14ac:dyDescent="0.25"/>
    <row r="62" spans="2:15" ht="17.100000000000001" customHeight="1" x14ac:dyDescent="0.3">
      <c r="B62" s="515" t="s">
        <v>2412</v>
      </c>
      <c r="C62" s="516"/>
      <c r="D62" s="516"/>
      <c r="E62" s="516"/>
      <c r="F62" s="516"/>
      <c r="G62" s="516"/>
      <c r="H62" s="516"/>
      <c r="I62" s="516"/>
      <c r="J62" s="516"/>
      <c r="K62" s="516"/>
      <c r="L62" s="516"/>
      <c r="M62" s="516"/>
      <c r="N62" s="516"/>
      <c r="O62" s="516"/>
    </row>
    <row r="63" spans="2:15" ht="17.100000000000001" customHeight="1" x14ac:dyDescent="0.3">
      <c r="B63" s="517" t="s">
        <v>332</v>
      </c>
      <c r="C63" s="516"/>
      <c r="D63" s="516"/>
      <c r="E63" s="516"/>
      <c r="F63" s="516"/>
      <c r="G63" s="516"/>
      <c r="H63" s="516"/>
      <c r="I63" s="516"/>
      <c r="J63" s="516"/>
      <c r="K63" s="516"/>
      <c r="L63" s="516"/>
      <c r="M63" s="516"/>
      <c r="N63" s="516"/>
      <c r="O63" s="516"/>
    </row>
    <row r="64" spans="2:15" ht="17.100000000000001" customHeight="1" x14ac:dyDescent="0.3">
      <c r="B64" s="515" t="s">
        <v>2416</v>
      </c>
      <c r="C64" s="516"/>
      <c r="D64" s="516"/>
      <c r="E64" s="516"/>
      <c r="F64" s="516"/>
      <c r="G64" s="516"/>
      <c r="H64" s="516"/>
      <c r="I64" s="516"/>
      <c r="J64" s="516"/>
      <c r="K64" s="516"/>
      <c r="L64" s="516"/>
      <c r="M64" s="516"/>
      <c r="N64" s="516"/>
      <c r="O64" s="516"/>
    </row>
    <row r="65" spans="2:15" ht="17.100000000000001" customHeight="1" x14ac:dyDescent="0.3">
      <c r="B65" s="517" t="s">
        <v>335</v>
      </c>
      <c r="C65" s="516"/>
      <c r="D65" s="516"/>
      <c r="E65" s="516"/>
      <c r="F65" s="516"/>
      <c r="G65" s="516"/>
      <c r="H65" s="516"/>
      <c r="I65" s="516"/>
      <c r="J65" s="516"/>
      <c r="K65" s="516"/>
      <c r="L65" s="516"/>
      <c r="M65" s="516"/>
      <c r="N65" s="516"/>
      <c r="O65" s="516"/>
    </row>
    <row r="66" spans="2:15" ht="17.100000000000001" customHeight="1" x14ac:dyDescent="0.3">
      <c r="B66" s="515" t="s">
        <v>2417</v>
      </c>
      <c r="C66" s="516"/>
      <c r="D66" s="516"/>
      <c r="E66" s="516"/>
      <c r="F66" s="516"/>
      <c r="G66" s="516"/>
      <c r="H66" s="516"/>
      <c r="I66" s="516"/>
      <c r="J66" s="516"/>
      <c r="K66" s="516"/>
      <c r="L66" s="516"/>
      <c r="M66" s="516"/>
      <c r="N66" s="516"/>
      <c r="O66" s="516"/>
    </row>
    <row r="67" spans="2:15" ht="32.1" customHeight="1" x14ac:dyDescent="0.3">
      <c r="B67" s="912" t="s">
        <v>2418</v>
      </c>
      <c r="C67" s="913"/>
      <c r="D67" s="913"/>
      <c r="E67" s="913"/>
      <c r="F67" s="913"/>
      <c r="G67" s="913"/>
      <c r="H67" s="913"/>
      <c r="I67" s="913"/>
      <c r="J67" s="913"/>
      <c r="K67" s="913"/>
      <c r="L67" s="913"/>
      <c r="M67" s="913"/>
      <c r="N67" s="913"/>
      <c r="O67" s="913"/>
    </row>
    <row r="68" spans="2:15" ht="17.100000000000001" customHeight="1" x14ac:dyDescent="0.3">
      <c r="B68" s="515" t="s">
        <v>358</v>
      </c>
      <c r="C68" s="516"/>
      <c r="D68" s="516"/>
      <c r="E68" s="516"/>
      <c r="F68" s="516"/>
      <c r="G68" s="516"/>
      <c r="H68" s="516"/>
      <c r="I68" s="516"/>
      <c r="J68" s="516"/>
      <c r="K68" s="516"/>
      <c r="L68" s="516"/>
      <c r="M68" s="516"/>
      <c r="N68" s="516"/>
      <c r="O68" s="516"/>
    </row>
    <row r="69" spans="2:15" ht="17.100000000000001" customHeight="1" x14ac:dyDescent="0.3">
      <c r="B69" s="517" t="s">
        <v>333</v>
      </c>
      <c r="C69" s="516"/>
      <c r="D69" s="516"/>
      <c r="E69" s="516"/>
      <c r="F69" s="516"/>
      <c r="G69" s="516"/>
      <c r="H69" s="516"/>
      <c r="I69" s="516"/>
      <c r="J69" s="516"/>
      <c r="K69" s="516"/>
      <c r="L69" s="516"/>
      <c r="M69" s="516"/>
      <c r="N69" s="516"/>
      <c r="O69" s="516"/>
    </row>
    <row r="70" spans="2:15" ht="17.100000000000001" customHeight="1" x14ac:dyDescent="0.3">
      <c r="B70" s="515" t="s">
        <v>2419</v>
      </c>
      <c r="C70" s="516"/>
      <c r="D70" s="516"/>
      <c r="E70" s="516"/>
      <c r="F70" s="516"/>
      <c r="G70" s="516"/>
      <c r="H70" s="516"/>
      <c r="I70" s="516"/>
      <c r="J70" s="516"/>
      <c r="K70" s="516"/>
      <c r="L70" s="516"/>
      <c r="M70" s="516"/>
      <c r="N70" s="516"/>
      <c r="O70" s="516"/>
    </row>
    <row r="71" spans="2:15" ht="17.100000000000001" customHeight="1" x14ac:dyDescent="0.25">
      <c r="B71" s="518" t="s">
        <v>334</v>
      </c>
      <c r="C71" s="516"/>
      <c r="D71" s="516"/>
      <c r="E71" s="516"/>
      <c r="F71" s="516"/>
      <c r="G71" s="516"/>
      <c r="H71" s="516"/>
      <c r="I71" s="516"/>
      <c r="J71" s="516"/>
      <c r="K71" s="516"/>
      <c r="L71" s="516"/>
      <c r="M71" s="516"/>
      <c r="N71" s="516"/>
      <c r="O71" s="516"/>
    </row>
    <row r="72" spans="2:15" ht="17.100000000000001" customHeight="1" x14ac:dyDescent="0.25">
      <c r="B72" s="516"/>
      <c r="C72" s="516"/>
      <c r="D72" s="516"/>
      <c r="E72" s="516"/>
      <c r="F72" s="516"/>
      <c r="G72" s="516"/>
      <c r="H72" s="516"/>
      <c r="I72" s="516"/>
      <c r="J72" s="516"/>
      <c r="K72" s="516"/>
      <c r="L72" s="516"/>
      <c r="M72" s="516"/>
      <c r="N72" s="516"/>
      <c r="O72" s="516"/>
    </row>
    <row r="73" spans="2:15" ht="17.100000000000001" customHeight="1" x14ac:dyDescent="0.3">
      <c r="B73" s="515" t="s">
        <v>2415</v>
      </c>
      <c r="C73" s="516"/>
      <c r="D73" s="516"/>
      <c r="E73" s="516"/>
      <c r="F73" s="516"/>
      <c r="G73" s="516"/>
      <c r="H73" s="516"/>
      <c r="I73" s="516"/>
      <c r="J73" s="516"/>
      <c r="K73" s="516"/>
      <c r="L73" s="516"/>
      <c r="M73" s="516"/>
      <c r="N73" s="516"/>
      <c r="O73" s="516"/>
    </row>
    <row r="74" spans="2:15" ht="17.100000000000001" customHeight="1" x14ac:dyDescent="0.3">
      <c r="B74" s="517" t="s">
        <v>336</v>
      </c>
      <c r="C74" s="516"/>
      <c r="D74" s="516"/>
      <c r="E74" s="516"/>
      <c r="F74" s="516"/>
      <c r="G74" s="516"/>
      <c r="H74" s="516"/>
      <c r="I74" s="516"/>
      <c r="J74" s="516"/>
      <c r="K74" s="516"/>
      <c r="L74" s="516"/>
      <c r="M74" s="516"/>
      <c r="N74" s="516"/>
      <c r="O74" s="516"/>
    </row>
    <row r="75" spans="2:15" ht="17.100000000000001" customHeight="1" x14ac:dyDescent="0.3">
      <c r="B75" s="515" t="s">
        <v>2413</v>
      </c>
      <c r="C75" s="516"/>
      <c r="D75" s="516"/>
      <c r="E75" s="516"/>
      <c r="F75" s="516"/>
      <c r="G75" s="516"/>
      <c r="H75" s="516"/>
      <c r="I75" s="516"/>
      <c r="J75" s="516"/>
      <c r="K75" s="516"/>
      <c r="L75" s="516"/>
      <c r="M75" s="516"/>
      <c r="N75" s="516"/>
      <c r="O75" s="516"/>
    </row>
    <row r="76" spans="2:15" ht="17.100000000000001" customHeight="1" x14ac:dyDescent="0.3">
      <c r="B76" s="517" t="s">
        <v>2414</v>
      </c>
      <c r="C76" s="516"/>
      <c r="D76" s="516"/>
      <c r="E76" s="516"/>
      <c r="F76" s="516"/>
      <c r="G76" s="516"/>
      <c r="H76" s="516"/>
      <c r="I76" s="516"/>
      <c r="J76" s="516"/>
      <c r="K76" s="516"/>
      <c r="L76" s="516"/>
      <c r="M76" s="516"/>
      <c r="N76" s="516"/>
      <c r="O76" s="516"/>
    </row>
  </sheetData>
  <sheetProtection algorithmName="SHA-512" hashValue="PlIyVbSsnvqW+ON4a5VHgBXdHm6f9Lc86ROmu1fVP1kVoAdtt4H6Ri+YQMsxsMyXWiq+ynZzDThZVGoQ5SJ6iA==" saltValue="02FWZiDYKshvr41jaC5Mpw==" spinCount="100000" sheet="1" objects="1" scenarios="1"/>
  <mergeCells count="43">
    <mergeCell ref="B6:O6"/>
    <mergeCell ref="B67:O67"/>
    <mergeCell ref="B28:B29"/>
    <mergeCell ref="C28:C29"/>
    <mergeCell ref="B30:B32"/>
    <mergeCell ref="B36:B38"/>
    <mergeCell ref="G36:K36"/>
    <mergeCell ref="G38:H38"/>
    <mergeCell ref="G37:H37"/>
    <mergeCell ref="G31:H31"/>
    <mergeCell ref="G32:H32"/>
    <mergeCell ref="G33:H33"/>
    <mergeCell ref="G34:H34"/>
    <mergeCell ref="J33:K33"/>
    <mergeCell ref="J34:K34"/>
    <mergeCell ref="B47:C47"/>
    <mergeCell ref="C41:C42"/>
    <mergeCell ref="B7:O7"/>
    <mergeCell ref="B10:O10"/>
    <mergeCell ref="B33:B35"/>
    <mergeCell ref="D15:O16"/>
    <mergeCell ref="D18:O20"/>
    <mergeCell ref="D21:O23"/>
    <mergeCell ref="D11:O11"/>
    <mergeCell ref="D12:O12"/>
    <mergeCell ref="D14:O14"/>
    <mergeCell ref="D17:O17"/>
    <mergeCell ref="D25:O25"/>
    <mergeCell ref="B27:E27"/>
    <mergeCell ref="E8:R8"/>
    <mergeCell ref="D41:D42"/>
    <mergeCell ref="B41:B42"/>
    <mergeCell ref="B40:D40"/>
    <mergeCell ref="D13:O13"/>
    <mergeCell ref="D24:O24"/>
    <mergeCell ref="G30:K30"/>
    <mergeCell ref="J31:K31"/>
    <mergeCell ref="J32:K32"/>
    <mergeCell ref="B1:O1"/>
    <mergeCell ref="B2:O2"/>
    <mergeCell ref="B3:O3"/>
    <mergeCell ref="B4:O4"/>
    <mergeCell ref="B5:O5"/>
  </mergeCells>
  <hyperlinks>
    <hyperlink ref="B60" r:id="rId1" xr:uid="{00000000-0004-0000-0C00-000000000000}"/>
    <hyperlink ref="B63" r:id="rId2" xr:uid="{00000000-0004-0000-0C00-000001000000}"/>
    <hyperlink ref="B69" r:id="rId3" xr:uid="{00000000-0004-0000-0C00-000002000000}"/>
    <hyperlink ref="B71" r:id="rId4" xr:uid="{00000000-0004-0000-0C00-000003000000}"/>
    <hyperlink ref="B65" r:id="rId5" xr:uid="{00000000-0004-0000-0C00-000004000000}"/>
    <hyperlink ref="B74" r:id="rId6" xr:uid="{00000000-0004-0000-0C00-000005000000}"/>
    <hyperlink ref="B76" r:id="rId7" xr:uid="{00000000-0004-0000-0C00-000006000000}"/>
    <hyperlink ref="B67" display="https://www.eia.gov/electricity/data/browser/#/topic/7?agg=0,1&amp;geo=000000000004&amp;en dsec=vg&amp;linechart=~ELEC.PRICE.CA-RES.A~ELEC.PRICE.CACOM.A~ELEC.PRICE.CA-IND.A~ELEC.PRICE.CATRA.A&amp;columnchart=ELEC.PRICE.CA-ALL.A&amp;map=ELEC.PRICE.CAALL.A&amp;freq=A&amp;start=2001&amp;en" xr:uid="{00000000-0004-0000-0C00-000007000000}"/>
  </hyperlinks>
  <pageMargins left="3.5416666666666665E-3" right="3.7499999999999999E-3" top="3.7499999999999999E-3" bottom="0.75" header="0.3" footer="0.3"/>
  <pageSetup scale="42" orientation="portrait" r:id="rId8"/>
  <headerFooter>
    <oddFooter>&amp;L&amp;"Avenir LT Std 55 Roman,Regular"&amp;12FINAL - Version 2 - May 7, 2020&amp;C&amp;"Avenir LT Std 55 Roman,Regular"&amp;12Page &amp;P of &amp;N&amp;R&amp;"Avenir LT Std 55 Roman,Regular"&amp;12&amp;A</oddFooter>
  </headerFooter>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tabColor theme="1"/>
  </sheetPr>
  <dimension ref="A1:U89"/>
  <sheetViews>
    <sheetView showGridLines="0" view="pageLayout" topLeftCell="A4" zoomScaleNormal="100" workbookViewId="0">
      <selection activeCell="C13" sqref="C13"/>
    </sheetView>
  </sheetViews>
  <sheetFormatPr defaultColWidth="9.109375" defaultRowHeight="15.6" x14ac:dyDescent="0.3"/>
  <cols>
    <col min="1" max="1" width="23.109375" style="337" customWidth="1"/>
    <col min="2" max="2" width="19.6640625" style="337" customWidth="1"/>
    <col min="3" max="3" width="17.6640625" style="337" customWidth="1"/>
    <col min="4" max="4" width="39.88671875" style="337" customWidth="1"/>
    <col min="5" max="5" width="34.6640625" style="337" customWidth="1"/>
    <col min="6" max="6" width="15.44140625" style="337" bestFit="1" customWidth="1"/>
    <col min="7" max="7" width="93.109375" style="337" customWidth="1"/>
    <col min="8" max="8" width="10.6640625" style="337" customWidth="1"/>
    <col min="9" max="9" width="9.6640625" style="337" customWidth="1"/>
    <col min="10" max="10" width="60.5546875" style="337" customWidth="1"/>
    <col min="11" max="11" width="24.88671875" style="337" customWidth="1"/>
    <col min="12" max="12" width="43" style="337" customWidth="1"/>
    <col min="13" max="15" width="14.109375" style="337" customWidth="1"/>
    <col min="16" max="16384" width="9.109375" style="337"/>
  </cols>
  <sheetData>
    <row r="1" spans="1:21" s="65" customFormat="1" ht="18" customHeight="1" x14ac:dyDescent="0.25">
      <c r="A1" s="849" t="s">
        <v>196</v>
      </c>
      <c r="B1" s="849"/>
      <c r="C1" s="849"/>
      <c r="D1" s="849"/>
      <c r="E1" s="849"/>
      <c r="F1" s="849"/>
      <c r="G1" s="141"/>
      <c r="H1" s="141"/>
      <c r="I1" s="141"/>
      <c r="J1" s="141"/>
      <c r="K1" s="141"/>
      <c r="L1" s="141"/>
      <c r="M1" s="141"/>
      <c r="N1" s="141"/>
      <c r="O1" s="141"/>
      <c r="P1" s="141"/>
      <c r="Q1" s="141"/>
      <c r="R1" s="141"/>
      <c r="S1" s="141"/>
      <c r="T1" s="141"/>
      <c r="U1" s="141"/>
    </row>
    <row r="2" spans="1:21" s="65" customFormat="1" ht="18" customHeight="1" x14ac:dyDescent="0.25">
      <c r="A2" s="144"/>
      <c r="B2" s="144"/>
      <c r="C2" s="144"/>
      <c r="D2" s="144"/>
      <c r="E2" s="144"/>
      <c r="F2" s="144"/>
      <c r="G2" s="144"/>
      <c r="H2" s="144"/>
      <c r="I2" s="144"/>
      <c r="J2" s="144"/>
      <c r="K2" s="144"/>
      <c r="L2" s="144"/>
      <c r="M2" s="144"/>
      <c r="N2" s="144"/>
      <c r="O2" s="144"/>
      <c r="P2" s="144"/>
      <c r="Q2" s="144"/>
      <c r="R2" s="144"/>
      <c r="S2" s="144"/>
      <c r="T2" s="144"/>
      <c r="U2" s="144"/>
    </row>
    <row r="3" spans="1:21" s="65" customFormat="1" ht="18" customHeight="1" x14ac:dyDescent="0.25">
      <c r="A3" s="849" t="s">
        <v>3129</v>
      </c>
      <c r="B3" s="849"/>
      <c r="C3" s="849"/>
      <c r="D3" s="849"/>
      <c r="E3" s="849"/>
      <c r="F3" s="849"/>
      <c r="G3" s="141"/>
      <c r="H3" s="141"/>
      <c r="I3" s="141"/>
      <c r="J3" s="141"/>
      <c r="K3" s="141"/>
      <c r="L3" s="141"/>
      <c r="M3" s="141"/>
      <c r="N3" s="141"/>
      <c r="O3" s="141"/>
      <c r="P3" s="141"/>
      <c r="Q3" s="141"/>
      <c r="R3" s="141"/>
      <c r="S3" s="141"/>
      <c r="T3" s="141"/>
      <c r="U3" s="141"/>
    </row>
    <row r="4" spans="1:21" s="65" customFormat="1" ht="18" customHeight="1" x14ac:dyDescent="0.25">
      <c r="A4" s="851" t="s">
        <v>162</v>
      </c>
      <c r="B4" s="851"/>
      <c r="C4" s="851"/>
      <c r="D4" s="851"/>
      <c r="E4" s="851"/>
      <c r="F4" s="851"/>
      <c r="G4" s="146"/>
      <c r="H4" s="146"/>
      <c r="I4" s="146"/>
      <c r="J4" s="146"/>
      <c r="K4" s="146"/>
      <c r="L4" s="146"/>
      <c r="M4" s="146"/>
      <c r="N4" s="146"/>
      <c r="O4" s="146"/>
      <c r="P4" s="146"/>
      <c r="Q4" s="146"/>
      <c r="R4" s="146"/>
      <c r="S4" s="146"/>
      <c r="T4" s="146"/>
      <c r="U4" s="146"/>
    </row>
    <row r="5" spans="1:21" s="65" customFormat="1" ht="18" customHeight="1" x14ac:dyDescent="0.25">
      <c r="A5" s="144"/>
      <c r="B5" s="144"/>
      <c r="C5" s="144"/>
      <c r="D5" s="144"/>
      <c r="E5" s="144"/>
      <c r="F5" s="144"/>
      <c r="G5" s="144"/>
      <c r="H5" s="144"/>
      <c r="I5" s="144"/>
      <c r="J5" s="144"/>
      <c r="K5" s="144"/>
      <c r="L5" s="144"/>
      <c r="M5" s="144"/>
      <c r="N5" s="144"/>
      <c r="O5" s="144"/>
      <c r="P5" s="144"/>
      <c r="Q5" s="144"/>
      <c r="R5" s="144"/>
      <c r="S5" s="144"/>
      <c r="T5" s="144"/>
      <c r="U5" s="144"/>
    </row>
    <row r="6" spans="1:21" s="65" customFormat="1" ht="18" customHeight="1" x14ac:dyDescent="0.25">
      <c r="A6" s="849" t="s">
        <v>251</v>
      </c>
      <c r="B6" s="849"/>
      <c r="C6" s="849"/>
      <c r="D6" s="849"/>
      <c r="E6" s="849"/>
      <c r="F6" s="849"/>
      <c r="G6" s="141"/>
      <c r="H6" s="141"/>
      <c r="I6" s="141"/>
      <c r="J6" s="141"/>
      <c r="K6" s="141"/>
      <c r="L6" s="141"/>
      <c r="M6" s="141"/>
      <c r="N6" s="141"/>
      <c r="O6" s="141"/>
      <c r="P6" s="141"/>
      <c r="Q6" s="141"/>
      <c r="R6" s="141"/>
      <c r="S6" s="141"/>
      <c r="T6" s="141"/>
      <c r="U6" s="141"/>
    </row>
    <row r="7" spans="1:21" s="65" customFormat="1" ht="18" customHeight="1" x14ac:dyDescent="0.25">
      <c r="A7" s="852" t="s">
        <v>3139</v>
      </c>
      <c r="B7" s="852"/>
      <c r="C7" s="852"/>
      <c r="D7" s="852"/>
      <c r="E7" s="852"/>
      <c r="F7" s="852"/>
      <c r="G7" s="33"/>
      <c r="H7" s="33"/>
      <c r="I7" s="33"/>
      <c r="J7" s="33"/>
      <c r="K7" s="33"/>
      <c r="L7" s="33"/>
      <c r="M7" s="33"/>
      <c r="N7" s="33"/>
      <c r="O7" s="33"/>
      <c r="P7" s="141"/>
      <c r="Q7" s="141"/>
      <c r="R7" s="141"/>
      <c r="S7" s="141"/>
      <c r="T7" s="141"/>
      <c r="U7" s="141"/>
    </row>
    <row r="8" spans="1:21" s="65" customFormat="1" ht="18" customHeight="1" x14ac:dyDescent="0.35">
      <c r="A8" s="459"/>
      <c r="B8" s="144"/>
      <c r="C8" s="144"/>
      <c r="D8" s="361"/>
      <c r="E8" s="144"/>
      <c r="F8" s="144"/>
      <c r="G8" s="144"/>
      <c r="H8" s="144"/>
      <c r="I8" s="144"/>
      <c r="J8" s="144"/>
      <c r="K8" s="144"/>
      <c r="L8" s="144"/>
      <c r="M8" s="144"/>
      <c r="N8" s="144"/>
      <c r="Q8" s="70"/>
    </row>
    <row r="9" spans="1:21" x14ac:dyDescent="0.3">
      <c r="A9" s="341" t="s">
        <v>90</v>
      </c>
    </row>
    <row r="10" spans="1:21" x14ac:dyDescent="0.3">
      <c r="A10" s="458" t="s">
        <v>91</v>
      </c>
    </row>
    <row r="11" spans="1:21" x14ac:dyDescent="0.3">
      <c r="A11" s="458" t="s">
        <v>92</v>
      </c>
    </row>
    <row r="13" spans="1:21" x14ac:dyDescent="0.3">
      <c r="A13" s="338" t="s">
        <v>7</v>
      </c>
      <c r="B13" s="342" t="s">
        <v>60</v>
      </c>
      <c r="C13" s="343" t="s">
        <v>61</v>
      </c>
    </row>
    <row r="14" spans="1:21" ht="16.5" customHeight="1" x14ac:dyDescent="0.3">
      <c r="A14" s="344" t="s">
        <v>3119</v>
      </c>
      <c r="B14" s="339">
        <v>1</v>
      </c>
      <c r="C14" s="498">
        <v>1.5</v>
      </c>
    </row>
    <row r="15" spans="1:21" x14ac:dyDescent="0.3">
      <c r="A15" s="339" t="s">
        <v>3120</v>
      </c>
      <c r="B15" s="339">
        <v>1</v>
      </c>
      <c r="C15" s="498">
        <v>1.5</v>
      </c>
    </row>
    <row r="16" spans="1:21" x14ac:dyDescent="0.3">
      <c r="A16" s="339" t="s">
        <v>3121</v>
      </c>
      <c r="B16" s="339">
        <v>1</v>
      </c>
      <c r="C16" s="498">
        <v>1.5</v>
      </c>
    </row>
    <row r="17" spans="1:3" ht="16.5" customHeight="1" x14ac:dyDescent="0.3">
      <c r="A17" s="344" t="s">
        <v>63</v>
      </c>
      <c r="B17" s="339">
        <v>1</v>
      </c>
      <c r="C17" s="498">
        <v>0.3</v>
      </c>
    </row>
    <row r="18" spans="1:3" x14ac:dyDescent="0.3">
      <c r="A18" s="345"/>
      <c r="B18" s="340"/>
    </row>
    <row r="19" spans="1:3" x14ac:dyDescent="0.3">
      <c r="A19" s="341" t="s">
        <v>3122</v>
      </c>
    </row>
    <row r="20" spans="1:3" x14ac:dyDescent="0.3">
      <c r="A20" s="458" t="s">
        <v>8</v>
      </c>
    </row>
    <row r="21" spans="1:3" x14ac:dyDescent="0.3">
      <c r="A21" s="458" t="s">
        <v>9</v>
      </c>
    </row>
    <row r="22" spans="1:3" x14ac:dyDescent="0.3">
      <c r="A22" s="458" t="s">
        <v>10</v>
      </c>
    </row>
    <row r="23" spans="1:3" x14ac:dyDescent="0.3">
      <c r="A23" s="458" t="s">
        <v>11</v>
      </c>
    </row>
    <row r="24" spans="1:3" x14ac:dyDescent="0.3">
      <c r="A24" s="458" t="s">
        <v>12</v>
      </c>
    </row>
    <row r="25" spans="1:3" x14ac:dyDescent="0.3">
      <c r="A25" s="458" t="s">
        <v>93</v>
      </c>
    </row>
    <row r="26" spans="1:3" x14ac:dyDescent="0.3">
      <c r="A26" s="458" t="s">
        <v>13</v>
      </c>
    </row>
    <row r="27" spans="1:3" x14ac:dyDescent="0.3">
      <c r="A27" s="458" t="s">
        <v>14</v>
      </c>
    </row>
    <row r="28" spans="1:3" x14ac:dyDescent="0.3">
      <c r="A28" s="458" t="s">
        <v>15</v>
      </c>
    </row>
    <row r="29" spans="1:3" x14ac:dyDescent="0.3">
      <c r="A29" s="458" t="s">
        <v>16</v>
      </c>
    </row>
    <row r="30" spans="1:3" x14ac:dyDescent="0.3">
      <c r="A30" s="458" t="s">
        <v>17</v>
      </c>
    </row>
    <row r="31" spans="1:3" x14ac:dyDescent="0.3">
      <c r="A31" s="458" t="s">
        <v>18</v>
      </c>
    </row>
    <row r="32" spans="1:3" x14ac:dyDescent="0.3">
      <c r="A32" s="458" t="s">
        <v>19</v>
      </c>
    </row>
    <row r="33" spans="1:1" x14ac:dyDescent="0.3">
      <c r="A33" s="458" t="s">
        <v>20</v>
      </c>
    </row>
    <row r="34" spans="1:1" x14ac:dyDescent="0.3">
      <c r="A34" s="458" t="s">
        <v>21</v>
      </c>
    </row>
    <row r="35" spans="1:1" x14ac:dyDescent="0.3">
      <c r="A35" s="458" t="s">
        <v>22</v>
      </c>
    </row>
    <row r="36" spans="1:1" x14ac:dyDescent="0.3">
      <c r="A36" s="458" t="s">
        <v>204</v>
      </c>
    </row>
    <row r="37" spans="1:1" x14ac:dyDescent="0.3">
      <c r="A37" s="458" t="s">
        <v>23</v>
      </c>
    </row>
    <row r="38" spans="1:1" x14ac:dyDescent="0.3">
      <c r="A38" s="458" t="s">
        <v>24</v>
      </c>
    </row>
    <row r="39" spans="1:1" x14ac:dyDescent="0.3">
      <c r="A39" s="458" t="s">
        <v>25</v>
      </c>
    </row>
    <row r="40" spans="1:1" x14ac:dyDescent="0.3">
      <c r="A40" s="458" t="s">
        <v>26</v>
      </c>
    </row>
    <row r="41" spans="1:1" x14ac:dyDescent="0.3">
      <c r="A41" s="458" t="s">
        <v>27</v>
      </c>
    </row>
    <row r="42" spans="1:1" x14ac:dyDescent="0.3">
      <c r="A42" s="458" t="s">
        <v>28</v>
      </c>
    </row>
    <row r="43" spans="1:1" x14ac:dyDescent="0.3">
      <c r="A43" s="458" t="s">
        <v>29</v>
      </c>
    </row>
    <row r="44" spans="1:1" x14ac:dyDescent="0.3">
      <c r="A44" s="458" t="s">
        <v>30</v>
      </c>
    </row>
    <row r="45" spans="1:1" x14ac:dyDescent="0.3">
      <c r="A45" s="458" t="s">
        <v>31</v>
      </c>
    </row>
    <row r="46" spans="1:1" x14ac:dyDescent="0.3">
      <c r="A46" s="458" t="s">
        <v>32</v>
      </c>
    </row>
    <row r="47" spans="1:1" x14ac:dyDescent="0.3">
      <c r="A47" s="458" t="s">
        <v>33</v>
      </c>
    </row>
    <row r="48" spans="1:1" x14ac:dyDescent="0.3">
      <c r="A48" s="458" t="s">
        <v>34</v>
      </c>
    </row>
    <row r="49" spans="1:1" x14ac:dyDescent="0.3">
      <c r="A49" s="458" t="s">
        <v>35</v>
      </c>
    </row>
    <row r="50" spans="1:1" x14ac:dyDescent="0.3">
      <c r="A50" s="458" t="s">
        <v>36</v>
      </c>
    </row>
    <row r="51" spans="1:1" x14ac:dyDescent="0.3">
      <c r="A51" s="458" t="s">
        <v>37</v>
      </c>
    </row>
    <row r="52" spans="1:1" x14ac:dyDescent="0.3">
      <c r="A52" s="458" t="s">
        <v>38</v>
      </c>
    </row>
    <row r="53" spans="1:1" x14ac:dyDescent="0.3">
      <c r="A53" s="458" t="s">
        <v>39</v>
      </c>
    </row>
    <row r="54" spans="1:1" x14ac:dyDescent="0.3">
      <c r="A54" s="458" t="s">
        <v>40</v>
      </c>
    </row>
    <row r="55" spans="1:1" x14ac:dyDescent="0.3">
      <c r="A55" s="458" t="s">
        <v>205</v>
      </c>
    </row>
    <row r="56" spans="1:1" x14ac:dyDescent="0.3">
      <c r="A56" s="458" t="s">
        <v>206</v>
      </c>
    </row>
    <row r="57" spans="1:1" x14ac:dyDescent="0.3">
      <c r="A57" s="458" t="s">
        <v>207</v>
      </c>
    </row>
    <row r="58" spans="1:1" x14ac:dyDescent="0.3">
      <c r="A58" s="458" t="s">
        <v>79</v>
      </c>
    </row>
    <row r="59" spans="1:1" x14ac:dyDescent="0.3">
      <c r="A59" s="458" t="s">
        <v>80</v>
      </c>
    </row>
    <row r="60" spans="1:1" x14ac:dyDescent="0.3">
      <c r="A60" s="458" t="s">
        <v>41</v>
      </c>
    </row>
    <row r="61" spans="1:1" x14ac:dyDescent="0.3">
      <c r="A61" s="458" t="s">
        <v>42</v>
      </c>
    </row>
    <row r="62" spans="1:1" x14ac:dyDescent="0.3">
      <c r="A62" s="458" t="s">
        <v>43</v>
      </c>
    </row>
    <row r="63" spans="1:1" x14ac:dyDescent="0.3">
      <c r="A63" s="458" t="s">
        <v>44</v>
      </c>
    </row>
    <row r="64" spans="1:1" x14ac:dyDescent="0.3">
      <c r="A64" s="458" t="s">
        <v>45</v>
      </c>
    </row>
    <row r="65" spans="1:1" x14ac:dyDescent="0.3">
      <c r="A65" s="458" t="s">
        <v>46</v>
      </c>
    </row>
    <row r="66" spans="1:1" x14ac:dyDescent="0.3">
      <c r="A66" s="458" t="s">
        <v>47</v>
      </c>
    </row>
    <row r="67" spans="1:1" x14ac:dyDescent="0.3">
      <c r="A67" s="458" t="s">
        <v>48</v>
      </c>
    </row>
    <row r="68" spans="1:1" x14ac:dyDescent="0.3">
      <c r="A68" s="458" t="s">
        <v>49</v>
      </c>
    </row>
    <row r="69" spans="1:1" x14ac:dyDescent="0.3">
      <c r="A69" s="458" t="s">
        <v>50</v>
      </c>
    </row>
    <row r="70" spans="1:1" x14ac:dyDescent="0.3">
      <c r="A70" s="458" t="s">
        <v>51</v>
      </c>
    </row>
    <row r="71" spans="1:1" x14ac:dyDescent="0.3">
      <c r="A71" s="458" t="s">
        <v>52</v>
      </c>
    </row>
    <row r="72" spans="1:1" x14ac:dyDescent="0.3">
      <c r="A72" s="458" t="s">
        <v>53</v>
      </c>
    </row>
    <row r="73" spans="1:1" x14ac:dyDescent="0.3">
      <c r="A73" s="458" t="s">
        <v>54</v>
      </c>
    </row>
    <row r="74" spans="1:1" x14ac:dyDescent="0.3">
      <c r="A74" s="458" t="s">
        <v>55</v>
      </c>
    </row>
    <row r="75" spans="1:1" x14ac:dyDescent="0.3">
      <c r="A75" s="458" t="s">
        <v>56</v>
      </c>
    </row>
    <row r="76" spans="1:1" x14ac:dyDescent="0.3">
      <c r="A76" s="458" t="s">
        <v>57</v>
      </c>
    </row>
    <row r="77" spans="1:1" x14ac:dyDescent="0.3">
      <c r="A77" s="458" t="s">
        <v>58</v>
      </c>
    </row>
    <row r="79" spans="1:1" x14ac:dyDescent="0.3">
      <c r="A79" s="341" t="s">
        <v>3123</v>
      </c>
    </row>
    <row r="80" spans="1:1" x14ac:dyDescent="0.3">
      <c r="A80" s="458">
        <v>2020</v>
      </c>
    </row>
    <row r="81" spans="1:1" x14ac:dyDescent="0.3">
      <c r="A81" s="458">
        <v>2021</v>
      </c>
    </row>
    <row r="82" spans="1:1" x14ac:dyDescent="0.3">
      <c r="A82" s="458">
        <v>2022</v>
      </c>
    </row>
    <row r="83" spans="1:1" x14ac:dyDescent="0.3">
      <c r="A83" s="458">
        <v>2023</v>
      </c>
    </row>
    <row r="84" spans="1:1" x14ac:dyDescent="0.3">
      <c r="A84" s="458">
        <v>2024</v>
      </c>
    </row>
    <row r="85" spans="1:1" x14ac:dyDescent="0.3">
      <c r="A85" s="458">
        <v>2025</v>
      </c>
    </row>
    <row r="86" spans="1:1" x14ac:dyDescent="0.3">
      <c r="A86" s="458">
        <v>2026</v>
      </c>
    </row>
    <row r="87" spans="1:1" x14ac:dyDescent="0.3">
      <c r="A87" s="458">
        <v>2027</v>
      </c>
    </row>
    <row r="88" spans="1:1" x14ac:dyDescent="0.3">
      <c r="A88" s="458">
        <v>2028</v>
      </c>
    </row>
    <row r="89" spans="1:1" x14ac:dyDescent="0.3">
      <c r="A89" s="458">
        <v>2029</v>
      </c>
    </row>
  </sheetData>
  <sheetProtection algorithmName="SHA-512" hashValue="vL+ZDIVsLqw76Ust9Zsjx8im6DkcykZGtLlO1cUS2KtggEMWn/Pl59bHeB2iog3TZZm4eqqvb+c0PFyCpvzw+A==" saltValue="qnviJXxQfoLoyumeqF/3og==" spinCount="100000" sheet="1" objects="1" scenarios="1"/>
  <mergeCells count="5">
    <mergeCell ref="A7:F7"/>
    <mergeCell ref="A4:F4"/>
    <mergeCell ref="A3:F3"/>
    <mergeCell ref="A1:F1"/>
    <mergeCell ref="A6:F6"/>
  </mergeCells>
  <pageMargins left="3.5416666666666665E-3" right="3.7499999999999999E-3" top="3.7499999999999999E-3" bottom="0.75" header="0.3" footer="0.3"/>
  <pageSetup scale="31" orientation="portrait" r:id="rId1"/>
  <headerFooter>
    <oddFooter>&amp;L&amp;"Avenir LT Std 55 Roman,Regular"&amp;12FINAL - Version 2 - May 7, 2020&amp;C&amp;"Avenir LT Std 55 Roman,Regular"&amp;12&amp;P of &amp;N&amp;R&amp;"Avenir LT Std 55 Roman,Regular"&amp;12&amp;A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Q2663"/>
  <sheetViews>
    <sheetView showGridLines="0" view="pageLayout" zoomScaleNormal="100" workbookViewId="0">
      <selection activeCell="A7" sqref="A7"/>
    </sheetView>
  </sheetViews>
  <sheetFormatPr defaultColWidth="9.109375" defaultRowHeight="13.8" x14ac:dyDescent="0.25"/>
  <cols>
    <col min="1" max="1" width="32.88671875" style="280" customWidth="1"/>
    <col min="2" max="2" width="14.109375" style="285" customWidth="1"/>
    <col min="3" max="3" width="37.44140625" style="280" bestFit="1" customWidth="1"/>
    <col min="4" max="4" width="19.33203125" style="280" customWidth="1"/>
    <col min="5" max="16384" width="9.109375" style="280"/>
  </cols>
  <sheetData>
    <row r="1" spans="1:17" s="65" customFormat="1" ht="18" customHeight="1" x14ac:dyDescent="0.35">
      <c r="A1" s="849" t="s">
        <v>196</v>
      </c>
      <c r="B1" s="849"/>
      <c r="C1" s="849"/>
      <c r="D1" s="849"/>
      <c r="E1" s="849"/>
      <c r="F1" s="849"/>
      <c r="G1" s="849"/>
      <c r="H1" s="849"/>
      <c r="I1" s="849"/>
      <c r="J1" s="141"/>
      <c r="K1" s="141"/>
      <c r="L1" s="141"/>
      <c r="M1" s="141"/>
      <c r="N1" s="141"/>
      <c r="Q1" s="70"/>
    </row>
    <row r="2" spans="1:17" s="65" customFormat="1" ht="18" customHeight="1" x14ac:dyDescent="0.35">
      <c r="A2" s="144"/>
      <c r="B2" s="144"/>
      <c r="C2" s="144"/>
      <c r="D2" s="144"/>
      <c r="E2" s="144"/>
      <c r="F2" s="144"/>
      <c r="G2" s="144"/>
      <c r="H2" s="144"/>
      <c r="I2" s="144"/>
      <c r="J2" s="144"/>
      <c r="K2" s="144"/>
      <c r="L2" s="144"/>
      <c r="M2" s="144"/>
      <c r="N2" s="144"/>
      <c r="Q2" s="70"/>
    </row>
    <row r="3" spans="1:17" s="65" customFormat="1" ht="18" customHeight="1" x14ac:dyDescent="0.35">
      <c r="A3" s="849" t="s">
        <v>3097</v>
      </c>
      <c r="B3" s="849"/>
      <c r="C3" s="849"/>
      <c r="D3" s="849"/>
      <c r="E3" s="849"/>
      <c r="F3" s="849"/>
      <c r="G3" s="849"/>
      <c r="H3" s="849"/>
      <c r="I3" s="849"/>
      <c r="J3" s="141"/>
      <c r="K3" s="141"/>
      <c r="L3" s="141"/>
      <c r="M3" s="141"/>
      <c r="N3" s="141"/>
      <c r="Q3" s="70"/>
    </row>
    <row r="4" spans="1:17" s="65" customFormat="1" ht="18" customHeight="1" x14ac:dyDescent="0.35">
      <c r="A4" s="851"/>
      <c r="B4" s="851"/>
      <c r="C4" s="851"/>
      <c r="D4" s="851"/>
      <c r="E4" s="851"/>
      <c r="F4" s="851"/>
      <c r="G4" s="851"/>
      <c r="H4" s="851"/>
      <c r="I4" s="851"/>
      <c r="J4" s="146"/>
      <c r="K4" s="146"/>
      <c r="L4" s="146"/>
      <c r="M4" s="146"/>
      <c r="N4" s="146"/>
      <c r="Q4" s="70"/>
    </row>
    <row r="5" spans="1:17" s="65" customFormat="1" ht="18" customHeight="1" x14ac:dyDescent="0.35">
      <c r="A5" s="144"/>
      <c r="B5" s="144"/>
      <c r="C5" s="144"/>
      <c r="D5" s="144"/>
      <c r="E5" s="144"/>
      <c r="F5" s="144"/>
      <c r="G5" s="144"/>
      <c r="H5" s="144"/>
      <c r="I5" s="144"/>
      <c r="J5" s="144"/>
      <c r="K5" s="144"/>
      <c r="L5" s="144"/>
      <c r="M5" s="144"/>
      <c r="N5" s="144"/>
      <c r="Q5" s="70"/>
    </row>
    <row r="6" spans="1:17" s="65" customFormat="1" ht="18" customHeight="1" x14ac:dyDescent="0.35">
      <c r="A6" s="849" t="s">
        <v>251</v>
      </c>
      <c r="B6" s="849"/>
      <c r="C6" s="849"/>
      <c r="D6" s="849"/>
      <c r="E6" s="849"/>
      <c r="F6" s="849"/>
      <c r="G6" s="849"/>
      <c r="H6" s="849"/>
      <c r="I6" s="849"/>
      <c r="J6" s="141"/>
      <c r="K6" s="141"/>
      <c r="L6" s="141"/>
      <c r="M6" s="141"/>
      <c r="N6" s="141"/>
      <c r="Q6" s="70"/>
    </row>
    <row r="7" spans="1:17" s="65" customFormat="1" ht="18" customHeight="1" x14ac:dyDescent="0.35">
      <c r="A7" s="144"/>
      <c r="B7" s="144"/>
      <c r="C7" s="144"/>
      <c r="D7" s="144"/>
      <c r="E7" s="144"/>
      <c r="F7" s="144"/>
      <c r="G7" s="144"/>
      <c r="H7" s="144"/>
      <c r="I7" s="144"/>
      <c r="J7" s="144"/>
      <c r="K7" s="144"/>
      <c r="L7" s="144"/>
      <c r="M7" s="144"/>
      <c r="N7" s="144"/>
      <c r="Q7" s="70"/>
    </row>
    <row r="8" spans="1:17" s="65" customFormat="1" ht="18" customHeight="1" thickBot="1" x14ac:dyDescent="0.4">
      <c r="A8" s="144"/>
      <c r="B8" s="144"/>
      <c r="C8" s="144"/>
      <c r="D8" s="144"/>
      <c r="E8" s="144"/>
      <c r="F8" s="144"/>
      <c r="G8" s="144"/>
      <c r="H8" s="144"/>
      <c r="I8" s="144"/>
      <c r="J8" s="144"/>
      <c r="K8" s="144"/>
      <c r="L8" s="144"/>
      <c r="M8" s="144"/>
      <c r="N8" s="144"/>
      <c r="Q8" s="70"/>
    </row>
    <row r="9" spans="1:17" ht="15.6" x14ac:dyDescent="0.3">
      <c r="A9" s="930" t="s">
        <v>228</v>
      </c>
      <c r="B9" s="931"/>
      <c r="C9" s="931"/>
      <c r="D9" s="931"/>
      <c r="E9" s="931"/>
      <c r="F9" s="931"/>
      <c r="G9" s="931"/>
      <c r="H9" s="931"/>
      <c r="I9" s="932"/>
    </row>
    <row r="10" spans="1:17" ht="15.6" x14ac:dyDescent="0.3">
      <c r="A10" s="933" t="s">
        <v>198</v>
      </c>
      <c r="B10" s="934"/>
      <c r="C10" s="934"/>
      <c r="D10" s="934"/>
      <c r="E10" s="934"/>
      <c r="F10" s="934"/>
      <c r="G10" s="934"/>
      <c r="H10" s="934"/>
      <c r="I10" s="935"/>
    </row>
    <row r="11" spans="1:17" ht="15.6" x14ac:dyDescent="0.3">
      <c r="A11" s="366" t="s">
        <v>3089</v>
      </c>
      <c r="B11" s="367"/>
      <c r="C11" s="368"/>
      <c r="D11" s="368"/>
      <c r="E11" s="368"/>
      <c r="F11" s="368"/>
      <c r="G11" s="368"/>
      <c r="H11" s="368"/>
      <c r="I11" s="369"/>
    </row>
    <row r="12" spans="1:17" ht="15.6" x14ac:dyDescent="0.3">
      <c r="A12" s="366" t="s">
        <v>3041</v>
      </c>
      <c r="B12" s="367"/>
      <c r="C12" s="368"/>
      <c r="D12" s="368"/>
      <c r="E12" s="368"/>
      <c r="F12" s="368"/>
      <c r="G12" s="368"/>
      <c r="H12" s="368"/>
      <c r="I12" s="369"/>
    </row>
    <row r="13" spans="1:17" ht="15.6" x14ac:dyDescent="0.3">
      <c r="A13" s="366" t="s">
        <v>3042</v>
      </c>
      <c r="B13" s="367"/>
      <c r="C13" s="368"/>
      <c r="D13" s="368"/>
      <c r="E13" s="368"/>
      <c r="F13" s="368"/>
      <c r="G13" s="368"/>
      <c r="H13" s="368"/>
      <c r="I13" s="369"/>
    </row>
    <row r="14" spans="1:17" ht="15.75" customHeight="1" x14ac:dyDescent="0.25">
      <c r="A14" s="936" t="s">
        <v>3043</v>
      </c>
      <c r="B14" s="937"/>
      <c r="C14" s="937"/>
      <c r="D14" s="937"/>
      <c r="E14" s="937"/>
      <c r="F14" s="937"/>
      <c r="G14" s="937"/>
      <c r="H14" s="937"/>
      <c r="I14" s="938"/>
    </row>
    <row r="15" spans="1:17" ht="15.75" customHeight="1" x14ac:dyDescent="0.25">
      <c r="A15" s="936"/>
      <c r="B15" s="937"/>
      <c r="C15" s="937"/>
      <c r="D15" s="937"/>
      <c r="E15" s="937"/>
      <c r="F15" s="937"/>
      <c r="G15" s="937"/>
      <c r="H15" s="937"/>
      <c r="I15" s="938"/>
    </row>
    <row r="16" spans="1:17" ht="15.6" x14ac:dyDescent="0.3">
      <c r="A16" s="366" t="s">
        <v>3044</v>
      </c>
      <c r="B16" s="367"/>
      <c r="C16" s="368"/>
      <c r="D16" s="368"/>
      <c r="E16" s="368"/>
      <c r="F16" s="368"/>
      <c r="G16" s="368"/>
      <c r="H16" s="368"/>
      <c r="I16" s="369"/>
    </row>
    <row r="17" spans="1:9" ht="15.6" x14ac:dyDescent="0.3">
      <c r="A17" s="366" t="s">
        <v>3045</v>
      </c>
      <c r="B17" s="367"/>
      <c r="C17" s="368"/>
      <c r="D17" s="368"/>
      <c r="E17" s="368"/>
      <c r="F17" s="368"/>
      <c r="G17" s="368"/>
      <c r="H17" s="368"/>
      <c r="I17" s="369"/>
    </row>
    <row r="18" spans="1:9" ht="15.6" x14ac:dyDescent="0.3">
      <c r="A18" s="366" t="s">
        <v>3090</v>
      </c>
      <c r="B18" s="367"/>
      <c r="C18" s="368"/>
      <c r="D18" s="368"/>
      <c r="E18" s="368"/>
      <c r="F18" s="368"/>
      <c r="G18" s="368"/>
      <c r="H18" s="368"/>
      <c r="I18" s="369"/>
    </row>
    <row r="19" spans="1:9" ht="15.6" x14ac:dyDescent="0.3">
      <c r="A19" s="366" t="s">
        <v>3047</v>
      </c>
      <c r="B19" s="367"/>
      <c r="C19" s="368"/>
      <c r="D19" s="368"/>
      <c r="E19" s="368"/>
      <c r="F19" s="368"/>
      <c r="G19" s="368"/>
      <c r="H19" s="368"/>
      <c r="I19" s="369"/>
    </row>
    <row r="20" spans="1:9" ht="15.6" x14ac:dyDescent="0.3">
      <c r="A20" s="366" t="s">
        <v>3048</v>
      </c>
      <c r="B20" s="367"/>
      <c r="C20" s="368"/>
      <c r="D20" s="368"/>
      <c r="E20" s="368"/>
      <c r="F20" s="368"/>
      <c r="G20" s="368"/>
      <c r="H20" s="368"/>
      <c r="I20" s="369"/>
    </row>
    <row r="21" spans="1:9" ht="15.6" x14ac:dyDescent="0.3">
      <c r="A21" s="366" t="s">
        <v>3091</v>
      </c>
      <c r="B21" s="370"/>
      <c r="C21" s="370"/>
      <c r="D21" s="370"/>
      <c r="E21" s="370"/>
      <c r="F21" s="370"/>
      <c r="G21" s="370"/>
      <c r="H21" s="370"/>
      <c r="I21" s="369"/>
    </row>
    <row r="22" spans="1:9" ht="15.75" customHeight="1" x14ac:dyDescent="0.3">
      <c r="A22" s="942" t="s">
        <v>199</v>
      </c>
      <c r="B22" s="943"/>
      <c r="C22" s="943"/>
      <c r="D22" s="943"/>
      <c r="E22" s="401"/>
      <c r="F22" s="368"/>
      <c r="G22" s="368"/>
      <c r="H22" s="368"/>
      <c r="I22" s="372"/>
    </row>
    <row r="23" spans="1:9" ht="15.75" customHeight="1" x14ac:dyDescent="0.3">
      <c r="A23" s="409" t="s">
        <v>3050</v>
      </c>
      <c r="B23" s="400"/>
      <c r="C23" s="400"/>
      <c r="D23" s="401"/>
      <c r="E23" s="401"/>
      <c r="F23" s="368"/>
      <c r="G23" s="368"/>
      <c r="H23" s="368"/>
      <c r="I23" s="372"/>
    </row>
    <row r="24" spans="1:9" ht="31.5" customHeight="1" x14ac:dyDescent="0.3">
      <c r="A24" s="939" t="s">
        <v>3106</v>
      </c>
      <c r="B24" s="940"/>
      <c r="C24" s="940"/>
      <c r="D24" s="940"/>
      <c r="E24" s="940"/>
      <c r="F24" s="940"/>
      <c r="G24" s="940"/>
      <c r="H24" s="940"/>
      <c r="I24" s="941"/>
    </row>
    <row r="25" spans="1:9" ht="16.2" thickBot="1" x14ac:dyDescent="0.35">
      <c r="A25" s="417" t="s">
        <v>3098</v>
      </c>
      <c r="B25" s="373"/>
      <c r="C25" s="374"/>
      <c r="D25" s="402"/>
      <c r="E25" s="402"/>
      <c r="F25" s="374"/>
      <c r="G25" s="374"/>
      <c r="H25" s="374"/>
      <c r="I25" s="375"/>
    </row>
    <row r="26" spans="1:9" ht="15.6" x14ac:dyDescent="0.3">
      <c r="A26" s="371"/>
      <c r="B26" s="367"/>
      <c r="C26" s="368"/>
      <c r="D26" s="371"/>
      <c r="E26" s="371"/>
      <c r="F26" s="368"/>
      <c r="G26" s="368"/>
      <c r="H26" s="368"/>
      <c r="I26" s="364"/>
    </row>
    <row r="27" spans="1:9" ht="15.75" customHeight="1" x14ac:dyDescent="0.25">
      <c r="A27" s="929" t="s">
        <v>3095</v>
      </c>
      <c r="B27" s="929"/>
      <c r="C27" s="929"/>
      <c r="D27" s="929"/>
      <c r="E27" s="929"/>
      <c r="F27" s="929"/>
      <c r="G27" s="929"/>
      <c r="H27" s="929"/>
      <c r="I27" s="929"/>
    </row>
    <row r="28" spans="1:9" ht="15.75" customHeight="1" x14ac:dyDescent="0.25">
      <c r="A28" s="929"/>
      <c r="B28" s="929"/>
      <c r="C28" s="929"/>
      <c r="D28" s="929"/>
      <c r="E28" s="929"/>
      <c r="F28" s="929"/>
      <c r="G28" s="929"/>
      <c r="H28" s="929"/>
      <c r="I28" s="929"/>
    </row>
    <row r="29" spans="1:9" ht="16.5" customHeight="1" x14ac:dyDescent="0.25">
      <c r="A29" s="929"/>
      <c r="B29" s="929"/>
      <c r="C29" s="929"/>
      <c r="D29" s="929"/>
      <c r="E29" s="929"/>
      <c r="F29" s="929"/>
      <c r="G29" s="929"/>
      <c r="H29" s="929"/>
      <c r="I29" s="929"/>
    </row>
    <row r="30" spans="1:9" ht="16.5" customHeight="1" x14ac:dyDescent="0.25">
      <c r="A30" s="929"/>
      <c r="B30" s="929"/>
      <c r="C30" s="929"/>
      <c r="D30" s="929"/>
      <c r="E30" s="929"/>
      <c r="F30" s="929"/>
      <c r="G30" s="929"/>
      <c r="H30" s="929"/>
      <c r="I30" s="929"/>
    </row>
    <row r="31" spans="1:9" ht="16.5" customHeight="1" x14ac:dyDescent="0.25">
      <c r="A31" s="929"/>
      <c r="B31" s="929"/>
      <c r="C31" s="929"/>
      <c r="D31" s="929"/>
      <c r="E31" s="929"/>
      <c r="F31" s="929"/>
      <c r="G31" s="929"/>
      <c r="H31" s="929"/>
      <c r="I31" s="929"/>
    </row>
    <row r="32" spans="1:9" ht="16.5" customHeight="1" x14ac:dyDescent="0.25">
      <c r="A32" s="929"/>
      <c r="B32" s="929"/>
      <c r="C32" s="929"/>
      <c r="D32" s="929"/>
      <c r="E32" s="929"/>
      <c r="F32" s="929"/>
      <c r="G32" s="929"/>
      <c r="H32" s="929"/>
      <c r="I32" s="929"/>
    </row>
    <row r="33" spans="1:9" ht="16.5" customHeight="1" x14ac:dyDescent="0.25">
      <c r="A33" s="929"/>
      <c r="B33" s="929"/>
      <c r="C33" s="929"/>
      <c r="D33" s="929"/>
      <c r="E33" s="929"/>
      <c r="F33" s="929"/>
      <c r="G33" s="929"/>
      <c r="H33" s="929"/>
      <c r="I33" s="929"/>
    </row>
    <row r="34" spans="1:9" ht="16.5" customHeight="1" thickBot="1" x14ac:dyDescent="0.3">
      <c r="A34" s="376"/>
      <c r="B34" s="376"/>
      <c r="C34" s="376"/>
      <c r="D34" s="376"/>
      <c r="E34" s="376"/>
      <c r="F34" s="376"/>
      <c r="G34" s="376"/>
      <c r="H34" s="376"/>
      <c r="I34" s="376"/>
    </row>
    <row r="35" spans="1:9" ht="18.600000000000001" thickBot="1" x14ac:dyDescent="0.35">
      <c r="A35" s="377" t="s">
        <v>0</v>
      </c>
      <c r="B35" s="378" t="s">
        <v>1</v>
      </c>
      <c r="C35" s="379" t="s">
        <v>202</v>
      </c>
      <c r="D35" s="380" t="s">
        <v>3096</v>
      </c>
      <c r="E35" s="365"/>
      <c r="F35" s="365"/>
      <c r="G35" s="365"/>
      <c r="H35" s="365"/>
      <c r="I35" s="364"/>
    </row>
    <row r="36" spans="1:9" ht="15.6" x14ac:dyDescent="0.3">
      <c r="A36" s="381" t="s">
        <v>8</v>
      </c>
      <c r="B36" s="382">
        <v>2015</v>
      </c>
      <c r="C36" s="383" t="s">
        <v>2420</v>
      </c>
      <c r="D36" s="384">
        <v>487.93751476156308</v>
      </c>
      <c r="E36" s="365"/>
      <c r="F36" s="365"/>
      <c r="G36" s="365"/>
      <c r="H36" s="365"/>
      <c r="I36" s="364"/>
    </row>
    <row r="37" spans="1:9" ht="15.6" x14ac:dyDescent="0.3">
      <c r="A37" s="385" t="s">
        <v>8</v>
      </c>
      <c r="B37" s="386">
        <v>2016</v>
      </c>
      <c r="C37" s="387" t="s">
        <v>2421</v>
      </c>
      <c r="D37" s="388">
        <v>477.76284825547918</v>
      </c>
      <c r="E37" s="365"/>
      <c r="F37" s="365"/>
      <c r="G37" s="365"/>
      <c r="H37" s="365"/>
      <c r="I37" s="364"/>
    </row>
    <row r="38" spans="1:9" ht="15.6" x14ac:dyDescent="0.3">
      <c r="A38" s="389" t="s">
        <v>8</v>
      </c>
      <c r="B38" s="390">
        <v>2017</v>
      </c>
      <c r="C38" s="390" t="s">
        <v>361</v>
      </c>
      <c r="D38" s="391">
        <v>467.03030045186233</v>
      </c>
      <c r="E38" s="365"/>
      <c r="F38" s="365"/>
      <c r="G38" s="365"/>
      <c r="H38" s="365"/>
      <c r="I38" s="364"/>
    </row>
    <row r="39" spans="1:9" ht="15.6" x14ac:dyDescent="0.3">
      <c r="A39" s="389" t="s">
        <v>8</v>
      </c>
      <c r="B39" s="390">
        <v>2018</v>
      </c>
      <c r="C39" s="390" t="s">
        <v>362</v>
      </c>
      <c r="D39" s="391">
        <v>455.62736140406508</v>
      </c>
      <c r="E39" s="365"/>
      <c r="F39" s="365"/>
      <c r="G39" s="365"/>
      <c r="H39" s="365"/>
      <c r="I39" s="364"/>
    </row>
    <row r="40" spans="1:9" ht="15.6" x14ac:dyDescent="0.3">
      <c r="A40" s="389" t="s">
        <v>8</v>
      </c>
      <c r="B40" s="390">
        <v>2019</v>
      </c>
      <c r="C40" s="390" t="s">
        <v>363</v>
      </c>
      <c r="D40" s="391">
        <v>443.84227907620419</v>
      </c>
      <c r="E40" s="365"/>
      <c r="F40" s="365"/>
      <c r="G40" s="365"/>
      <c r="H40" s="365"/>
      <c r="I40" s="364"/>
    </row>
    <row r="41" spans="1:9" ht="15.6" x14ac:dyDescent="0.3">
      <c r="A41" s="389" t="s">
        <v>8</v>
      </c>
      <c r="B41" s="390">
        <v>2020</v>
      </c>
      <c r="C41" s="390" t="s">
        <v>364</v>
      </c>
      <c r="D41" s="391">
        <v>431.77205542285469</v>
      </c>
      <c r="E41" s="365"/>
      <c r="F41" s="365"/>
      <c r="G41" s="365"/>
      <c r="H41" s="365"/>
      <c r="I41" s="364"/>
    </row>
    <row r="42" spans="1:9" ht="15.6" x14ac:dyDescent="0.3">
      <c r="A42" s="389" t="s">
        <v>8</v>
      </c>
      <c r="B42" s="390">
        <v>2021</v>
      </c>
      <c r="C42" s="390" t="s">
        <v>365</v>
      </c>
      <c r="D42" s="391">
        <v>419.50069212678727</v>
      </c>
      <c r="E42" s="365"/>
      <c r="F42" s="365"/>
      <c r="G42" s="365"/>
      <c r="H42" s="365"/>
      <c r="I42" s="364"/>
    </row>
    <row r="43" spans="1:9" ht="15.6" x14ac:dyDescent="0.3">
      <c r="A43" s="389" t="s">
        <v>8</v>
      </c>
      <c r="B43" s="390">
        <v>2022</v>
      </c>
      <c r="C43" s="390" t="s">
        <v>366</v>
      </c>
      <c r="D43" s="391">
        <v>407.36763414912144</v>
      </c>
      <c r="E43" s="365"/>
      <c r="F43" s="365"/>
      <c r="G43" s="365"/>
      <c r="H43" s="365"/>
      <c r="I43" s="364"/>
    </row>
    <row r="44" spans="1:9" ht="15.6" x14ac:dyDescent="0.3">
      <c r="A44" s="389" t="s">
        <v>8</v>
      </c>
      <c r="B44" s="390">
        <v>2023</v>
      </c>
      <c r="C44" s="390" t="s">
        <v>367</v>
      </c>
      <c r="D44" s="391">
        <v>395.26493168867819</v>
      </c>
      <c r="E44" s="365"/>
      <c r="F44" s="365"/>
      <c r="G44" s="365"/>
      <c r="H44" s="365"/>
      <c r="I44" s="364"/>
    </row>
    <row r="45" spans="1:9" ht="15.6" x14ac:dyDescent="0.3">
      <c r="A45" s="389" t="s">
        <v>8</v>
      </c>
      <c r="B45" s="390">
        <v>2024</v>
      </c>
      <c r="C45" s="390" t="s">
        <v>368</v>
      </c>
      <c r="D45" s="391">
        <v>383.26005416902882</v>
      </c>
      <c r="E45" s="365"/>
      <c r="F45" s="365"/>
      <c r="G45" s="365"/>
      <c r="H45" s="365"/>
      <c r="I45" s="364"/>
    </row>
    <row r="46" spans="1:9" ht="15.6" x14ac:dyDescent="0.3">
      <c r="A46" s="389" t="s">
        <v>8</v>
      </c>
      <c r="B46" s="390">
        <v>2025</v>
      </c>
      <c r="C46" s="390" t="s">
        <v>369</v>
      </c>
      <c r="D46" s="391">
        <v>371.35091022244626</v>
      </c>
      <c r="E46" s="365"/>
      <c r="F46" s="365"/>
      <c r="G46" s="365"/>
      <c r="H46" s="365"/>
    </row>
    <row r="47" spans="1:9" ht="15.6" x14ac:dyDescent="0.3">
      <c r="A47" s="389" t="s">
        <v>8</v>
      </c>
      <c r="B47" s="390">
        <v>2026</v>
      </c>
      <c r="C47" s="390" t="s">
        <v>370</v>
      </c>
      <c r="D47" s="391">
        <v>360.57983911695442</v>
      </c>
      <c r="E47" s="365"/>
      <c r="F47" s="365"/>
      <c r="G47" s="365"/>
      <c r="H47" s="365"/>
    </row>
    <row r="48" spans="1:9" ht="15.6" x14ac:dyDescent="0.3">
      <c r="A48" s="389" t="s">
        <v>8</v>
      </c>
      <c r="B48" s="390">
        <v>2027</v>
      </c>
      <c r="C48" s="390" t="s">
        <v>371</v>
      </c>
      <c r="D48" s="391">
        <v>350.79129290123603</v>
      </c>
      <c r="E48" s="365"/>
      <c r="F48" s="365"/>
      <c r="G48" s="365"/>
      <c r="H48" s="365"/>
    </row>
    <row r="49" spans="1:8" ht="15.6" x14ac:dyDescent="0.3">
      <c r="A49" s="389" t="s">
        <v>8</v>
      </c>
      <c r="B49" s="390">
        <v>2028</v>
      </c>
      <c r="C49" s="390" t="s">
        <v>372</v>
      </c>
      <c r="D49" s="391">
        <v>341.99810328057038</v>
      </c>
      <c r="E49" s="365"/>
      <c r="F49" s="365"/>
      <c r="G49" s="365"/>
      <c r="H49" s="365"/>
    </row>
    <row r="50" spans="1:8" ht="15.6" x14ac:dyDescent="0.3">
      <c r="A50" s="389" t="s">
        <v>8</v>
      </c>
      <c r="B50" s="390">
        <v>2029</v>
      </c>
      <c r="C50" s="390" t="s">
        <v>373</v>
      </c>
      <c r="D50" s="391">
        <v>334.12829308495498</v>
      </c>
      <c r="E50" s="365"/>
      <c r="F50" s="365"/>
      <c r="G50" s="365"/>
      <c r="H50" s="365"/>
    </row>
    <row r="51" spans="1:8" ht="15.6" x14ac:dyDescent="0.3">
      <c r="A51" s="389" t="s">
        <v>8</v>
      </c>
      <c r="B51" s="390">
        <v>2030</v>
      </c>
      <c r="C51" s="390" t="s">
        <v>374</v>
      </c>
      <c r="D51" s="391">
        <v>327.1369516471733</v>
      </c>
      <c r="E51" s="365"/>
      <c r="F51" s="365"/>
      <c r="G51" s="365"/>
      <c r="H51" s="365"/>
    </row>
    <row r="52" spans="1:8" ht="15.6" x14ac:dyDescent="0.3">
      <c r="A52" s="389" t="s">
        <v>8</v>
      </c>
      <c r="B52" s="390">
        <v>2031</v>
      </c>
      <c r="C52" s="390" t="s">
        <v>375</v>
      </c>
      <c r="D52" s="391">
        <v>320.94076564931839</v>
      </c>
      <c r="E52" s="365"/>
      <c r="F52" s="365"/>
      <c r="G52" s="365"/>
      <c r="H52" s="365"/>
    </row>
    <row r="53" spans="1:8" ht="15.6" x14ac:dyDescent="0.3">
      <c r="A53" s="389" t="s">
        <v>8</v>
      </c>
      <c r="B53" s="390">
        <v>2032</v>
      </c>
      <c r="C53" s="390" t="s">
        <v>376</v>
      </c>
      <c r="D53" s="391">
        <v>315.48345369828559</v>
      </c>
      <c r="E53" s="365"/>
      <c r="F53" s="365"/>
      <c r="G53" s="365"/>
      <c r="H53" s="365"/>
    </row>
    <row r="54" spans="1:8" ht="15.6" x14ac:dyDescent="0.3">
      <c r="A54" s="389" t="s">
        <v>8</v>
      </c>
      <c r="B54" s="390">
        <v>2033</v>
      </c>
      <c r="C54" s="390" t="s">
        <v>377</v>
      </c>
      <c r="D54" s="391">
        <v>310.71004957914056</v>
      </c>
      <c r="E54" s="365"/>
      <c r="F54" s="365"/>
      <c r="G54" s="365"/>
      <c r="H54" s="365"/>
    </row>
    <row r="55" spans="1:8" ht="15.6" x14ac:dyDescent="0.3">
      <c r="A55" s="389" t="s">
        <v>8</v>
      </c>
      <c r="B55" s="390">
        <v>2034</v>
      </c>
      <c r="C55" s="390" t="s">
        <v>378</v>
      </c>
      <c r="D55" s="391">
        <v>306.55084025239404</v>
      </c>
      <c r="E55" s="365"/>
      <c r="F55" s="365"/>
      <c r="G55" s="365"/>
      <c r="H55" s="365"/>
    </row>
    <row r="56" spans="1:8" ht="15.6" x14ac:dyDescent="0.3">
      <c r="A56" s="389" t="s">
        <v>8</v>
      </c>
      <c r="B56" s="390">
        <v>2035</v>
      </c>
      <c r="C56" s="390" t="s">
        <v>379</v>
      </c>
      <c r="D56" s="391">
        <v>302.95536958226086</v>
      </c>
      <c r="E56" s="365"/>
      <c r="F56" s="365"/>
      <c r="G56" s="365"/>
      <c r="H56" s="365"/>
    </row>
    <row r="57" spans="1:8" ht="15.6" x14ac:dyDescent="0.3">
      <c r="A57" s="389" t="s">
        <v>8</v>
      </c>
      <c r="B57" s="390">
        <v>2036</v>
      </c>
      <c r="C57" s="390" t="s">
        <v>380</v>
      </c>
      <c r="D57" s="391">
        <v>299.87192901792702</v>
      </c>
      <c r="E57" s="365"/>
      <c r="F57" s="365"/>
      <c r="G57" s="365"/>
      <c r="H57" s="365"/>
    </row>
    <row r="58" spans="1:8" ht="15.6" x14ac:dyDescent="0.3">
      <c r="A58" s="389" t="s">
        <v>8</v>
      </c>
      <c r="B58" s="390">
        <v>2037</v>
      </c>
      <c r="C58" s="390" t="s">
        <v>381</v>
      </c>
      <c r="D58" s="391">
        <v>297.2557684078426</v>
      </c>
      <c r="E58" s="365"/>
      <c r="F58" s="365"/>
      <c r="G58" s="365"/>
      <c r="H58" s="365"/>
    </row>
    <row r="59" spans="1:8" ht="15.6" x14ac:dyDescent="0.3">
      <c r="A59" s="389" t="s">
        <v>8</v>
      </c>
      <c r="B59" s="390">
        <v>2038</v>
      </c>
      <c r="C59" s="390" t="s">
        <v>382</v>
      </c>
      <c r="D59" s="391">
        <v>295.0575937700836</v>
      </c>
      <c r="E59" s="365"/>
      <c r="F59" s="365"/>
      <c r="G59" s="365"/>
      <c r="H59" s="365"/>
    </row>
    <row r="60" spans="1:8" ht="15.6" x14ac:dyDescent="0.3">
      <c r="A60" s="389" t="s">
        <v>8</v>
      </c>
      <c r="B60" s="390">
        <v>2039</v>
      </c>
      <c r="C60" s="390" t="s">
        <v>383</v>
      </c>
      <c r="D60" s="391">
        <v>293.22058154920029</v>
      </c>
      <c r="E60" s="365"/>
      <c r="F60" s="365"/>
      <c r="G60" s="365"/>
      <c r="H60" s="365"/>
    </row>
    <row r="61" spans="1:8" ht="15.6" x14ac:dyDescent="0.3">
      <c r="A61" s="389" t="s">
        <v>8</v>
      </c>
      <c r="B61" s="390">
        <v>2040</v>
      </c>
      <c r="C61" s="390" t="s">
        <v>384</v>
      </c>
      <c r="D61" s="391">
        <v>291.69235215118999</v>
      </c>
      <c r="E61" s="365"/>
      <c r="F61" s="365"/>
      <c r="G61" s="365"/>
      <c r="H61" s="365"/>
    </row>
    <row r="62" spans="1:8" ht="15.6" x14ac:dyDescent="0.3">
      <c r="A62" s="389" t="s">
        <v>8</v>
      </c>
      <c r="B62" s="390">
        <v>2041</v>
      </c>
      <c r="C62" s="390" t="s">
        <v>385</v>
      </c>
      <c r="D62" s="391">
        <v>290.44262000914728</v>
      </c>
      <c r="E62" s="365"/>
      <c r="F62" s="365"/>
      <c r="G62" s="365"/>
      <c r="H62" s="365"/>
    </row>
    <row r="63" spans="1:8" ht="15.6" x14ac:dyDescent="0.3">
      <c r="A63" s="389" t="s">
        <v>8</v>
      </c>
      <c r="B63" s="390">
        <v>2042</v>
      </c>
      <c r="C63" s="390" t="s">
        <v>386</v>
      </c>
      <c r="D63" s="391">
        <v>289.41342761976767</v>
      </c>
      <c r="E63" s="365"/>
      <c r="F63" s="365"/>
      <c r="G63" s="365"/>
      <c r="H63" s="365"/>
    </row>
    <row r="64" spans="1:8" ht="15.6" x14ac:dyDescent="0.3">
      <c r="A64" s="389" t="s">
        <v>8</v>
      </c>
      <c r="B64" s="390">
        <v>2043</v>
      </c>
      <c r="C64" s="390" t="s">
        <v>387</v>
      </c>
      <c r="D64" s="391">
        <v>288.57559007025668</v>
      </c>
      <c r="E64" s="365"/>
      <c r="F64" s="365"/>
      <c r="G64" s="365"/>
      <c r="H64" s="365"/>
    </row>
    <row r="65" spans="1:8" ht="15.6" x14ac:dyDescent="0.3">
      <c r="A65" s="389" t="s">
        <v>8</v>
      </c>
      <c r="B65" s="390">
        <v>2044</v>
      </c>
      <c r="C65" s="390" t="s">
        <v>388</v>
      </c>
      <c r="D65" s="391">
        <v>287.89070420164524</v>
      </c>
      <c r="E65" s="365"/>
      <c r="F65" s="365"/>
      <c r="G65" s="365"/>
      <c r="H65" s="365"/>
    </row>
    <row r="66" spans="1:8" ht="15.6" x14ac:dyDescent="0.3">
      <c r="A66" s="389" t="s">
        <v>8</v>
      </c>
      <c r="B66" s="390">
        <v>2045</v>
      </c>
      <c r="C66" s="390" t="s">
        <v>389</v>
      </c>
      <c r="D66" s="391">
        <v>287.3207549267708</v>
      </c>
      <c r="E66" s="365"/>
      <c r="F66" s="365"/>
      <c r="G66" s="365"/>
      <c r="H66" s="365"/>
    </row>
    <row r="67" spans="1:8" ht="15.6" x14ac:dyDescent="0.3">
      <c r="A67" s="389" t="s">
        <v>8</v>
      </c>
      <c r="B67" s="390">
        <v>2046</v>
      </c>
      <c r="C67" s="390" t="s">
        <v>390</v>
      </c>
      <c r="D67" s="391">
        <v>286.85812091392688</v>
      </c>
      <c r="E67" s="365"/>
      <c r="F67" s="365"/>
      <c r="G67" s="365"/>
      <c r="H67" s="365"/>
    </row>
    <row r="68" spans="1:8" ht="15.6" x14ac:dyDescent="0.3">
      <c r="A68" s="389" t="s">
        <v>8</v>
      </c>
      <c r="B68" s="390">
        <v>2047</v>
      </c>
      <c r="C68" s="390" t="s">
        <v>391</v>
      </c>
      <c r="D68" s="391">
        <v>286.48255249641699</v>
      </c>
      <c r="E68" s="365"/>
      <c r="F68" s="365"/>
      <c r="G68" s="365"/>
      <c r="H68" s="365"/>
    </row>
    <row r="69" spans="1:8" ht="15.6" x14ac:dyDescent="0.3">
      <c r="A69" s="389" t="s">
        <v>8</v>
      </c>
      <c r="B69" s="390">
        <v>2048</v>
      </c>
      <c r="C69" s="390" t="s">
        <v>392</v>
      </c>
      <c r="D69" s="391">
        <v>286.17651590734442</v>
      </c>
      <c r="E69" s="365"/>
      <c r="F69" s="365"/>
      <c r="G69" s="365"/>
      <c r="H69" s="365"/>
    </row>
    <row r="70" spans="1:8" ht="15.6" x14ac:dyDescent="0.3">
      <c r="A70" s="389" t="s">
        <v>8</v>
      </c>
      <c r="B70" s="390">
        <v>2049</v>
      </c>
      <c r="C70" s="390" t="s">
        <v>393</v>
      </c>
      <c r="D70" s="391">
        <v>285.92838905067737</v>
      </c>
      <c r="E70" s="365"/>
      <c r="F70" s="365"/>
      <c r="G70" s="365"/>
      <c r="H70" s="365"/>
    </row>
    <row r="71" spans="1:8" ht="15.6" x14ac:dyDescent="0.3">
      <c r="A71" s="389" t="s">
        <v>8</v>
      </c>
      <c r="B71" s="390">
        <v>2050</v>
      </c>
      <c r="C71" s="390" t="s">
        <v>394</v>
      </c>
      <c r="D71" s="391">
        <v>285.73092911248625</v>
      </c>
      <c r="E71" s="365"/>
      <c r="F71" s="365"/>
      <c r="G71" s="365"/>
      <c r="H71" s="365"/>
    </row>
    <row r="72" spans="1:8" ht="15.6" x14ac:dyDescent="0.3">
      <c r="A72" s="385" t="s">
        <v>9</v>
      </c>
      <c r="B72" s="386">
        <v>2015</v>
      </c>
      <c r="C72" s="387" t="s">
        <v>2422</v>
      </c>
      <c r="D72" s="388">
        <v>487.37700091243732</v>
      </c>
      <c r="E72" s="365"/>
      <c r="F72" s="365"/>
      <c r="G72" s="365"/>
      <c r="H72" s="365"/>
    </row>
    <row r="73" spans="1:8" ht="15.6" x14ac:dyDescent="0.3">
      <c r="A73" s="385" t="s">
        <v>9</v>
      </c>
      <c r="B73" s="386">
        <v>2016</v>
      </c>
      <c r="C73" s="387" t="s">
        <v>2423</v>
      </c>
      <c r="D73" s="388">
        <v>478.09134100049636</v>
      </c>
      <c r="E73" s="365"/>
      <c r="F73" s="365"/>
      <c r="G73" s="365"/>
      <c r="H73" s="365"/>
    </row>
    <row r="74" spans="1:8" ht="15.6" x14ac:dyDescent="0.3">
      <c r="A74" s="389" t="s">
        <v>9</v>
      </c>
      <c r="B74" s="390">
        <v>2017</v>
      </c>
      <c r="C74" s="390" t="s">
        <v>395</v>
      </c>
      <c r="D74" s="391">
        <v>466.01502823131887</v>
      </c>
      <c r="E74" s="365"/>
      <c r="F74" s="365"/>
      <c r="G74" s="365"/>
      <c r="H74" s="365"/>
    </row>
    <row r="75" spans="1:8" ht="15.6" x14ac:dyDescent="0.3">
      <c r="A75" s="389" t="s">
        <v>9</v>
      </c>
      <c r="B75" s="390">
        <v>2018</v>
      </c>
      <c r="C75" s="390" t="s">
        <v>396</v>
      </c>
      <c r="D75" s="391">
        <v>453.82414004936891</v>
      </c>
      <c r="E75" s="365"/>
      <c r="F75" s="365"/>
      <c r="G75" s="365"/>
      <c r="H75" s="365"/>
    </row>
    <row r="76" spans="1:8" ht="15.6" x14ac:dyDescent="0.3">
      <c r="A76" s="389" t="s">
        <v>9</v>
      </c>
      <c r="B76" s="390">
        <v>2019</v>
      </c>
      <c r="C76" s="390" t="s">
        <v>397</v>
      </c>
      <c r="D76" s="391">
        <v>441.37401730966491</v>
      </c>
      <c r="E76" s="365"/>
      <c r="F76" s="365"/>
      <c r="G76" s="365"/>
      <c r="H76" s="365"/>
    </row>
    <row r="77" spans="1:8" ht="15.6" x14ac:dyDescent="0.3">
      <c r="A77" s="389" t="s">
        <v>9</v>
      </c>
      <c r="B77" s="390">
        <v>2020</v>
      </c>
      <c r="C77" s="390" t="s">
        <v>398</v>
      </c>
      <c r="D77" s="391">
        <v>428.61746901591988</v>
      </c>
      <c r="E77" s="365"/>
      <c r="F77" s="365"/>
      <c r="G77" s="365"/>
      <c r="H77" s="365"/>
    </row>
    <row r="78" spans="1:8" ht="15.6" x14ac:dyDescent="0.3">
      <c r="A78" s="389" t="s">
        <v>9</v>
      </c>
      <c r="B78" s="390">
        <v>2021</v>
      </c>
      <c r="C78" s="390" t="s">
        <v>399</v>
      </c>
      <c r="D78" s="391">
        <v>415.72234522094038</v>
      </c>
      <c r="E78" s="365"/>
      <c r="F78" s="365"/>
      <c r="G78" s="365"/>
      <c r="H78" s="365"/>
    </row>
    <row r="79" spans="1:8" ht="15.6" x14ac:dyDescent="0.3">
      <c r="A79" s="389" t="s">
        <v>9</v>
      </c>
      <c r="B79" s="390">
        <v>2022</v>
      </c>
      <c r="C79" s="390" t="s">
        <v>400</v>
      </c>
      <c r="D79" s="391">
        <v>403.02952006511555</v>
      </c>
      <c r="E79" s="365"/>
      <c r="F79" s="365"/>
      <c r="G79" s="365"/>
      <c r="H79" s="365"/>
    </row>
    <row r="80" spans="1:8" ht="15.6" x14ac:dyDescent="0.3">
      <c r="A80" s="389" t="s">
        <v>9</v>
      </c>
      <c r="B80" s="390">
        <v>2023</v>
      </c>
      <c r="C80" s="390" t="s">
        <v>401</v>
      </c>
      <c r="D80" s="391">
        <v>390.48963663606759</v>
      </c>
      <c r="E80" s="365"/>
      <c r="F80" s="365"/>
      <c r="G80" s="365"/>
      <c r="H80" s="365"/>
    </row>
    <row r="81" spans="1:8" ht="15.6" x14ac:dyDescent="0.3">
      <c r="A81" s="389" t="s">
        <v>9</v>
      </c>
      <c r="B81" s="390">
        <v>2024</v>
      </c>
      <c r="C81" s="390" t="s">
        <v>402</v>
      </c>
      <c r="D81" s="391">
        <v>378.23761118416047</v>
      </c>
      <c r="E81" s="365"/>
      <c r="F81" s="365"/>
      <c r="G81" s="365"/>
      <c r="H81" s="365"/>
    </row>
    <row r="82" spans="1:8" ht="15.6" x14ac:dyDescent="0.3">
      <c r="A82" s="389" t="s">
        <v>9</v>
      </c>
      <c r="B82" s="390">
        <v>2025</v>
      </c>
      <c r="C82" s="390" t="s">
        <v>403</v>
      </c>
      <c r="D82" s="391">
        <v>366.14916467105525</v>
      </c>
      <c r="E82" s="365"/>
      <c r="F82" s="365"/>
      <c r="G82" s="365"/>
      <c r="H82" s="365"/>
    </row>
    <row r="83" spans="1:8" ht="15.6" x14ac:dyDescent="0.3">
      <c r="A83" s="389" t="s">
        <v>9</v>
      </c>
      <c r="B83" s="390">
        <v>2026</v>
      </c>
      <c r="C83" s="390" t="s">
        <v>404</v>
      </c>
      <c r="D83" s="391">
        <v>355.2389736966993</v>
      </c>
      <c r="E83" s="365"/>
      <c r="F83" s="365"/>
      <c r="G83" s="365"/>
      <c r="H83" s="365"/>
    </row>
    <row r="84" spans="1:8" ht="15.6" x14ac:dyDescent="0.3">
      <c r="A84" s="389" t="s">
        <v>9</v>
      </c>
      <c r="B84" s="390">
        <v>2027</v>
      </c>
      <c r="C84" s="390" t="s">
        <v>405</v>
      </c>
      <c r="D84" s="391">
        <v>345.36747009540926</v>
      </c>
      <c r="E84" s="365"/>
      <c r="F84" s="365"/>
      <c r="G84" s="365"/>
      <c r="H84" s="365"/>
    </row>
    <row r="85" spans="1:8" ht="15.6" x14ac:dyDescent="0.3">
      <c r="A85" s="389" t="s">
        <v>9</v>
      </c>
      <c r="B85" s="390">
        <v>2028</v>
      </c>
      <c r="C85" s="390" t="s">
        <v>406</v>
      </c>
      <c r="D85" s="391">
        <v>336.52877755780838</v>
      </c>
      <c r="E85" s="365"/>
      <c r="F85" s="365"/>
      <c r="G85" s="365"/>
      <c r="H85" s="365"/>
    </row>
    <row r="86" spans="1:8" ht="15.6" x14ac:dyDescent="0.3">
      <c r="A86" s="389" t="s">
        <v>9</v>
      </c>
      <c r="B86" s="390">
        <v>2029</v>
      </c>
      <c r="C86" s="390" t="s">
        <v>407</v>
      </c>
      <c r="D86" s="391">
        <v>328.60447559963399</v>
      </c>
      <c r="E86" s="365"/>
      <c r="F86" s="365"/>
      <c r="G86" s="365"/>
      <c r="H86" s="365"/>
    </row>
    <row r="87" spans="1:8" ht="15.6" x14ac:dyDescent="0.3">
      <c r="A87" s="389" t="s">
        <v>9</v>
      </c>
      <c r="B87" s="390">
        <v>2030</v>
      </c>
      <c r="C87" s="390" t="s">
        <v>408</v>
      </c>
      <c r="D87" s="391">
        <v>321.56473408163328</v>
      </c>
      <c r="E87" s="365"/>
      <c r="F87" s="365"/>
      <c r="G87" s="365"/>
      <c r="H87" s="365"/>
    </row>
    <row r="88" spans="1:8" ht="15.6" x14ac:dyDescent="0.3">
      <c r="A88" s="389" t="s">
        <v>9</v>
      </c>
      <c r="B88" s="390">
        <v>2031</v>
      </c>
      <c r="C88" s="390" t="s">
        <v>409</v>
      </c>
      <c r="D88" s="391">
        <v>315.27360831705136</v>
      </c>
      <c r="E88" s="365"/>
      <c r="F88" s="365"/>
      <c r="G88" s="365"/>
      <c r="H88" s="365"/>
    </row>
    <row r="89" spans="1:8" ht="15.6" x14ac:dyDescent="0.3">
      <c r="A89" s="389" t="s">
        <v>9</v>
      </c>
      <c r="B89" s="390">
        <v>2032</v>
      </c>
      <c r="C89" s="390" t="s">
        <v>410</v>
      </c>
      <c r="D89" s="391">
        <v>309.74738873912952</v>
      </c>
      <c r="E89" s="365"/>
      <c r="F89" s="365"/>
      <c r="G89" s="365"/>
      <c r="H89" s="365"/>
    </row>
    <row r="90" spans="1:8" ht="15.6" x14ac:dyDescent="0.3">
      <c r="A90" s="389" t="s">
        <v>9</v>
      </c>
      <c r="B90" s="390">
        <v>2033</v>
      </c>
      <c r="C90" s="390" t="s">
        <v>411</v>
      </c>
      <c r="D90" s="391">
        <v>304.88564784848529</v>
      </c>
      <c r="E90" s="365"/>
      <c r="F90" s="365"/>
      <c r="G90" s="365"/>
      <c r="H90" s="365"/>
    </row>
    <row r="91" spans="1:8" ht="15.6" x14ac:dyDescent="0.3">
      <c r="A91" s="389" t="s">
        <v>9</v>
      </c>
      <c r="B91" s="390">
        <v>2034</v>
      </c>
      <c r="C91" s="390" t="s">
        <v>412</v>
      </c>
      <c r="D91" s="391">
        <v>300.63914877805814</v>
      </c>
      <c r="E91" s="365"/>
      <c r="F91" s="365"/>
      <c r="G91" s="365"/>
      <c r="H91" s="365"/>
    </row>
    <row r="92" spans="1:8" ht="15.6" x14ac:dyDescent="0.3">
      <c r="A92" s="389" t="s">
        <v>9</v>
      </c>
      <c r="B92" s="390">
        <v>2035</v>
      </c>
      <c r="C92" s="390" t="s">
        <v>413</v>
      </c>
      <c r="D92" s="391">
        <v>296.93718358071459</v>
      </c>
      <c r="E92" s="365"/>
      <c r="F92" s="365"/>
      <c r="G92" s="365"/>
      <c r="H92" s="365"/>
    </row>
    <row r="93" spans="1:8" ht="15.6" x14ac:dyDescent="0.3">
      <c r="A93" s="389" t="s">
        <v>9</v>
      </c>
      <c r="B93" s="390">
        <v>2036</v>
      </c>
      <c r="C93" s="390" t="s">
        <v>414</v>
      </c>
      <c r="D93" s="391">
        <v>293.75141568737575</v>
      </c>
      <c r="E93" s="365"/>
      <c r="F93" s="365"/>
      <c r="G93" s="365"/>
      <c r="H93" s="365"/>
    </row>
    <row r="94" spans="1:8" ht="15.6" x14ac:dyDescent="0.3">
      <c r="A94" s="389" t="s">
        <v>9</v>
      </c>
      <c r="B94" s="390">
        <v>2037</v>
      </c>
      <c r="C94" s="390" t="s">
        <v>415</v>
      </c>
      <c r="D94" s="391">
        <v>290.99872234917217</v>
      </c>
      <c r="E94" s="365"/>
      <c r="F94" s="365"/>
      <c r="G94" s="365"/>
      <c r="H94" s="365"/>
    </row>
    <row r="95" spans="1:8" ht="15.6" x14ac:dyDescent="0.3">
      <c r="A95" s="389" t="s">
        <v>9</v>
      </c>
      <c r="B95" s="390">
        <v>2038</v>
      </c>
      <c r="C95" s="390" t="s">
        <v>416</v>
      </c>
      <c r="D95" s="391">
        <v>288.70780692612618</v>
      </c>
      <c r="E95" s="365"/>
      <c r="F95" s="365"/>
      <c r="G95" s="365"/>
      <c r="H95" s="365"/>
    </row>
    <row r="96" spans="1:8" ht="15.6" x14ac:dyDescent="0.3">
      <c r="A96" s="389" t="s">
        <v>9</v>
      </c>
      <c r="B96" s="390">
        <v>2039</v>
      </c>
      <c r="C96" s="390" t="s">
        <v>417</v>
      </c>
      <c r="D96" s="391">
        <v>286.77348136441532</v>
      </c>
      <c r="E96" s="365"/>
      <c r="F96" s="365"/>
      <c r="G96" s="365"/>
      <c r="H96" s="365"/>
    </row>
    <row r="97" spans="1:8" ht="15.6" x14ac:dyDescent="0.3">
      <c r="A97" s="389" t="s">
        <v>9</v>
      </c>
      <c r="B97" s="390">
        <v>2040</v>
      </c>
      <c r="C97" s="390" t="s">
        <v>418</v>
      </c>
      <c r="D97" s="391">
        <v>285.15368773660782</v>
      </c>
      <c r="E97" s="365"/>
      <c r="F97" s="365"/>
      <c r="G97" s="365"/>
      <c r="H97" s="365"/>
    </row>
    <row r="98" spans="1:8" ht="15.6" x14ac:dyDescent="0.3">
      <c r="A98" s="389" t="s">
        <v>9</v>
      </c>
      <c r="B98" s="390">
        <v>2041</v>
      </c>
      <c r="C98" s="390" t="s">
        <v>419</v>
      </c>
      <c r="D98" s="391">
        <v>283.82470991579805</v>
      </c>
      <c r="E98" s="365"/>
      <c r="F98" s="365"/>
      <c r="G98" s="365"/>
      <c r="H98" s="365"/>
    </row>
    <row r="99" spans="1:8" ht="15.6" x14ac:dyDescent="0.3">
      <c r="A99" s="389" t="s">
        <v>9</v>
      </c>
      <c r="B99" s="390">
        <v>2042</v>
      </c>
      <c r="C99" s="390" t="s">
        <v>420</v>
      </c>
      <c r="D99" s="391">
        <v>282.71262982511269</v>
      </c>
      <c r="E99" s="365"/>
      <c r="F99" s="365"/>
      <c r="G99" s="365"/>
      <c r="H99" s="365"/>
    </row>
    <row r="100" spans="1:8" ht="15.6" x14ac:dyDescent="0.3">
      <c r="A100" s="389" t="s">
        <v>9</v>
      </c>
      <c r="B100" s="390">
        <v>2043</v>
      </c>
      <c r="C100" s="390" t="s">
        <v>421</v>
      </c>
      <c r="D100" s="391">
        <v>281.82334198861525</v>
      </c>
      <c r="E100" s="365"/>
      <c r="F100" s="365"/>
      <c r="G100" s="365"/>
      <c r="H100" s="365"/>
    </row>
    <row r="101" spans="1:8" ht="15.6" x14ac:dyDescent="0.3">
      <c r="A101" s="389" t="s">
        <v>9</v>
      </c>
      <c r="B101" s="390">
        <v>2044</v>
      </c>
      <c r="C101" s="390" t="s">
        <v>422</v>
      </c>
      <c r="D101" s="391">
        <v>281.05828647743891</v>
      </c>
      <c r="E101" s="365"/>
      <c r="F101" s="365"/>
      <c r="G101" s="365"/>
      <c r="H101" s="365"/>
    </row>
    <row r="102" spans="1:8" ht="15.6" x14ac:dyDescent="0.3">
      <c r="A102" s="389" t="s">
        <v>9</v>
      </c>
      <c r="B102" s="390">
        <v>2045</v>
      </c>
      <c r="C102" s="390" t="s">
        <v>423</v>
      </c>
      <c r="D102" s="391">
        <v>280.43539213087564</v>
      </c>
      <c r="E102" s="365"/>
      <c r="F102" s="365"/>
      <c r="G102" s="365"/>
      <c r="H102" s="365"/>
    </row>
    <row r="103" spans="1:8" ht="15.6" x14ac:dyDescent="0.3">
      <c r="A103" s="389" t="s">
        <v>9</v>
      </c>
      <c r="B103" s="390">
        <v>2046</v>
      </c>
      <c r="C103" s="390" t="s">
        <v>424</v>
      </c>
      <c r="D103" s="391">
        <v>279.94569132236563</v>
      </c>
      <c r="E103" s="365"/>
      <c r="F103" s="365"/>
      <c r="G103" s="365"/>
      <c r="H103" s="365"/>
    </row>
    <row r="104" spans="1:8" ht="15.6" x14ac:dyDescent="0.3">
      <c r="A104" s="389" t="s">
        <v>9</v>
      </c>
      <c r="B104" s="390">
        <v>2047</v>
      </c>
      <c r="C104" s="390" t="s">
        <v>425</v>
      </c>
      <c r="D104" s="391">
        <v>279.54460451645315</v>
      </c>
      <c r="E104" s="365"/>
      <c r="F104" s="365"/>
      <c r="G104" s="365"/>
      <c r="H104" s="365"/>
    </row>
    <row r="105" spans="1:8" ht="15.6" x14ac:dyDescent="0.3">
      <c r="A105" s="389" t="s">
        <v>9</v>
      </c>
      <c r="B105" s="390">
        <v>2048</v>
      </c>
      <c r="C105" s="390" t="s">
        <v>426</v>
      </c>
      <c r="D105" s="391">
        <v>279.25189491243066</v>
      </c>
      <c r="E105" s="365"/>
      <c r="F105" s="365"/>
      <c r="G105" s="365"/>
      <c r="H105" s="365"/>
    </row>
    <row r="106" spans="1:8" ht="15.6" x14ac:dyDescent="0.3">
      <c r="A106" s="389" t="s">
        <v>9</v>
      </c>
      <c r="B106" s="390">
        <v>2049</v>
      </c>
      <c r="C106" s="390" t="s">
        <v>427</v>
      </c>
      <c r="D106" s="391">
        <v>278.97073080401145</v>
      </c>
      <c r="E106" s="365"/>
      <c r="F106" s="365"/>
      <c r="G106" s="365"/>
      <c r="H106" s="365"/>
    </row>
    <row r="107" spans="1:8" ht="15.6" x14ac:dyDescent="0.3">
      <c r="A107" s="389" t="s">
        <v>9</v>
      </c>
      <c r="B107" s="390">
        <v>2050</v>
      </c>
      <c r="C107" s="390" t="s">
        <v>428</v>
      </c>
      <c r="D107" s="391">
        <v>278.78032608560034</v>
      </c>
      <c r="E107" s="365"/>
      <c r="F107" s="365"/>
      <c r="G107" s="365"/>
      <c r="H107" s="365"/>
    </row>
    <row r="108" spans="1:8" ht="15.6" x14ac:dyDescent="0.3">
      <c r="A108" s="385" t="s">
        <v>10</v>
      </c>
      <c r="B108" s="386">
        <v>2015</v>
      </c>
      <c r="C108" s="387" t="s">
        <v>2424</v>
      </c>
      <c r="D108" s="388">
        <v>507.37937937381997</v>
      </c>
      <c r="E108" s="365"/>
      <c r="F108" s="365"/>
      <c r="G108" s="365"/>
      <c r="H108" s="365"/>
    </row>
    <row r="109" spans="1:8" ht="15.6" x14ac:dyDescent="0.3">
      <c r="A109" s="385" t="s">
        <v>10</v>
      </c>
      <c r="B109" s="386">
        <v>2016</v>
      </c>
      <c r="C109" s="387" t="s">
        <v>2425</v>
      </c>
      <c r="D109" s="388">
        <v>499.31351821419059</v>
      </c>
      <c r="E109" s="365"/>
      <c r="F109" s="365"/>
      <c r="G109" s="365"/>
      <c r="H109" s="365"/>
    </row>
    <row r="110" spans="1:8" ht="15.6" x14ac:dyDescent="0.3">
      <c r="A110" s="389" t="s">
        <v>10</v>
      </c>
      <c r="B110" s="390">
        <v>2017</v>
      </c>
      <c r="C110" s="390" t="s">
        <v>429</v>
      </c>
      <c r="D110" s="391">
        <v>487.7105528621401</v>
      </c>
      <c r="E110" s="365"/>
      <c r="F110" s="365"/>
      <c r="G110" s="365"/>
      <c r="H110" s="365"/>
    </row>
    <row r="111" spans="1:8" ht="15.6" x14ac:dyDescent="0.3">
      <c r="A111" s="389" t="s">
        <v>10</v>
      </c>
      <c r="B111" s="390">
        <v>2018</v>
      </c>
      <c r="C111" s="390" t="s">
        <v>430</v>
      </c>
      <c r="D111" s="391">
        <v>475.40541166182578</v>
      </c>
      <c r="E111" s="365"/>
      <c r="F111" s="365"/>
      <c r="G111" s="365"/>
      <c r="H111" s="365"/>
    </row>
    <row r="112" spans="1:8" ht="15.6" x14ac:dyDescent="0.3">
      <c r="A112" s="389" t="s">
        <v>10</v>
      </c>
      <c r="B112" s="390">
        <v>2019</v>
      </c>
      <c r="C112" s="390" t="s">
        <v>431</v>
      </c>
      <c r="D112" s="391">
        <v>462.4291064188202</v>
      </c>
      <c r="E112" s="365"/>
      <c r="F112" s="365"/>
      <c r="G112" s="365"/>
      <c r="H112" s="365"/>
    </row>
    <row r="113" spans="1:8" ht="15.6" x14ac:dyDescent="0.3">
      <c r="A113" s="389" t="s">
        <v>10</v>
      </c>
      <c r="B113" s="390">
        <v>2020</v>
      </c>
      <c r="C113" s="390" t="s">
        <v>432</v>
      </c>
      <c r="D113" s="391">
        <v>449.06933725771307</v>
      </c>
      <c r="E113" s="365"/>
      <c r="F113" s="365"/>
      <c r="G113" s="365"/>
      <c r="H113" s="365"/>
    </row>
    <row r="114" spans="1:8" ht="15.6" x14ac:dyDescent="0.3">
      <c r="A114" s="389" t="s">
        <v>10</v>
      </c>
      <c r="B114" s="390">
        <v>2021</v>
      </c>
      <c r="C114" s="390" t="s">
        <v>433</v>
      </c>
      <c r="D114" s="391">
        <v>435.40560818203761</v>
      </c>
      <c r="E114" s="365"/>
      <c r="F114" s="365"/>
      <c r="G114" s="365"/>
      <c r="H114" s="365"/>
    </row>
    <row r="115" spans="1:8" ht="15.6" x14ac:dyDescent="0.3">
      <c r="A115" s="389" t="s">
        <v>10</v>
      </c>
      <c r="B115" s="390">
        <v>2022</v>
      </c>
      <c r="C115" s="390" t="s">
        <v>434</v>
      </c>
      <c r="D115" s="391">
        <v>421.74327371205487</v>
      </c>
      <c r="E115" s="365"/>
      <c r="F115" s="365"/>
      <c r="G115" s="365"/>
      <c r="H115" s="365"/>
    </row>
    <row r="116" spans="1:8" ht="15.6" x14ac:dyDescent="0.3">
      <c r="A116" s="389" t="s">
        <v>10</v>
      </c>
      <c r="B116" s="390">
        <v>2023</v>
      </c>
      <c r="C116" s="390" t="s">
        <v>435</v>
      </c>
      <c r="D116" s="391">
        <v>408.24386434235089</v>
      </c>
      <c r="E116" s="365"/>
      <c r="F116" s="365"/>
      <c r="G116" s="365"/>
      <c r="H116" s="365"/>
    </row>
    <row r="117" spans="1:8" ht="15.6" x14ac:dyDescent="0.3">
      <c r="A117" s="389" t="s">
        <v>10</v>
      </c>
      <c r="B117" s="390">
        <v>2024</v>
      </c>
      <c r="C117" s="390" t="s">
        <v>436</v>
      </c>
      <c r="D117" s="391">
        <v>394.93322620927376</v>
      </c>
      <c r="E117" s="365"/>
      <c r="F117" s="365"/>
      <c r="G117" s="365"/>
      <c r="H117" s="365"/>
    </row>
    <row r="118" spans="1:8" ht="15.6" x14ac:dyDescent="0.3">
      <c r="A118" s="389" t="s">
        <v>10</v>
      </c>
      <c r="B118" s="390">
        <v>2025</v>
      </c>
      <c r="C118" s="390" t="s">
        <v>437</v>
      </c>
      <c r="D118" s="391">
        <v>381.95102702431569</v>
      </c>
      <c r="E118" s="365"/>
      <c r="F118" s="365"/>
      <c r="G118" s="365"/>
      <c r="H118" s="365"/>
    </row>
    <row r="119" spans="1:8" ht="15.6" x14ac:dyDescent="0.3">
      <c r="A119" s="389" t="s">
        <v>10</v>
      </c>
      <c r="B119" s="390">
        <v>2026</v>
      </c>
      <c r="C119" s="390" t="s">
        <v>438</v>
      </c>
      <c r="D119" s="391">
        <v>369.90201787098431</v>
      </c>
      <c r="E119" s="365"/>
      <c r="F119" s="365"/>
      <c r="G119" s="365"/>
      <c r="H119" s="365"/>
    </row>
    <row r="120" spans="1:8" ht="15.6" x14ac:dyDescent="0.3">
      <c r="A120" s="389" t="s">
        <v>10</v>
      </c>
      <c r="B120" s="390">
        <v>2027</v>
      </c>
      <c r="C120" s="390" t="s">
        <v>439</v>
      </c>
      <c r="D120" s="391">
        <v>358.68670504701021</v>
      </c>
      <c r="E120" s="365"/>
      <c r="F120" s="365"/>
      <c r="G120" s="365"/>
      <c r="H120" s="365"/>
    </row>
    <row r="121" spans="1:8" ht="15.6" x14ac:dyDescent="0.3">
      <c r="A121" s="389" t="s">
        <v>10</v>
      </c>
      <c r="B121" s="390">
        <v>2028</v>
      </c>
      <c r="C121" s="390" t="s">
        <v>440</v>
      </c>
      <c r="D121" s="391">
        <v>348.4095778878069</v>
      </c>
      <c r="E121" s="365"/>
      <c r="F121" s="365"/>
      <c r="G121" s="365"/>
      <c r="H121" s="365"/>
    </row>
    <row r="122" spans="1:8" ht="15.6" x14ac:dyDescent="0.3">
      <c r="A122" s="389" t="s">
        <v>10</v>
      </c>
      <c r="B122" s="390">
        <v>2029</v>
      </c>
      <c r="C122" s="390" t="s">
        <v>441</v>
      </c>
      <c r="D122" s="391">
        <v>339.03825499496446</v>
      </c>
      <c r="E122" s="365"/>
      <c r="F122" s="365"/>
      <c r="G122" s="365"/>
      <c r="H122" s="365"/>
    </row>
    <row r="123" spans="1:8" ht="15.6" x14ac:dyDescent="0.3">
      <c r="A123" s="389" t="s">
        <v>10</v>
      </c>
      <c r="B123" s="390">
        <v>2030</v>
      </c>
      <c r="C123" s="390" t="s">
        <v>442</v>
      </c>
      <c r="D123" s="391">
        <v>330.55479144930217</v>
      </c>
      <c r="E123" s="365"/>
      <c r="F123" s="365"/>
      <c r="G123" s="365"/>
      <c r="H123" s="365"/>
    </row>
    <row r="124" spans="1:8" ht="15.6" x14ac:dyDescent="0.3">
      <c r="A124" s="389" t="s">
        <v>10</v>
      </c>
      <c r="B124" s="390">
        <v>2031</v>
      </c>
      <c r="C124" s="390" t="s">
        <v>443</v>
      </c>
      <c r="D124" s="391">
        <v>322.96710742575925</v>
      </c>
      <c r="E124" s="365"/>
      <c r="F124" s="365"/>
      <c r="G124" s="365"/>
      <c r="H124" s="365"/>
    </row>
    <row r="125" spans="1:8" ht="15.6" x14ac:dyDescent="0.3">
      <c r="A125" s="389" t="s">
        <v>10</v>
      </c>
      <c r="B125" s="390">
        <v>2032</v>
      </c>
      <c r="C125" s="390" t="s">
        <v>444</v>
      </c>
      <c r="D125" s="391">
        <v>316.22225604219062</v>
      </c>
      <c r="E125" s="365"/>
      <c r="F125" s="365"/>
      <c r="G125" s="365"/>
      <c r="H125" s="365"/>
    </row>
    <row r="126" spans="1:8" ht="15.6" x14ac:dyDescent="0.3">
      <c r="A126" s="389" t="s">
        <v>10</v>
      </c>
      <c r="B126" s="390">
        <v>2033</v>
      </c>
      <c r="C126" s="390" t="s">
        <v>445</v>
      </c>
      <c r="D126" s="391">
        <v>310.21593262861347</v>
      </c>
      <c r="E126" s="365"/>
      <c r="F126" s="365"/>
      <c r="G126" s="365"/>
      <c r="H126" s="365"/>
    </row>
    <row r="127" spans="1:8" ht="15.6" x14ac:dyDescent="0.3">
      <c r="A127" s="389" t="s">
        <v>10</v>
      </c>
      <c r="B127" s="390">
        <v>2034</v>
      </c>
      <c r="C127" s="390" t="s">
        <v>446</v>
      </c>
      <c r="D127" s="391">
        <v>304.86957756828298</v>
      </c>
      <c r="E127" s="365"/>
      <c r="F127" s="365"/>
      <c r="G127" s="365"/>
      <c r="H127" s="365"/>
    </row>
    <row r="128" spans="1:8" ht="15.6" x14ac:dyDescent="0.3">
      <c r="A128" s="389" t="s">
        <v>10</v>
      </c>
      <c r="B128" s="390">
        <v>2035</v>
      </c>
      <c r="C128" s="390" t="s">
        <v>447</v>
      </c>
      <c r="D128" s="391">
        <v>300.14256070863365</v>
      </c>
      <c r="E128" s="365"/>
      <c r="F128" s="365"/>
      <c r="G128" s="365"/>
      <c r="H128" s="365"/>
    </row>
    <row r="129" spans="1:8" ht="15.6" x14ac:dyDescent="0.3">
      <c r="A129" s="389" t="s">
        <v>10</v>
      </c>
      <c r="B129" s="390">
        <v>2036</v>
      </c>
      <c r="C129" s="390" t="s">
        <v>448</v>
      </c>
      <c r="D129" s="391">
        <v>295.99676566296648</v>
      </c>
      <c r="E129" s="365"/>
      <c r="F129" s="365"/>
      <c r="G129" s="365"/>
      <c r="H129" s="365"/>
    </row>
    <row r="130" spans="1:8" ht="15.6" x14ac:dyDescent="0.3">
      <c r="A130" s="389" t="s">
        <v>10</v>
      </c>
      <c r="B130" s="390">
        <v>2037</v>
      </c>
      <c r="C130" s="390" t="s">
        <v>449</v>
      </c>
      <c r="D130" s="391">
        <v>292.38084711993804</v>
      </c>
      <c r="E130" s="365"/>
      <c r="F130" s="365"/>
      <c r="G130" s="365"/>
      <c r="H130" s="365"/>
    </row>
    <row r="131" spans="1:8" ht="15.6" x14ac:dyDescent="0.3">
      <c r="A131" s="389" t="s">
        <v>10</v>
      </c>
      <c r="B131" s="390">
        <v>2038</v>
      </c>
      <c r="C131" s="390" t="s">
        <v>450</v>
      </c>
      <c r="D131" s="391">
        <v>289.24804403940021</v>
      </c>
      <c r="E131" s="365"/>
      <c r="F131" s="365"/>
      <c r="G131" s="365"/>
      <c r="H131" s="365"/>
    </row>
    <row r="132" spans="1:8" ht="15.6" x14ac:dyDescent="0.3">
      <c r="A132" s="389" t="s">
        <v>10</v>
      </c>
      <c r="B132" s="390">
        <v>2039</v>
      </c>
      <c r="C132" s="390" t="s">
        <v>451</v>
      </c>
      <c r="D132" s="391">
        <v>286.49334524235627</v>
      </c>
      <c r="E132" s="365"/>
      <c r="F132" s="365"/>
      <c r="G132" s="365"/>
      <c r="H132" s="365"/>
    </row>
    <row r="133" spans="1:8" ht="15.6" x14ac:dyDescent="0.3">
      <c r="A133" s="389" t="s">
        <v>10</v>
      </c>
      <c r="B133" s="390">
        <v>2040</v>
      </c>
      <c r="C133" s="390" t="s">
        <v>452</v>
      </c>
      <c r="D133" s="391">
        <v>284.11010200249632</v>
      </c>
      <c r="E133" s="365"/>
      <c r="F133" s="365"/>
      <c r="G133" s="365"/>
      <c r="H133" s="365"/>
    </row>
    <row r="134" spans="1:8" ht="15.6" x14ac:dyDescent="0.3">
      <c r="A134" s="389" t="s">
        <v>10</v>
      </c>
      <c r="B134" s="390">
        <v>2041</v>
      </c>
      <c r="C134" s="390" t="s">
        <v>453</v>
      </c>
      <c r="D134" s="391">
        <v>282.04524671205081</v>
      </c>
      <c r="E134" s="365"/>
      <c r="F134" s="365"/>
      <c r="G134" s="365"/>
      <c r="H134" s="365"/>
    </row>
    <row r="135" spans="1:8" ht="15.6" x14ac:dyDescent="0.3">
      <c r="A135" s="389" t="s">
        <v>10</v>
      </c>
      <c r="B135" s="390">
        <v>2042</v>
      </c>
      <c r="C135" s="390" t="s">
        <v>454</v>
      </c>
      <c r="D135" s="391">
        <v>280.22253782375827</v>
      </c>
      <c r="E135" s="365"/>
      <c r="F135" s="365"/>
      <c r="G135" s="365"/>
      <c r="H135" s="365"/>
    </row>
    <row r="136" spans="1:8" ht="15.6" x14ac:dyDescent="0.3">
      <c r="A136" s="389" t="s">
        <v>10</v>
      </c>
      <c r="B136" s="390">
        <v>2043</v>
      </c>
      <c r="C136" s="390" t="s">
        <v>455</v>
      </c>
      <c r="D136" s="391">
        <v>278.61310897113503</v>
      </c>
      <c r="E136" s="365"/>
      <c r="F136" s="365"/>
      <c r="G136" s="365"/>
      <c r="H136" s="365"/>
    </row>
    <row r="137" spans="1:8" ht="15.6" x14ac:dyDescent="0.3">
      <c r="A137" s="389" t="s">
        <v>10</v>
      </c>
      <c r="B137" s="390">
        <v>2044</v>
      </c>
      <c r="C137" s="390" t="s">
        <v>456</v>
      </c>
      <c r="D137" s="391">
        <v>277.20812967429998</v>
      </c>
      <c r="E137" s="365"/>
      <c r="F137" s="365"/>
      <c r="G137" s="365"/>
      <c r="H137" s="365"/>
    </row>
    <row r="138" spans="1:8" ht="15.6" x14ac:dyDescent="0.3">
      <c r="A138" s="389" t="s">
        <v>10</v>
      </c>
      <c r="B138" s="390">
        <v>2045</v>
      </c>
      <c r="C138" s="390" t="s">
        <v>457</v>
      </c>
      <c r="D138" s="391">
        <v>275.92611462185272</v>
      </c>
      <c r="E138" s="365"/>
      <c r="F138" s="365"/>
      <c r="G138" s="365"/>
      <c r="H138" s="365"/>
    </row>
    <row r="139" spans="1:8" ht="15.6" x14ac:dyDescent="0.3">
      <c r="A139" s="389" t="s">
        <v>10</v>
      </c>
      <c r="B139" s="390">
        <v>2046</v>
      </c>
      <c r="C139" s="390" t="s">
        <v>458</v>
      </c>
      <c r="D139" s="391">
        <v>274.83106079727315</v>
      </c>
      <c r="E139" s="365"/>
      <c r="F139" s="365"/>
      <c r="G139" s="365"/>
      <c r="H139" s="365"/>
    </row>
    <row r="140" spans="1:8" ht="15.6" x14ac:dyDescent="0.3">
      <c r="A140" s="389" t="s">
        <v>10</v>
      </c>
      <c r="B140" s="390">
        <v>2047</v>
      </c>
      <c r="C140" s="390" t="s">
        <v>459</v>
      </c>
      <c r="D140" s="391">
        <v>273.88428736217116</v>
      </c>
      <c r="E140" s="365"/>
      <c r="F140" s="365"/>
      <c r="G140" s="365"/>
      <c r="H140" s="365"/>
    </row>
    <row r="141" spans="1:8" ht="15.6" x14ac:dyDescent="0.3">
      <c r="A141" s="389" t="s">
        <v>10</v>
      </c>
      <c r="B141" s="390">
        <v>2048</v>
      </c>
      <c r="C141" s="390" t="s">
        <v>460</v>
      </c>
      <c r="D141" s="391">
        <v>273.04847998854444</v>
      </c>
      <c r="E141" s="365"/>
      <c r="F141" s="365"/>
      <c r="G141" s="365"/>
      <c r="H141" s="365"/>
    </row>
    <row r="142" spans="1:8" ht="15.6" x14ac:dyDescent="0.3">
      <c r="A142" s="389" t="s">
        <v>10</v>
      </c>
      <c r="B142" s="390">
        <v>2049</v>
      </c>
      <c r="C142" s="390" t="s">
        <v>461</v>
      </c>
      <c r="D142" s="391">
        <v>272.33673912857637</v>
      </c>
      <c r="E142" s="365"/>
      <c r="F142" s="365"/>
      <c r="G142" s="365"/>
      <c r="H142" s="365"/>
    </row>
    <row r="143" spans="1:8" ht="15.6" x14ac:dyDescent="0.3">
      <c r="A143" s="389" t="s">
        <v>10</v>
      </c>
      <c r="B143" s="390">
        <v>2050</v>
      </c>
      <c r="C143" s="390" t="s">
        <v>462</v>
      </c>
      <c r="D143" s="391">
        <v>271.72134490006641</v>
      </c>
      <c r="E143" s="365"/>
      <c r="F143" s="365"/>
      <c r="G143" s="365"/>
      <c r="H143" s="365"/>
    </row>
    <row r="144" spans="1:8" ht="15.6" x14ac:dyDescent="0.3">
      <c r="A144" s="385" t="s">
        <v>11</v>
      </c>
      <c r="B144" s="386">
        <v>2015</v>
      </c>
      <c r="C144" s="387" t="s">
        <v>2426</v>
      </c>
      <c r="D144" s="388">
        <v>535.95984837211006</v>
      </c>
      <c r="E144" s="365"/>
      <c r="F144" s="365"/>
      <c r="G144" s="365"/>
      <c r="H144" s="365"/>
    </row>
    <row r="145" spans="1:8" ht="15.6" x14ac:dyDescent="0.3">
      <c r="A145" s="385" t="s">
        <v>11</v>
      </c>
      <c r="B145" s="386">
        <v>2016</v>
      </c>
      <c r="C145" s="387" t="s">
        <v>2427</v>
      </c>
      <c r="D145" s="388">
        <v>527.70784119660073</v>
      </c>
      <c r="E145" s="365"/>
      <c r="F145" s="365"/>
      <c r="G145" s="365"/>
      <c r="H145" s="365"/>
    </row>
    <row r="146" spans="1:8" ht="15.6" x14ac:dyDescent="0.3">
      <c r="A146" s="389" t="s">
        <v>11</v>
      </c>
      <c r="B146" s="390">
        <v>2017</v>
      </c>
      <c r="C146" s="390" t="s">
        <v>463</v>
      </c>
      <c r="D146" s="391">
        <v>514.50914293854748</v>
      </c>
      <c r="E146" s="365"/>
      <c r="F146" s="365"/>
      <c r="G146" s="365"/>
      <c r="H146" s="365"/>
    </row>
    <row r="147" spans="1:8" ht="15.6" x14ac:dyDescent="0.3">
      <c r="A147" s="389" t="s">
        <v>11</v>
      </c>
      <c r="B147" s="390">
        <v>2018</v>
      </c>
      <c r="C147" s="390" t="s">
        <v>464</v>
      </c>
      <c r="D147" s="391">
        <v>500.50456981424884</v>
      </c>
      <c r="E147" s="365"/>
      <c r="F147" s="365"/>
      <c r="G147" s="365"/>
      <c r="H147" s="365"/>
    </row>
    <row r="148" spans="1:8" ht="15.6" x14ac:dyDescent="0.3">
      <c r="A148" s="389" t="s">
        <v>11</v>
      </c>
      <c r="B148" s="390">
        <v>2019</v>
      </c>
      <c r="C148" s="390" t="s">
        <v>465</v>
      </c>
      <c r="D148" s="391">
        <v>485.86895880654231</v>
      </c>
      <c r="E148" s="365"/>
      <c r="F148" s="365"/>
      <c r="G148" s="365"/>
      <c r="H148" s="365"/>
    </row>
    <row r="149" spans="1:8" ht="15.6" x14ac:dyDescent="0.3">
      <c r="A149" s="389" t="s">
        <v>11</v>
      </c>
      <c r="B149" s="390">
        <v>2020</v>
      </c>
      <c r="C149" s="390" t="s">
        <v>466</v>
      </c>
      <c r="D149" s="391">
        <v>470.98213588882794</v>
      </c>
      <c r="E149" s="365"/>
      <c r="F149" s="365"/>
      <c r="G149" s="365"/>
      <c r="H149" s="365"/>
    </row>
    <row r="150" spans="1:8" ht="15.6" x14ac:dyDescent="0.3">
      <c r="A150" s="389" t="s">
        <v>11</v>
      </c>
      <c r="B150" s="390">
        <v>2021</v>
      </c>
      <c r="C150" s="390" t="s">
        <v>467</v>
      </c>
      <c r="D150" s="391">
        <v>456.5579177752262</v>
      </c>
      <c r="E150" s="365"/>
      <c r="F150" s="365"/>
      <c r="G150" s="365"/>
      <c r="H150" s="365"/>
    </row>
    <row r="151" spans="1:8" ht="15.6" x14ac:dyDescent="0.3">
      <c r="A151" s="389" t="s">
        <v>11</v>
      </c>
      <c r="B151" s="390">
        <v>2022</v>
      </c>
      <c r="C151" s="390" t="s">
        <v>468</v>
      </c>
      <c r="D151" s="391">
        <v>441.62829785798453</v>
      </c>
      <c r="E151" s="365"/>
      <c r="F151" s="365"/>
      <c r="G151" s="365"/>
      <c r="H151" s="365"/>
    </row>
    <row r="152" spans="1:8" ht="15.6" x14ac:dyDescent="0.3">
      <c r="A152" s="389" t="s">
        <v>11</v>
      </c>
      <c r="B152" s="390">
        <v>2023</v>
      </c>
      <c r="C152" s="390" t="s">
        <v>469</v>
      </c>
      <c r="D152" s="391">
        <v>426.9284240891173</v>
      </c>
      <c r="E152" s="365"/>
      <c r="F152" s="365"/>
      <c r="G152" s="365"/>
      <c r="H152" s="365"/>
    </row>
    <row r="153" spans="1:8" ht="15.6" x14ac:dyDescent="0.3">
      <c r="A153" s="389" t="s">
        <v>11</v>
      </c>
      <c r="B153" s="390">
        <v>2024</v>
      </c>
      <c r="C153" s="390" t="s">
        <v>470</v>
      </c>
      <c r="D153" s="391">
        <v>412.49307113682318</v>
      </c>
      <c r="E153" s="365"/>
      <c r="F153" s="365"/>
      <c r="G153" s="365"/>
      <c r="H153" s="365"/>
    </row>
    <row r="154" spans="1:8" ht="15.6" x14ac:dyDescent="0.3">
      <c r="A154" s="389" t="s">
        <v>11</v>
      </c>
      <c r="B154" s="390">
        <v>2025</v>
      </c>
      <c r="C154" s="390" t="s">
        <v>471</v>
      </c>
      <c r="D154" s="391">
        <v>398.42676344254522</v>
      </c>
      <c r="E154" s="365"/>
      <c r="F154" s="365"/>
      <c r="G154" s="365"/>
      <c r="H154" s="365"/>
    </row>
    <row r="155" spans="1:8" ht="15.6" x14ac:dyDescent="0.3">
      <c r="A155" s="389" t="s">
        <v>11</v>
      </c>
      <c r="B155" s="390">
        <v>2026</v>
      </c>
      <c r="C155" s="390" t="s">
        <v>472</v>
      </c>
      <c r="D155" s="391">
        <v>385.47314685954052</v>
      </c>
      <c r="E155" s="365"/>
      <c r="F155" s="365"/>
      <c r="G155" s="365"/>
      <c r="H155" s="365"/>
    </row>
    <row r="156" spans="1:8" ht="15.6" x14ac:dyDescent="0.3">
      <c r="A156" s="389" t="s">
        <v>11</v>
      </c>
      <c r="B156" s="390">
        <v>2027</v>
      </c>
      <c r="C156" s="390" t="s">
        <v>473</v>
      </c>
      <c r="D156" s="391">
        <v>373.53823821304263</v>
      </c>
      <c r="E156" s="365"/>
      <c r="F156" s="365"/>
      <c r="G156" s="365"/>
      <c r="H156" s="365"/>
    </row>
    <row r="157" spans="1:8" ht="15.6" x14ac:dyDescent="0.3">
      <c r="A157" s="389" t="s">
        <v>11</v>
      </c>
      <c r="B157" s="390">
        <v>2028</v>
      </c>
      <c r="C157" s="390" t="s">
        <v>474</v>
      </c>
      <c r="D157" s="391">
        <v>362.73242249532632</v>
      </c>
      <c r="E157" s="365"/>
      <c r="F157" s="365"/>
      <c r="G157" s="365"/>
      <c r="H157" s="365"/>
    </row>
    <row r="158" spans="1:8" ht="15.6" x14ac:dyDescent="0.3">
      <c r="A158" s="389" t="s">
        <v>11</v>
      </c>
      <c r="B158" s="390">
        <v>2029</v>
      </c>
      <c r="C158" s="390" t="s">
        <v>475</v>
      </c>
      <c r="D158" s="391">
        <v>352.97199176320248</v>
      </c>
      <c r="E158" s="365"/>
      <c r="F158" s="365"/>
      <c r="G158" s="365"/>
      <c r="H158" s="365"/>
    </row>
    <row r="159" spans="1:8" ht="15.6" x14ac:dyDescent="0.3">
      <c r="A159" s="389" t="s">
        <v>11</v>
      </c>
      <c r="B159" s="390">
        <v>2030</v>
      </c>
      <c r="C159" s="390" t="s">
        <v>476</v>
      </c>
      <c r="D159" s="391">
        <v>344.23113697411435</v>
      </c>
      <c r="E159" s="365"/>
      <c r="F159" s="365"/>
      <c r="G159" s="365"/>
      <c r="H159" s="365"/>
    </row>
    <row r="160" spans="1:8" ht="15.6" x14ac:dyDescent="0.3">
      <c r="A160" s="389" t="s">
        <v>11</v>
      </c>
      <c r="B160" s="390">
        <v>2031</v>
      </c>
      <c r="C160" s="390" t="s">
        <v>477</v>
      </c>
      <c r="D160" s="391">
        <v>336.42998722477063</v>
      </c>
      <c r="E160" s="365"/>
      <c r="F160" s="365"/>
      <c r="G160" s="365"/>
      <c r="H160" s="365"/>
    </row>
    <row r="161" spans="1:8" ht="15.6" x14ac:dyDescent="0.3">
      <c r="A161" s="389" t="s">
        <v>11</v>
      </c>
      <c r="B161" s="390">
        <v>2032</v>
      </c>
      <c r="C161" s="390" t="s">
        <v>478</v>
      </c>
      <c r="D161" s="391">
        <v>329.52971884201833</v>
      </c>
      <c r="E161" s="365"/>
      <c r="F161" s="365"/>
      <c r="G161" s="365"/>
      <c r="H161" s="365"/>
    </row>
    <row r="162" spans="1:8" ht="15.6" x14ac:dyDescent="0.3">
      <c r="A162" s="389" t="s">
        <v>11</v>
      </c>
      <c r="B162" s="390">
        <v>2033</v>
      </c>
      <c r="C162" s="390" t="s">
        <v>479</v>
      </c>
      <c r="D162" s="391">
        <v>323.4252185575852</v>
      </c>
      <c r="E162" s="365"/>
      <c r="F162" s="365"/>
      <c r="G162" s="365"/>
      <c r="H162" s="365"/>
    </row>
    <row r="163" spans="1:8" ht="15.6" x14ac:dyDescent="0.3">
      <c r="A163" s="389" t="s">
        <v>11</v>
      </c>
      <c r="B163" s="390">
        <v>2034</v>
      </c>
      <c r="C163" s="390" t="s">
        <v>480</v>
      </c>
      <c r="D163" s="391">
        <v>318.05155513567883</v>
      </c>
      <c r="E163" s="365"/>
      <c r="F163" s="365"/>
      <c r="G163" s="365"/>
      <c r="H163" s="365"/>
    </row>
    <row r="164" spans="1:8" ht="15.6" x14ac:dyDescent="0.3">
      <c r="A164" s="389" t="s">
        <v>11</v>
      </c>
      <c r="B164" s="390">
        <v>2035</v>
      </c>
      <c r="C164" s="390" t="s">
        <v>481</v>
      </c>
      <c r="D164" s="391">
        <v>313.37217410921056</v>
      </c>
      <c r="E164" s="365"/>
      <c r="F164" s="365"/>
      <c r="G164" s="365"/>
      <c r="H164" s="365"/>
    </row>
    <row r="165" spans="1:8" ht="15.6" x14ac:dyDescent="0.3">
      <c r="A165" s="389" t="s">
        <v>11</v>
      </c>
      <c r="B165" s="390">
        <v>2036</v>
      </c>
      <c r="C165" s="390" t="s">
        <v>482</v>
      </c>
      <c r="D165" s="391">
        <v>309.3140644961469</v>
      </c>
      <c r="E165" s="365"/>
      <c r="F165" s="365"/>
      <c r="G165" s="365"/>
      <c r="H165" s="365"/>
    </row>
    <row r="166" spans="1:8" ht="15.6" x14ac:dyDescent="0.3">
      <c r="A166" s="389" t="s">
        <v>11</v>
      </c>
      <c r="B166" s="390">
        <v>2037</v>
      </c>
      <c r="C166" s="390" t="s">
        <v>483</v>
      </c>
      <c r="D166" s="391">
        <v>305.83571697303915</v>
      </c>
      <c r="E166" s="365"/>
      <c r="F166" s="365"/>
      <c r="G166" s="365"/>
      <c r="H166" s="365"/>
    </row>
    <row r="167" spans="1:8" ht="15.6" x14ac:dyDescent="0.3">
      <c r="A167" s="389" t="s">
        <v>11</v>
      </c>
      <c r="B167" s="390">
        <v>2038</v>
      </c>
      <c r="C167" s="390" t="s">
        <v>484</v>
      </c>
      <c r="D167" s="391">
        <v>302.87738425202912</v>
      </c>
      <c r="E167" s="365"/>
      <c r="F167" s="365"/>
      <c r="G167" s="365"/>
      <c r="H167" s="365"/>
    </row>
    <row r="168" spans="1:8" ht="15.6" x14ac:dyDescent="0.3">
      <c r="A168" s="389" t="s">
        <v>11</v>
      </c>
      <c r="B168" s="390">
        <v>2039</v>
      </c>
      <c r="C168" s="390" t="s">
        <v>485</v>
      </c>
      <c r="D168" s="391">
        <v>300.34745694263711</v>
      </c>
      <c r="E168" s="365"/>
      <c r="F168" s="365"/>
      <c r="G168" s="365"/>
      <c r="H168" s="365"/>
    </row>
    <row r="169" spans="1:8" ht="15.6" x14ac:dyDescent="0.3">
      <c r="A169" s="389" t="s">
        <v>11</v>
      </c>
      <c r="B169" s="390">
        <v>2040</v>
      </c>
      <c r="C169" s="390" t="s">
        <v>486</v>
      </c>
      <c r="D169" s="391">
        <v>298.21673751649593</v>
      </c>
      <c r="E169" s="365"/>
      <c r="F169" s="365"/>
      <c r="G169" s="365"/>
      <c r="H169" s="365"/>
    </row>
    <row r="170" spans="1:8" ht="15.6" x14ac:dyDescent="0.3">
      <c r="A170" s="389" t="s">
        <v>11</v>
      </c>
      <c r="B170" s="390">
        <v>2041</v>
      </c>
      <c r="C170" s="390" t="s">
        <v>487</v>
      </c>
      <c r="D170" s="391">
        <v>296.43662774154478</v>
      </c>
      <c r="E170" s="365"/>
      <c r="F170" s="365"/>
      <c r="G170" s="365"/>
      <c r="H170" s="365"/>
    </row>
    <row r="171" spans="1:8" ht="15.6" x14ac:dyDescent="0.3">
      <c r="A171" s="389" t="s">
        <v>11</v>
      </c>
      <c r="B171" s="390">
        <v>2042</v>
      </c>
      <c r="C171" s="390" t="s">
        <v>488</v>
      </c>
      <c r="D171" s="391">
        <v>294.92922559515188</v>
      </c>
      <c r="E171" s="365"/>
      <c r="F171" s="365"/>
      <c r="G171" s="365"/>
      <c r="H171" s="365"/>
    </row>
    <row r="172" spans="1:8" ht="15.6" x14ac:dyDescent="0.3">
      <c r="A172" s="389" t="s">
        <v>11</v>
      </c>
      <c r="B172" s="390">
        <v>2043</v>
      </c>
      <c r="C172" s="390" t="s">
        <v>489</v>
      </c>
      <c r="D172" s="391">
        <v>293.67646975865773</v>
      </c>
      <c r="E172" s="365"/>
      <c r="F172" s="365"/>
      <c r="G172" s="365"/>
      <c r="H172" s="365"/>
    </row>
    <row r="173" spans="1:8" ht="15.6" x14ac:dyDescent="0.3">
      <c r="A173" s="389" t="s">
        <v>11</v>
      </c>
      <c r="B173" s="390">
        <v>2044</v>
      </c>
      <c r="C173" s="390" t="s">
        <v>490</v>
      </c>
      <c r="D173" s="391">
        <v>292.61724146301827</v>
      </c>
      <c r="E173" s="365"/>
      <c r="F173" s="365"/>
      <c r="G173" s="365"/>
      <c r="H173" s="365"/>
    </row>
    <row r="174" spans="1:8" ht="15.6" x14ac:dyDescent="0.3">
      <c r="A174" s="389" t="s">
        <v>11</v>
      </c>
      <c r="B174" s="390">
        <v>2045</v>
      </c>
      <c r="C174" s="390" t="s">
        <v>491</v>
      </c>
      <c r="D174" s="391">
        <v>291.72156530805267</v>
      </c>
      <c r="E174" s="365"/>
      <c r="F174" s="365"/>
      <c r="G174" s="365"/>
      <c r="H174" s="365"/>
    </row>
    <row r="175" spans="1:8" ht="15.6" x14ac:dyDescent="0.3">
      <c r="A175" s="389" t="s">
        <v>11</v>
      </c>
      <c r="B175" s="390">
        <v>2046</v>
      </c>
      <c r="C175" s="390" t="s">
        <v>492</v>
      </c>
      <c r="D175" s="391">
        <v>290.96543908182645</v>
      </c>
      <c r="E175" s="365"/>
      <c r="F175" s="365"/>
      <c r="G175" s="365"/>
      <c r="H175" s="365"/>
    </row>
    <row r="176" spans="1:8" ht="15.6" x14ac:dyDescent="0.3">
      <c r="A176" s="389" t="s">
        <v>11</v>
      </c>
      <c r="B176" s="390">
        <v>2047</v>
      </c>
      <c r="C176" s="390" t="s">
        <v>493</v>
      </c>
      <c r="D176" s="391">
        <v>290.33567092922016</v>
      </c>
      <c r="E176" s="365"/>
      <c r="F176" s="365"/>
      <c r="G176" s="365"/>
      <c r="H176" s="365"/>
    </row>
    <row r="177" spans="1:8" ht="15.6" x14ac:dyDescent="0.3">
      <c r="A177" s="389" t="s">
        <v>11</v>
      </c>
      <c r="B177" s="390">
        <v>2048</v>
      </c>
      <c r="C177" s="390" t="s">
        <v>494</v>
      </c>
      <c r="D177" s="391">
        <v>289.8092291930185</v>
      </c>
      <c r="E177" s="365"/>
      <c r="F177" s="365"/>
      <c r="G177" s="365"/>
      <c r="H177" s="365"/>
    </row>
    <row r="178" spans="1:8" ht="15.6" x14ac:dyDescent="0.3">
      <c r="A178" s="389" t="s">
        <v>11</v>
      </c>
      <c r="B178" s="390">
        <v>2049</v>
      </c>
      <c r="C178" s="390" t="s">
        <v>495</v>
      </c>
      <c r="D178" s="391">
        <v>289.35727829314499</v>
      </c>
      <c r="E178" s="365"/>
      <c r="F178" s="365"/>
      <c r="G178" s="365"/>
      <c r="H178" s="365"/>
    </row>
    <row r="179" spans="1:8" ht="15.6" x14ac:dyDescent="0.3">
      <c r="A179" s="389" t="s">
        <v>11</v>
      </c>
      <c r="B179" s="390">
        <v>2050</v>
      </c>
      <c r="C179" s="390" t="s">
        <v>496</v>
      </c>
      <c r="D179" s="391">
        <v>288.99636001683075</v>
      </c>
      <c r="E179" s="365"/>
      <c r="F179" s="365"/>
      <c r="G179" s="365"/>
      <c r="H179" s="365"/>
    </row>
    <row r="180" spans="1:8" ht="15.6" x14ac:dyDescent="0.3">
      <c r="A180" s="385" t="s">
        <v>12</v>
      </c>
      <c r="B180" s="386">
        <v>2015</v>
      </c>
      <c r="C180" s="387" t="s">
        <v>2428</v>
      </c>
      <c r="D180" s="388">
        <v>538.05743908235843</v>
      </c>
      <c r="E180" s="365"/>
      <c r="F180" s="365"/>
      <c r="G180" s="365"/>
      <c r="H180" s="365"/>
    </row>
    <row r="181" spans="1:8" ht="15.6" x14ac:dyDescent="0.3">
      <c r="A181" s="385" t="s">
        <v>12</v>
      </c>
      <c r="B181" s="386">
        <v>2016</v>
      </c>
      <c r="C181" s="387" t="s">
        <v>2429</v>
      </c>
      <c r="D181" s="388">
        <v>530.59494830313793</v>
      </c>
      <c r="E181" s="365"/>
      <c r="F181" s="365"/>
      <c r="G181" s="365"/>
      <c r="H181" s="365"/>
    </row>
    <row r="182" spans="1:8" ht="15.6" x14ac:dyDescent="0.3">
      <c r="A182" s="389" t="s">
        <v>12</v>
      </c>
      <c r="B182" s="390">
        <v>2017</v>
      </c>
      <c r="C182" s="390" t="s">
        <v>497</v>
      </c>
      <c r="D182" s="391">
        <v>518.50977007876224</v>
      </c>
      <c r="E182" s="365"/>
      <c r="F182" s="365"/>
      <c r="G182" s="365"/>
      <c r="H182" s="365"/>
    </row>
    <row r="183" spans="1:8" ht="15.6" x14ac:dyDescent="0.3">
      <c r="A183" s="389" t="s">
        <v>12</v>
      </c>
      <c r="B183" s="390">
        <v>2018</v>
      </c>
      <c r="C183" s="390" t="s">
        <v>498</v>
      </c>
      <c r="D183" s="391">
        <v>505.5949235328913</v>
      </c>
      <c r="E183" s="365"/>
      <c r="F183" s="365"/>
      <c r="G183" s="365"/>
      <c r="H183" s="365"/>
    </row>
    <row r="184" spans="1:8" ht="15.6" x14ac:dyDescent="0.3">
      <c r="A184" s="389" t="s">
        <v>12</v>
      </c>
      <c r="B184" s="390">
        <v>2019</v>
      </c>
      <c r="C184" s="390" t="s">
        <v>499</v>
      </c>
      <c r="D184" s="391">
        <v>492.01793697522066</v>
      </c>
      <c r="E184" s="365"/>
      <c r="F184" s="365"/>
      <c r="G184" s="365"/>
      <c r="H184" s="365"/>
    </row>
    <row r="185" spans="1:8" ht="15.6" x14ac:dyDescent="0.3">
      <c r="A185" s="389" t="s">
        <v>12</v>
      </c>
      <c r="B185" s="390">
        <v>2020</v>
      </c>
      <c r="C185" s="390" t="s">
        <v>500</v>
      </c>
      <c r="D185" s="391">
        <v>478.04949049158495</v>
      </c>
      <c r="E185" s="365"/>
      <c r="F185" s="365"/>
      <c r="G185" s="365"/>
      <c r="H185" s="365"/>
    </row>
    <row r="186" spans="1:8" ht="15.6" x14ac:dyDescent="0.3">
      <c r="A186" s="389" t="s">
        <v>12</v>
      </c>
      <c r="B186" s="390">
        <v>2021</v>
      </c>
      <c r="C186" s="390" t="s">
        <v>501</v>
      </c>
      <c r="D186" s="391">
        <v>463.66840719523259</v>
      </c>
      <c r="E186" s="365"/>
      <c r="F186" s="365"/>
      <c r="G186" s="365"/>
      <c r="H186" s="365"/>
    </row>
    <row r="187" spans="1:8" ht="15.6" x14ac:dyDescent="0.3">
      <c r="A187" s="389" t="s">
        <v>12</v>
      </c>
      <c r="B187" s="390">
        <v>2022</v>
      </c>
      <c r="C187" s="390" t="s">
        <v>502</v>
      </c>
      <c r="D187" s="391">
        <v>449.37185850030846</v>
      </c>
      <c r="E187" s="365"/>
      <c r="F187" s="365"/>
      <c r="G187" s="365"/>
      <c r="H187" s="365"/>
    </row>
    <row r="188" spans="1:8" ht="15.6" x14ac:dyDescent="0.3">
      <c r="A188" s="389" t="s">
        <v>12</v>
      </c>
      <c r="B188" s="390">
        <v>2023</v>
      </c>
      <c r="C188" s="390" t="s">
        <v>503</v>
      </c>
      <c r="D188" s="391">
        <v>435.08069514562322</v>
      </c>
      <c r="E188" s="365"/>
      <c r="F188" s="365"/>
      <c r="G188" s="365"/>
      <c r="H188" s="365"/>
    </row>
    <row r="189" spans="1:8" ht="15.6" x14ac:dyDescent="0.3">
      <c r="A189" s="389" t="s">
        <v>12</v>
      </c>
      <c r="B189" s="390">
        <v>2024</v>
      </c>
      <c r="C189" s="390" t="s">
        <v>504</v>
      </c>
      <c r="D189" s="391">
        <v>420.89852028964657</v>
      </c>
      <c r="E189" s="365"/>
      <c r="F189" s="365"/>
      <c r="G189" s="365"/>
      <c r="H189" s="365"/>
    </row>
    <row r="190" spans="1:8" ht="15.6" x14ac:dyDescent="0.3">
      <c r="A190" s="389" t="s">
        <v>12</v>
      </c>
      <c r="B190" s="390">
        <v>2025</v>
      </c>
      <c r="C190" s="390" t="s">
        <v>505</v>
      </c>
      <c r="D190" s="391">
        <v>407.03815865223282</v>
      </c>
      <c r="E190" s="365"/>
      <c r="F190" s="365"/>
      <c r="G190" s="365"/>
      <c r="H190" s="365"/>
    </row>
    <row r="191" spans="1:8" ht="15.6" x14ac:dyDescent="0.3">
      <c r="A191" s="389" t="s">
        <v>12</v>
      </c>
      <c r="B191" s="390">
        <v>2026</v>
      </c>
      <c r="C191" s="390" t="s">
        <v>506</v>
      </c>
      <c r="D191" s="391">
        <v>394.18374949468301</v>
      </c>
      <c r="E191" s="365"/>
      <c r="F191" s="365"/>
      <c r="G191" s="365"/>
      <c r="H191" s="365"/>
    </row>
    <row r="192" spans="1:8" ht="15.6" x14ac:dyDescent="0.3">
      <c r="A192" s="389" t="s">
        <v>12</v>
      </c>
      <c r="B192" s="390">
        <v>2027</v>
      </c>
      <c r="C192" s="390" t="s">
        <v>507</v>
      </c>
      <c r="D192" s="391">
        <v>382.18008234302647</v>
      </c>
      <c r="E192" s="365"/>
      <c r="F192" s="365"/>
      <c r="G192" s="365"/>
      <c r="H192" s="365"/>
    </row>
    <row r="193" spans="1:8" ht="15.6" x14ac:dyDescent="0.3">
      <c r="A193" s="389" t="s">
        <v>12</v>
      </c>
      <c r="B193" s="390">
        <v>2028</v>
      </c>
      <c r="C193" s="390" t="s">
        <v>508</v>
      </c>
      <c r="D193" s="391">
        <v>371.21485650523425</v>
      </c>
      <c r="E193" s="365"/>
      <c r="F193" s="365"/>
      <c r="G193" s="365"/>
      <c r="H193" s="365"/>
    </row>
    <row r="194" spans="1:8" ht="15.6" x14ac:dyDescent="0.3">
      <c r="A194" s="389" t="s">
        <v>12</v>
      </c>
      <c r="B194" s="390">
        <v>2029</v>
      </c>
      <c r="C194" s="390" t="s">
        <v>509</v>
      </c>
      <c r="D194" s="391">
        <v>361.20727983516122</v>
      </c>
      <c r="E194" s="365"/>
      <c r="F194" s="365"/>
      <c r="G194" s="365"/>
      <c r="H194" s="365"/>
    </row>
    <row r="195" spans="1:8" ht="15.6" x14ac:dyDescent="0.3">
      <c r="A195" s="389" t="s">
        <v>12</v>
      </c>
      <c r="B195" s="390">
        <v>2030</v>
      </c>
      <c r="C195" s="390" t="s">
        <v>510</v>
      </c>
      <c r="D195" s="391">
        <v>352.10223056665967</v>
      </c>
      <c r="E195" s="365"/>
      <c r="F195" s="365"/>
      <c r="G195" s="365"/>
      <c r="H195" s="365"/>
    </row>
    <row r="196" spans="1:8" ht="15.6" x14ac:dyDescent="0.3">
      <c r="A196" s="389" t="s">
        <v>12</v>
      </c>
      <c r="B196" s="390">
        <v>2031</v>
      </c>
      <c r="C196" s="390" t="s">
        <v>511</v>
      </c>
      <c r="D196" s="391">
        <v>343.86418026755541</v>
      </c>
      <c r="E196" s="365"/>
      <c r="F196" s="365"/>
      <c r="G196" s="365"/>
      <c r="H196" s="365"/>
    </row>
    <row r="197" spans="1:8" ht="15.6" x14ac:dyDescent="0.3">
      <c r="A197" s="389" t="s">
        <v>12</v>
      </c>
      <c r="B197" s="390">
        <v>2032</v>
      </c>
      <c r="C197" s="390" t="s">
        <v>512</v>
      </c>
      <c r="D197" s="391">
        <v>336.49934039653431</v>
      </c>
      <c r="E197" s="365"/>
      <c r="F197" s="365"/>
      <c r="G197" s="365"/>
      <c r="H197" s="365"/>
    </row>
    <row r="198" spans="1:8" ht="15.6" x14ac:dyDescent="0.3">
      <c r="A198" s="389" t="s">
        <v>12</v>
      </c>
      <c r="B198" s="390">
        <v>2033</v>
      </c>
      <c r="C198" s="390" t="s">
        <v>513</v>
      </c>
      <c r="D198" s="391">
        <v>329.96861423253171</v>
      </c>
      <c r="E198" s="365"/>
      <c r="F198" s="365"/>
      <c r="G198" s="365"/>
      <c r="H198" s="365"/>
    </row>
    <row r="199" spans="1:8" ht="15.6" x14ac:dyDescent="0.3">
      <c r="A199" s="389" t="s">
        <v>12</v>
      </c>
      <c r="B199" s="390">
        <v>2034</v>
      </c>
      <c r="C199" s="390" t="s">
        <v>514</v>
      </c>
      <c r="D199" s="391">
        <v>324.13817766346654</v>
      </c>
      <c r="E199" s="365"/>
      <c r="F199" s="365"/>
      <c r="G199" s="365"/>
      <c r="H199" s="365"/>
    </row>
    <row r="200" spans="1:8" ht="15.6" x14ac:dyDescent="0.3">
      <c r="A200" s="389" t="s">
        <v>12</v>
      </c>
      <c r="B200" s="390">
        <v>2035</v>
      </c>
      <c r="C200" s="390" t="s">
        <v>515</v>
      </c>
      <c r="D200" s="391">
        <v>319.02474562785017</v>
      </c>
      <c r="E200" s="365"/>
      <c r="F200" s="365"/>
      <c r="G200" s="365"/>
      <c r="H200" s="365"/>
    </row>
    <row r="201" spans="1:8" ht="15.6" x14ac:dyDescent="0.3">
      <c r="A201" s="389" t="s">
        <v>12</v>
      </c>
      <c r="B201" s="390">
        <v>2036</v>
      </c>
      <c r="C201" s="390" t="s">
        <v>516</v>
      </c>
      <c r="D201" s="391">
        <v>314.49944449897714</v>
      </c>
      <c r="E201" s="365"/>
      <c r="F201" s="365"/>
      <c r="G201" s="365"/>
      <c r="H201" s="365"/>
    </row>
    <row r="202" spans="1:8" ht="15.6" x14ac:dyDescent="0.3">
      <c r="A202" s="389" t="s">
        <v>12</v>
      </c>
      <c r="B202" s="390">
        <v>2037</v>
      </c>
      <c r="C202" s="390" t="s">
        <v>517</v>
      </c>
      <c r="D202" s="391">
        <v>310.56073073228544</v>
      </c>
      <c r="E202" s="365"/>
      <c r="F202" s="365"/>
      <c r="G202" s="365"/>
      <c r="H202" s="365"/>
    </row>
    <row r="203" spans="1:8" ht="15.6" x14ac:dyDescent="0.3">
      <c r="A203" s="389" t="s">
        <v>12</v>
      </c>
      <c r="B203" s="390">
        <v>2038</v>
      </c>
      <c r="C203" s="390" t="s">
        <v>518</v>
      </c>
      <c r="D203" s="391">
        <v>307.13875662134666</v>
      </c>
      <c r="E203" s="365"/>
      <c r="F203" s="365"/>
      <c r="G203" s="365"/>
      <c r="H203" s="365"/>
    </row>
    <row r="204" spans="1:8" ht="15.6" x14ac:dyDescent="0.3">
      <c r="A204" s="389" t="s">
        <v>12</v>
      </c>
      <c r="B204" s="390">
        <v>2039</v>
      </c>
      <c r="C204" s="390" t="s">
        <v>519</v>
      </c>
      <c r="D204" s="391">
        <v>304.13792119850541</v>
      </c>
      <c r="E204" s="365"/>
      <c r="F204" s="365"/>
      <c r="G204" s="365"/>
      <c r="H204" s="365"/>
    </row>
    <row r="205" spans="1:8" ht="15.6" x14ac:dyDescent="0.3">
      <c r="A205" s="389" t="s">
        <v>12</v>
      </c>
      <c r="B205" s="390">
        <v>2040</v>
      </c>
      <c r="C205" s="390" t="s">
        <v>520</v>
      </c>
      <c r="D205" s="391">
        <v>301.48990961998226</v>
      </c>
      <c r="E205" s="365"/>
      <c r="F205" s="365"/>
      <c r="G205" s="365"/>
      <c r="H205" s="365"/>
    </row>
    <row r="206" spans="1:8" ht="15.6" x14ac:dyDescent="0.3">
      <c r="A206" s="389" t="s">
        <v>12</v>
      </c>
      <c r="B206" s="390">
        <v>2041</v>
      </c>
      <c r="C206" s="390" t="s">
        <v>521</v>
      </c>
      <c r="D206" s="391">
        <v>299.21524660339082</v>
      </c>
      <c r="E206" s="365"/>
      <c r="F206" s="365"/>
      <c r="G206" s="365"/>
      <c r="H206" s="365"/>
    </row>
    <row r="207" spans="1:8" ht="15.6" x14ac:dyDescent="0.3">
      <c r="A207" s="389" t="s">
        <v>12</v>
      </c>
      <c r="B207" s="390">
        <v>2042</v>
      </c>
      <c r="C207" s="390" t="s">
        <v>522</v>
      </c>
      <c r="D207" s="391">
        <v>297.18729952487985</v>
      </c>
      <c r="E207" s="365"/>
      <c r="F207" s="365"/>
      <c r="G207" s="365"/>
      <c r="H207" s="365"/>
    </row>
    <row r="208" spans="1:8" ht="15.6" x14ac:dyDescent="0.3">
      <c r="A208" s="389" t="s">
        <v>12</v>
      </c>
      <c r="B208" s="390">
        <v>2043</v>
      </c>
      <c r="C208" s="390" t="s">
        <v>523</v>
      </c>
      <c r="D208" s="391">
        <v>295.42165108700794</v>
      </c>
      <c r="E208" s="365"/>
      <c r="F208" s="365"/>
      <c r="G208" s="365"/>
      <c r="H208" s="365"/>
    </row>
    <row r="209" spans="1:8" ht="15.6" x14ac:dyDescent="0.3">
      <c r="A209" s="389" t="s">
        <v>12</v>
      </c>
      <c r="B209" s="390">
        <v>2044</v>
      </c>
      <c r="C209" s="390" t="s">
        <v>524</v>
      </c>
      <c r="D209" s="391">
        <v>293.8680525416122</v>
      </c>
      <c r="E209" s="365"/>
      <c r="F209" s="365"/>
      <c r="G209" s="365"/>
      <c r="H209" s="365"/>
    </row>
    <row r="210" spans="1:8" ht="15.6" x14ac:dyDescent="0.3">
      <c r="A210" s="389" t="s">
        <v>12</v>
      </c>
      <c r="B210" s="390">
        <v>2045</v>
      </c>
      <c r="C210" s="390" t="s">
        <v>525</v>
      </c>
      <c r="D210" s="391">
        <v>292.48086946597698</v>
      </c>
      <c r="E210" s="365"/>
      <c r="F210" s="365"/>
      <c r="G210" s="365"/>
      <c r="H210" s="365"/>
    </row>
    <row r="211" spans="1:8" ht="15.6" x14ac:dyDescent="0.3">
      <c r="A211" s="389" t="s">
        <v>12</v>
      </c>
      <c r="B211" s="390">
        <v>2046</v>
      </c>
      <c r="C211" s="390" t="s">
        <v>526</v>
      </c>
      <c r="D211" s="391">
        <v>291.2448966953765</v>
      </c>
      <c r="E211" s="365"/>
      <c r="F211" s="365"/>
      <c r="G211" s="365"/>
      <c r="H211" s="365"/>
    </row>
    <row r="212" spans="1:8" ht="15.6" x14ac:dyDescent="0.3">
      <c r="A212" s="389" t="s">
        <v>12</v>
      </c>
      <c r="B212" s="390">
        <v>2047</v>
      </c>
      <c r="C212" s="390" t="s">
        <v>527</v>
      </c>
      <c r="D212" s="391">
        <v>290.19994329139985</v>
      </c>
      <c r="E212" s="365"/>
      <c r="F212" s="365"/>
      <c r="G212" s="365"/>
      <c r="H212" s="365"/>
    </row>
    <row r="213" spans="1:8" ht="15.6" x14ac:dyDescent="0.3">
      <c r="A213" s="389" t="s">
        <v>12</v>
      </c>
      <c r="B213" s="390">
        <v>2048</v>
      </c>
      <c r="C213" s="390" t="s">
        <v>528</v>
      </c>
      <c r="D213" s="391">
        <v>289.27619719013774</v>
      </c>
      <c r="E213" s="365"/>
      <c r="F213" s="365"/>
      <c r="G213" s="365"/>
      <c r="H213" s="365"/>
    </row>
    <row r="214" spans="1:8" ht="15.6" x14ac:dyDescent="0.3">
      <c r="A214" s="389" t="s">
        <v>12</v>
      </c>
      <c r="B214" s="390">
        <v>2049</v>
      </c>
      <c r="C214" s="390" t="s">
        <v>529</v>
      </c>
      <c r="D214" s="391">
        <v>288.49203366807672</v>
      </c>
      <c r="E214" s="365"/>
      <c r="F214" s="365"/>
      <c r="G214" s="365"/>
      <c r="H214" s="365"/>
    </row>
    <row r="215" spans="1:8" ht="15.6" x14ac:dyDescent="0.3">
      <c r="A215" s="389" t="s">
        <v>12</v>
      </c>
      <c r="B215" s="390">
        <v>2050</v>
      </c>
      <c r="C215" s="390" t="s">
        <v>530</v>
      </c>
      <c r="D215" s="391">
        <v>287.79174369287642</v>
      </c>
      <c r="E215" s="365"/>
      <c r="F215" s="365"/>
      <c r="G215" s="365"/>
      <c r="H215" s="365"/>
    </row>
    <row r="216" spans="1:8" ht="15.6" x14ac:dyDescent="0.3">
      <c r="A216" s="385" t="s">
        <v>93</v>
      </c>
      <c r="B216" s="386">
        <v>2015</v>
      </c>
      <c r="C216" s="387" t="s">
        <v>2430</v>
      </c>
      <c r="D216" s="388">
        <v>517.28360483111078</v>
      </c>
      <c r="E216" s="365"/>
      <c r="F216" s="365"/>
      <c r="G216" s="365"/>
      <c r="H216" s="365"/>
    </row>
    <row r="217" spans="1:8" ht="15.6" x14ac:dyDescent="0.3">
      <c r="A217" s="385" t="s">
        <v>93</v>
      </c>
      <c r="B217" s="386">
        <v>2016</v>
      </c>
      <c r="C217" s="387" t="s">
        <v>2431</v>
      </c>
      <c r="D217" s="388">
        <v>506.76510066260994</v>
      </c>
      <c r="E217" s="365"/>
      <c r="F217" s="365"/>
      <c r="G217" s="365"/>
      <c r="H217" s="365"/>
    </row>
    <row r="218" spans="1:8" ht="15.6" x14ac:dyDescent="0.3">
      <c r="A218" s="389" t="s">
        <v>93</v>
      </c>
      <c r="B218" s="390">
        <v>2017</v>
      </c>
      <c r="C218" s="390" t="s">
        <v>531</v>
      </c>
      <c r="D218" s="391">
        <v>494.1114643303959</v>
      </c>
      <c r="E218" s="365"/>
      <c r="F218" s="365"/>
      <c r="G218" s="365"/>
      <c r="H218" s="365"/>
    </row>
    <row r="219" spans="1:8" ht="15.6" x14ac:dyDescent="0.3">
      <c r="A219" s="389" t="s">
        <v>93</v>
      </c>
      <c r="B219" s="390">
        <v>2018</v>
      </c>
      <c r="C219" s="390" t="s">
        <v>532</v>
      </c>
      <c r="D219" s="391">
        <v>480.61844733660587</v>
      </c>
      <c r="E219" s="365"/>
      <c r="F219" s="365"/>
      <c r="G219" s="365"/>
      <c r="H219" s="365"/>
    </row>
    <row r="220" spans="1:8" ht="15.6" x14ac:dyDescent="0.3">
      <c r="A220" s="389" t="s">
        <v>93</v>
      </c>
      <c r="B220" s="390">
        <v>2019</v>
      </c>
      <c r="C220" s="390" t="s">
        <v>533</v>
      </c>
      <c r="D220" s="391">
        <v>466.68529191539989</v>
      </c>
      <c r="E220" s="365"/>
      <c r="F220" s="365"/>
      <c r="G220" s="365"/>
      <c r="H220" s="365"/>
    </row>
    <row r="221" spans="1:8" ht="15.6" x14ac:dyDescent="0.3">
      <c r="A221" s="389" t="s">
        <v>93</v>
      </c>
      <c r="B221" s="390">
        <v>2020</v>
      </c>
      <c r="C221" s="390" t="s">
        <v>534</v>
      </c>
      <c r="D221" s="391">
        <v>452.57488585248387</v>
      </c>
      <c r="E221" s="365"/>
      <c r="F221" s="365"/>
      <c r="G221" s="365"/>
      <c r="H221" s="365"/>
    </row>
    <row r="222" spans="1:8" ht="15.6" x14ac:dyDescent="0.3">
      <c r="A222" s="389" t="s">
        <v>93</v>
      </c>
      <c r="B222" s="390">
        <v>2021</v>
      </c>
      <c r="C222" s="390" t="s">
        <v>535</v>
      </c>
      <c r="D222" s="391">
        <v>438.4363286261306</v>
      </c>
      <c r="E222" s="365"/>
      <c r="F222" s="365"/>
      <c r="G222" s="365"/>
      <c r="H222" s="365"/>
    </row>
    <row r="223" spans="1:8" ht="15.6" x14ac:dyDescent="0.3">
      <c r="A223" s="389" t="s">
        <v>93</v>
      </c>
      <c r="B223" s="390">
        <v>2022</v>
      </c>
      <c r="C223" s="390" t="s">
        <v>536</v>
      </c>
      <c r="D223" s="391">
        <v>424.5892574538787</v>
      </c>
      <c r="E223" s="365"/>
      <c r="F223" s="365"/>
      <c r="G223" s="365"/>
      <c r="H223" s="365"/>
    </row>
    <row r="224" spans="1:8" ht="15.6" x14ac:dyDescent="0.3">
      <c r="A224" s="389" t="s">
        <v>93</v>
      </c>
      <c r="B224" s="390">
        <v>2023</v>
      </c>
      <c r="C224" s="390" t="s">
        <v>537</v>
      </c>
      <c r="D224" s="391">
        <v>410.96888406354105</v>
      </c>
      <c r="E224" s="365"/>
      <c r="F224" s="365"/>
      <c r="G224" s="365"/>
      <c r="H224" s="365"/>
    </row>
    <row r="225" spans="1:8" ht="15.6" x14ac:dyDescent="0.3">
      <c r="A225" s="389" t="s">
        <v>93</v>
      </c>
      <c r="B225" s="390">
        <v>2024</v>
      </c>
      <c r="C225" s="390" t="s">
        <v>538</v>
      </c>
      <c r="D225" s="391">
        <v>397.62225632626667</v>
      </c>
      <c r="E225" s="365"/>
      <c r="F225" s="365"/>
      <c r="G225" s="365"/>
      <c r="H225" s="365"/>
    </row>
    <row r="226" spans="1:8" ht="15.6" x14ac:dyDescent="0.3">
      <c r="A226" s="389" t="s">
        <v>93</v>
      </c>
      <c r="B226" s="390">
        <v>2025</v>
      </c>
      <c r="C226" s="390" t="s">
        <v>539</v>
      </c>
      <c r="D226" s="391">
        <v>384.53102979928912</v>
      </c>
      <c r="E226" s="365"/>
      <c r="F226" s="365"/>
      <c r="G226" s="365"/>
      <c r="H226" s="365"/>
    </row>
    <row r="227" spans="1:8" ht="15.6" x14ac:dyDescent="0.3">
      <c r="A227" s="389" t="s">
        <v>93</v>
      </c>
      <c r="B227" s="390">
        <v>2026</v>
      </c>
      <c r="C227" s="390" t="s">
        <v>540</v>
      </c>
      <c r="D227" s="391">
        <v>372.67445056106493</v>
      </c>
      <c r="E227" s="365"/>
      <c r="F227" s="365"/>
      <c r="G227" s="365"/>
      <c r="H227" s="365"/>
    </row>
    <row r="228" spans="1:8" ht="15.6" x14ac:dyDescent="0.3">
      <c r="A228" s="389" t="s">
        <v>93</v>
      </c>
      <c r="B228" s="390">
        <v>2027</v>
      </c>
      <c r="C228" s="390" t="s">
        <v>541</v>
      </c>
      <c r="D228" s="391">
        <v>361.90610043324642</v>
      </c>
      <c r="E228" s="365"/>
      <c r="F228" s="365"/>
      <c r="G228" s="365"/>
      <c r="H228" s="365"/>
    </row>
    <row r="229" spans="1:8" ht="15.6" x14ac:dyDescent="0.3">
      <c r="A229" s="389" t="s">
        <v>93</v>
      </c>
      <c r="B229" s="390">
        <v>2028</v>
      </c>
      <c r="C229" s="390" t="s">
        <v>542</v>
      </c>
      <c r="D229" s="391">
        <v>352.26495015717956</v>
      </c>
      <c r="E229" s="365"/>
      <c r="F229" s="365"/>
      <c r="G229" s="365"/>
      <c r="H229" s="365"/>
    </row>
    <row r="230" spans="1:8" ht="15.6" x14ac:dyDescent="0.3">
      <c r="A230" s="389" t="s">
        <v>93</v>
      </c>
      <c r="B230" s="390">
        <v>2029</v>
      </c>
      <c r="C230" s="390" t="s">
        <v>543</v>
      </c>
      <c r="D230" s="391">
        <v>343.64740152486223</v>
      </c>
      <c r="E230" s="365"/>
      <c r="F230" s="365"/>
      <c r="G230" s="365"/>
      <c r="H230" s="365"/>
    </row>
    <row r="231" spans="1:8" ht="15.6" x14ac:dyDescent="0.3">
      <c r="A231" s="389" t="s">
        <v>93</v>
      </c>
      <c r="B231" s="390">
        <v>2030</v>
      </c>
      <c r="C231" s="390" t="s">
        <v>544</v>
      </c>
      <c r="D231" s="391">
        <v>335.98146308753451</v>
      </c>
      <c r="E231" s="365"/>
      <c r="F231" s="365"/>
      <c r="G231" s="365"/>
      <c r="H231" s="365"/>
    </row>
    <row r="232" spans="1:8" ht="15.6" x14ac:dyDescent="0.3">
      <c r="A232" s="389" t="s">
        <v>93</v>
      </c>
      <c r="B232" s="390">
        <v>2031</v>
      </c>
      <c r="C232" s="390" t="s">
        <v>545</v>
      </c>
      <c r="D232" s="391">
        <v>329.20510384703999</v>
      </c>
      <c r="E232" s="365"/>
      <c r="F232" s="365"/>
      <c r="G232" s="365"/>
      <c r="H232" s="365"/>
    </row>
    <row r="233" spans="1:8" ht="15.6" x14ac:dyDescent="0.3">
      <c r="A233" s="389" t="s">
        <v>93</v>
      </c>
      <c r="B233" s="390">
        <v>2032</v>
      </c>
      <c r="C233" s="390" t="s">
        <v>546</v>
      </c>
      <c r="D233" s="391">
        <v>323.21585259988092</v>
      </c>
      <c r="E233" s="365"/>
      <c r="F233" s="365"/>
      <c r="G233" s="365"/>
      <c r="H233" s="365"/>
    </row>
    <row r="234" spans="1:8" ht="15.6" x14ac:dyDescent="0.3">
      <c r="A234" s="389" t="s">
        <v>93</v>
      </c>
      <c r="B234" s="390">
        <v>2033</v>
      </c>
      <c r="C234" s="390" t="s">
        <v>547</v>
      </c>
      <c r="D234" s="391">
        <v>317.94387827908292</v>
      </c>
      <c r="E234" s="365"/>
      <c r="F234" s="365"/>
      <c r="G234" s="365"/>
      <c r="H234" s="365"/>
    </row>
    <row r="235" spans="1:8" ht="15.6" x14ac:dyDescent="0.3">
      <c r="A235" s="389" t="s">
        <v>93</v>
      </c>
      <c r="B235" s="390">
        <v>2034</v>
      </c>
      <c r="C235" s="390" t="s">
        <v>548</v>
      </c>
      <c r="D235" s="391">
        <v>313.32671006533536</v>
      </c>
      <c r="E235" s="365"/>
      <c r="F235" s="365"/>
      <c r="G235" s="365"/>
      <c r="H235" s="365"/>
    </row>
    <row r="236" spans="1:8" ht="15.6" x14ac:dyDescent="0.3">
      <c r="A236" s="389" t="s">
        <v>93</v>
      </c>
      <c r="B236" s="390">
        <v>2035</v>
      </c>
      <c r="C236" s="390" t="s">
        <v>549</v>
      </c>
      <c r="D236" s="391">
        <v>309.31669586311421</v>
      </c>
      <c r="E236" s="365"/>
      <c r="F236" s="365"/>
      <c r="G236" s="365"/>
      <c r="H236" s="365"/>
    </row>
    <row r="237" spans="1:8" ht="15.6" x14ac:dyDescent="0.3">
      <c r="A237" s="389" t="s">
        <v>93</v>
      </c>
      <c r="B237" s="390">
        <v>2036</v>
      </c>
      <c r="C237" s="390" t="s">
        <v>550</v>
      </c>
      <c r="D237" s="391">
        <v>305.84612009390719</v>
      </c>
      <c r="E237" s="365"/>
      <c r="F237" s="365"/>
      <c r="G237" s="365"/>
      <c r="H237" s="365"/>
    </row>
    <row r="238" spans="1:8" ht="15.6" x14ac:dyDescent="0.3">
      <c r="A238" s="389" t="s">
        <v>93</v>
      </c>
      <c r="B238" s="390">
        <v>2037</v>
      </c>
      <c r="C238" s="390" t="s">
        <v>551</v>
      </c>
      <c r="D238" s="391">
        <v>302.87592126956247</v>
      </c>
      <c r="E238" s="365"/>
      <c r="F238" s="365"/>
      <c r="G238" s="365"/>
      <c r="H238" s="365"/>
    </row>
    <row r="239" spans="1:8" ht="15.6" x14ac:dyDescent="0.3">
      <c r="A239" s="389" t="s">
        <v>93</v>
      </c>
      <c r="B239" s="390">
        <v>2038</v>
      </c>
      <c r="C239" s="390" t="s">
        <v>552</v>
      </c>
      <c r="D239" s="391">
        <v>300.35245986842085</v>
      </c>
      <c r="E239" s="365"/>
      <c r="F239" s="365"/>
      <c r="G239" s="365"/>
      <c r="H239" s="365"/>
    </row>
    <row r="240" spans="1:8" ht="15.6" x14ac:dyDescent="0.3">
      <c r="A240" s="389" t="s">
        <v>93</v>
      </c>
      <c r="B240" s="390">
        <v>2039</v>
      </c>
      <c r="C240" s="390" t="s">
        <v>553</v>
      </c>
      <c r="D240" s="391">
        <v>298.22227677104729</v>
      </c>
      <c r="E240" s="365"/>
      <c r="F240" s="365"/>
      <c r="G240" s="365"/>
      <c r="H240" s="365"/>
    </row>
    <row r="241" spans="1:8" ht="15.6" x14ac:dyDescent="0.3">
      <c r="A241" s="389" t="s">
        <v>93</v>
      </c>
      <c r="B241" s="390">
        <v>2040</v>
      </c>
      <c r="C241" s="390" t="s">
        <v>554</v>
      </c>
      <c r="D241" s="391">
        <v>296.42767452054079</v>
      </c>
      <c r="E241" s="365"/>
      <c r="F241" s="365"/>
      <c r="G241" s="365"/>
      <c r="H241" s="365"/>
    </row>
    <row r="242" spans="1:8" ht="15.6" x14ac:dyDescent="0.3">
      <c r="A242" s="389" t="s">
        <v>93</v>
      </c>
      <c r="B242" s="390">
        <v>2041</v>
      </c>
      <c r="C242" s="390" t="s">
        <v>555</v>
      </c>
      <c r="D242" s="391">
        <v>294.95099431398432</v>
      </c>
      <c r="E242" s="365"/>
      <c r="F242" s="365"/>
      <c r="G242" s="365"/>
      <c r="H242" s="365"/>
    </row>
    <row r="243" spans="1:8" ht="15.6" x14ac:dyDescent="0.3">
      <c r="A243" s="389" t="s">
        <v>93</v>
      </c>
      <c r="B243" s="390">
        <v>2042</v>
      </c>
      <c r="C243" s="390" t="s">
        <v>556</v>
      </c>
      <c r="D243" s="391">
        <v>293.72506245233757</v>
      </c>
      <c r="E243" s="365"/>
      <c r="F243" s="365"/>
      <c r="G243" s="365"/>
      <c r="H243" s="365"/>
    </row>
    <row r="244" spans="1:8" ht="15.6" x14ac:dyDescent="0.3">
      <c r="A244" s="389" t="s">
        <v>93</v>
      </c>
      <c r="B244" s="390">
        <v>2043</v>
      </c>
      <c r="C244" s="390" t="s">
        <v>557</v>
      </c>
      <c r="D244" s="391">
        <v>292.72447189963879</v>
      </c>
      <c r="E244" s="365"/>
      <c r="F244" s="365"/>
      <c r="G244" s="365"/>
      <c r="H244" s="365"/>
    </row>
    <row r="245" spans="1:8" ht="15.6" x14ac:dyDescent="0.3">
      <c r="A245" s="389" t="s">
        <v>93</v>
      </c>
      <c r="B245" s="390">
        <v>2044</v>
      </c>
      <c r="C245" s="390" t="s">
        <v>558</v>
      </c>
      <c r="D245" s="391">
        <v>291.89558709236019</v>
      </c>
      <c r="E245" s="365"/>
      <c r="F245" s="365"/>
      <c r="G245" s="365"/>
      <c r="H245" s="365"/>
    </row>
    <row r="246" spans="1:8" ht="15.6" x14ac:dyDescent="0.3">
      <c r="A246" s="389" t="s">
        <v>93</v>
      </c>
      <c r="B246" s="390">
        <v>2045</v>
      </c>
      <c r="C246" s="390" t="s">
        <v>559</v>
      </c>
      <c r="D246" s="391">
        <v>291.19495583412811</v>
      </c>
      <c r="E246" s="365"/>
      <c r="F246" s="365"/>
      <c r="G246" s="365"/>
      <c r="H246" s="365"/>
    </row>
    <row r="247" spans="1:8" ht="15.6" x14ac:dyDescent="0.3">
      <c r="A247" s="389" t="s">
        <v>93</v>
      </c>
      <c r="B247" s="390">
        <v>2046</v>
      </c>
      <c r="C247" s="390" t="s">
        <v>560</v>
      </c>
      <c r="D247" s="391">
        <v>290.62048136861614</v>
      </c>
      <c r="E247" s="365"/>
      <c r="F247" s="365"/>
      <c r="G247" s="365"/>
      <c r="H247" s="365"/>
    </row>
    <row r="248" spans="1:8" ht="15.6" x14ac:dyDescent="0.3">
      <c r="A248" s="389" t="s">
        <v>93</v>
      </c>
      <c r="B248" s="390">
        <v>2047</v>
      </c>
      <c r="C248" s="390" t="s">
        <v>561</v>
      </c>
      <c r="D248" s="391">
        <v>290.14598998959588</v>
      </c>
      <c r="E248" s="365"/>
      <c r="F248" s="365"/>
      <c r="G248" s="365"/>
      <c r="H248" s="365"/>
    </row>
    <row r="249" spans="1:8" ht="15.6" x14ac:dyDescent="0.3">
      <c r="A249" s="389" t="s">
        <v>93</v>
      </c>
      <c r="B249" s="390">
        <v>2048</v>
      </c>
      <c r="C249" s="390" t="s">
        <v>562</v>
      </c>
      <c r="D249" s="391">
        <v>289.75616390515449</v>
      </c>
      <c r="E249" s="365"/>
      <c r="F249" s="365"/>
      <c r="G249" s="365"/>
      <c r="H249" s="365"/>
    </row>
    <row r="250" spans="1:8" ht="15.6" x14ac:dyDescent="0.3">
      <c r="A250" s="389" t="s">
        <v>93</v>
      </c>
      <c r="B250" s="390">
        <v>2049</v>
      </c>
      <c r="C250" s="390" t="s">
        <v>563</v>
      </c>
      <c r="D250" s="391">
        <v>289.42877433262782</v>
      </c>
      <c r="E250" s="365"/>
      <c r="F250" s="365"/>
      <c r="G250" s="365"/>
      <c r="H250" s="365"/>
    </row>
    <row r="251" spans="1:8" ht="15.6" x14ac:dyDescent="0.3">
      <c r="A251" s="389" t="s">
        <v>93</v>
      </c>
      <c r="B251" s="390">
        <v>2050</v>
      </c>
      <c r="C251" s="390" t="s">
        <v>564</v>
      </c>
      <c r="D251" s="391">
        <v>289.16408392812673</v>
      </c>
      <c r="E251" s="365"/>
      <c r="F251" s="365"/>
      <c r="G251" s="365"/>
      <c r="H251" s="365"/>
    </row>
    <row r="252" spans="1:8" ht="15.6" x14ac:dyDescent="0.3">
      <c r="A252" s="385" t="s">
        <v>13</v>
      </c>
      <c r="B252" s="386">
        <v>2015</v>
      </c>
      <c r="C252" s="387" t="s">
        <v>2432</v>
      </c>
      <c r="D252" s="388">
        <v>494.26544839605759</v>
      </c>
      <c r="E252" s="365"/>
      <c r="F252" s="365"/>
      <c r="G252" s="365"/>
      <c r="H252" s="365"/>
    </row>
    <row r="253" spans="1:8" ht="15.6" x14ac:dyDescent="0.3">
      <c r="A253" s="385" t="s">
        <v>13</v>
      </c>
      <c r="B253" s="386">
        <v>2016</v>
      </c>
      <c r="C253" s="387" t="s">
        <v>2433</v>
      </c>
      <c r="D253" s="388">
        <v>484.26850215430125</v>
      </c>
      <c r="E253" s="365"/>
      <c r="F253" s="365"/>
      <c r="G253" s="365"/>
      <c r="H253" s="365"/>
    </row>
    <row r="254" spans="1:8" ht="15.6" x14ac:dyDescent="0.3">
      <c r="A254" s="389" t="s">
        <v>13</v>
      </c>
      <c r="B254" s="390">
        <v>2017</v>
      </c>
      <c r="C254" s="390" t="s">
        <v>565</v>
      </c>
      <c r="D254" s="391">
        <v>473.23433308659872</v>
      </c>
      <c r="E254" s="365"/>
      <c r="F254" s="365"/>
      <c r="G254" s="365"/>
      <c r="H254" s="365"/>
    </row>
    <row r="255" spans="1:8" ht="15.6" x14ac:dyDescent="0.3">
      <c r="A255" s="389" t="s">
        <v>13</v>
      </c>
      <c r="B255" s="390">
        <v>2018</v>
      </c>
      <c r="C255" s="390" t="s">
        <v>566</v>
      </c>
      <c r="D255" s="391">
        <v>461.38507395322711</v>
      </c>
      <c r="E255" s="365"/>
      <c r="F255" s="365"/>
      <c r="G255" s="365"/>
      <c r="H255" s="365"/>
    </row>
    <row r="256" spans="1:8" ht="15.6" x14ac:dyDescent="0.3">
      <c r="A256" s="389" t="s">
        <v>13</v>
      </c>
      <c r="B256" s="390">
        <v>2019</v>
      </c>
      <c r="C256" s="390" t="s">
        <v>567</v>
      </c>
      <c r="D256" s="391">
        <v>449.09697710099556</v>
      </c>
      <c r="E256" s="365"/>
      <c r="F256" s="365"/>
      <c r="G256" s="365"/>
      <c r="H256" s="365"/>
    </row>
    <row r="257" spans="1:8" ht="15.6" x14ac:dyDescent="0.3">
      <c r="A257" s="389" t="s">
        <v>13</v>
      </c>
      <c r="B257" s="390">
        <v>2020</v>
      </c>
      <c r="C257" s="390" t="s">
        <v>568</v>
      </c>
      <c r="D257" s="391">
        <v>436.49534494579518</v>
      </c>
      <c r="E257" s="365"/>
      <c r="F257" s="365"/>
      <c r="G257" s="365"/>
      <c r="H257" s="365"/>
    </row>
    <row r="258" spans="1:8" ht="15.6" x14ac:dyDescent="0.3">
      <c r="A258" s="389" t="s">
        <v>13</v>
      </c>
      <c r="B258" s="390">
        <v>2021</v>
      </c>
      <c r="C258" s="390" t="s">
        <v>569</v>
      </c>
      <c r="D258" s="391">
        <v>423.69454705200491</v>
      </c>
      <c r="E258" s="365"/>
      <c r="F258" s="365"/>
      <c r="G258" s="365"/>
      <c r="H258" s="365"/>
    </row>
    <row r="259" spans="1:8" ht="15.6" x14ac:dyDescent="0.3">
      <c r="A259" s="389" t="s">
        <v>13</v>
      </c>
      <c r="B259" s="390">
        <v>2022</v>
      </c>
      <c r="C259" s="390" t="s">
        <v>570</v>
      </c>
      <c r="D259" s="391">
        <v>411.01709579976477</v>
      </c>
      <c r="E259" s="365"/>
      <c r="F259" s="365"/>
      <c r="G259" s="365"/>
      <c r="H259" s="365"/>
    </row>
    <row r="260" spans="1:8" ht="15.6" x14ac:dyDescent="0.3">
      <c r="A260" s="389" t="s">
        <v>13</v>
      </c>
      <c r="B260" s="390">
        <v>2023</v>
      </c>
      <c r="C260" s="390" t="s">
        <v>571</v>
      </c>
      <c r="D260" s="391">
        <v>398.4076009738647</v>
      </c>
      <c r="E260" s="365"/>
      <c r="F260" s="365"/>
      <c r="G260" s="365"/>
      <c r="H260" s="365"/>
    </row>
    <row r="261" spans="1:8" ht="15.6" x14ac:dyDescent="0.3">
      <c r="A261" s="389" t="s">
        <v>13</v>
      </c>
      <c r="B261" s="390">
        <v>2024</v>
      </c>
      <c r="C261" s="390" t="s">
        <v>572</v>
      </c>
      <c r="D261" s="391">
        <v>385.92004350412913</v>
      </c>
      <c r="E261" s="365"/>
      <c r="F261" s="365"/>
      <c r="G261" s="365"/>
      <c r="H261" s="365"/>
    </row>
    <row r="262" spans="1:8" ht="15.6" x14ac:dyDescent="0.3">
      <c r="A262" s="389" t="s">
        <v>13</v>
      </c>
      <c r="B262" s="390">
        <v>2025</v>
      </c>
      <c r="C262" s="390" t="s">
        <v>573</v>
      </c>
      <c r="D262" s="391">
        <v>373.5588133502597</v>
      </c>
      <c r="E262" s="365"/>
      <c r="F262" s="365"/>
      <c r="G262" s="365"/>
      <c r="H262" s="365"/>
    </row>
    <row r="263" spans="1:8" ht="15.6" x14ac:dyDescent="0.3">
      <c r="A263" s="389" t="s">
        <v>13</v>
      </c>
      <c r="B263" s="390">
        <v>2026</v>
      </c>
      <c r="C263" s="390" t="s">
        <v>574</v>
      </c>
      <c r="D263" s="391">
        <v>362.30165004465425</v>
      </c>
      <c r="E263" s="365"/>
      <c r="F263" s="365"/>
      <c r="G263" s="365"/>
      <c r="H263" s="365"/>
    </row>
    <row r="264" spans="1:8" ht="15.6" x14ac:dyDescent="0.3">
      <c r="A264" s="389" t="s">
        <v>13</v>
      </c>
      <c r="B264" s="390">
        <v>2027</v>
      </c>
      <c r="C264" s="390" t="s">
        <v>575</v>
      </c>
      <c r="D264" s="391">
        <v>352.02495962781398</v>
      </c>
      <c r="E264" s="365"/>
      <c r="F264" s="365"/>
      <c r="G264" s="365"/>
      <c r="H264" s="365"/>
    </row>
    <row r="265" spans="1:8" ht="15.6" x14ac:dyDescent="0.3">
      <c r="A265" s="389" t="s">
        <v>13</v>
      </c>
      <c r="B265" s="390">
        <v>2028</v>
      </c>
      <c r="C265" s="390" t="s">
        <v>576</v>
      </c>
      <c r="D265" s="391">
        <v>342.77941112784265</v>
      </c>
      <c r="E265" s="365"/>
      <c r="F265" s="365"/>
      <c r="G265" s="365"/>
      <c r="H265" s="365"/>
    </row>
    <row r="266" spans="1:8" ht="15.6" x14ac:dyDescent="0.3">
      <c r="A266" s="389" t="s">
        <v>13</v>
      </c>
      <c r="B266" s="390">
        <v>2029</v>
      </c>
      <c r="C266" s="390" t="s">
        <v>577</v>
      </c>
      <c r="D266" s="391">
        <v>334.50836953257431</v>
      </c>
      <c r="E266" s="365"/>
      <c r="F266" s="365"/>
      <c r="G266" s="365"/>
      <c r="H266" s="365"/>
    </row>
    <row r="267" spans="1:8" ht="15.6" x14ac:dyDescent="0.3">
      <c r="A267" s="389" t="s">
        <v>13</v>
      </c>
      <c r="B267" s="390">
        <v>2030</v>
      </c>
      <c r="C267" s="390" t="s">
        <v>578</v>
      </c>
      <c r="D267" s="391">
        <v>327.15683120262725</v>
      </c>
      <c r="E267" s="365"/>
      <c r="F267" s="365"/>
      <c r="G267" s="365"/>
      <c r="H267" s="365"/>
    </row>
    <row r="268" spans="1:8" ht="15.6" x14ac:dyDescent="0.3">
      <c r="A268" s="389" t="s">
        <v>13</v>
      </c>
      <c r="B268" s="390">
        <v>2031</v>
      </c>
      <c r="C268" s="390" t="s">
        <v>579</v>
      </c>
      <c r="D268" s="391">
        <v>320.64829348436746</v>
      </c>
      <c r="E268" s="365"/>
      <c r="F268" s="365"/>
      <c r="G268" s="365"/>
      <c r="H268" s="365"/>
    </row>
    <row r="269" spans="1:8" ht="15.6" x14ac:dyDescent="0.3">
      <c r="A269" s="389" t="s">
        <v>13</v>
      </c>
      <c r="B269" s="390">
        <v>2032</v>
      </c>
      <c r="C269" s="390" t="s">
        <v>580</v>
      </c>
      <c r="D269" s="391">
        <v>314.91995704107171</v>
      </c>
      <c r="E269" s="365"/>
      <c r="F269" s="365"/>
      <c r="G269" s="365"/>
      <c r="H269" s="365"/>
    </row>
    <row r="270" spans="1:8" ht="15.6" x14ac:dyDescent="0.3">
      <c r="A270" s="389" t="s">
        <v>13</v>
      </c>
      <c r="B270" s="390">
        <v>2033</v>
      </c>
      <c r="C270" s="390" t="s">
        <v>581</v>
      </c>
      <c r="D270" s="391">
        <v>309.91003333100429</v>
      </c>
      <c r="E270" s="365"/>
      <c r="F270" s="365"/>
      <c r="G270" s="365"/>
      <c r="H270" s="365"/>
    </row>
    <row r="271" spans="1:8" ht="15.6" x14ac:dyDescent="0.3">
      <c r="A271" s="389" t="s">
        <v>13</v>
      </c>
      <c r="B271" s="390">
        <v>2034</v>
      </c>
      <c r="C271" s="390" t="s">
        <v>582</v>
      </c>
      <c r="D271" s="391">
        <v>305.54729404270108</v>
      </c>
      <c r="E271" s="365"/>
      <c r="F271" s="365"/>
      <c r="G271" s="365"/>
      <c r="H271" s="365"/>
    </row>
    <row r="272" spans="1:8" ht="15.6" x14ac:dyDescent="0.3">
      <c r="A272" s="389" t="s">
        <v>13</v>
      </c>
      <c r="B272" s="390">
        <v>2035</v>
      </c>
      <c r="C272" s="390" t="s">
        <v>583</v>
      </c>
      <c r="D272" s="391">
        <v>301.7795143138207</v>
      </c>
      <c r="E272" s="365"/>
      <c r="F272" s="365"/>
      <c r="G272" s="365"/>
      <c r="H272" s="365"/>
    </row>
    <row r="273" spans="1:8" ht="15.6" x14ac:dyDescent="0.3">
      <c r="A273" s="389" t="s">
        <v>13</v>
      </c>
      <c r="B273" s="390">
        <v>2036</v>
      </c>
      <c r="C273" s="390" t="s">
        <v>584</v>
      </c>
      <c r="D273" s="391">
        <v>298.55417899015561</v>
      </c>
      <c r="E273" s="365"/>
      <c r="F273" s="365"/>
      <c r="G273" s="365"/>
      <c r="H273" s="365"/>
    </row>
    <row r="274" spans="1:8" ht="15.6" x14ac:dyDescent="0.3">
      <c r="A274" s="389" t="s">
        <v>13</v>
      </c>
      <c r="B274" s="390">
        <v>2037</v>
      </c>
      <c r="C274" s="390" t="s">
        <v>585</v>
      </c>
      <c r="D274" s="391">
        <v>295.81863905461535</v>
      </c>
      <c r="E274" s="365"/>
      <c r="F274" s="365"/>
      <c r="G274" s="365"/>
      <c r="H274" s="365"/>
    </row>
    <row r="275" spans="1:8" ht="15.6" x14ac:dyDescent="0.3">
      <c r="A275" s="389" t="s">
        <v>13</v>
      </c>
      <c r="B275" s="390">
        <v>2038</v>
      </c>
      <c r="C275" s="390" t="s">
        <v>586</v>
      </c>
      <c r="D275" s="391">
        <v>293.52167936909945</v>
      </c>
      <c r="E275" s="365"/>
      <c r="F275" s="365"/>
      <c r="G275" s="365"/>
      <c r="H275" s="365"/>
    </row>
    <row r="276" spans="1:8" ht="15.6" x14ac:dyDescent="0.3">
      <c r="A276" s="389" t="s">
        <v>13</v>
      </c>
      <c r="B276" s="390">
        <v>2039</v>
      </c>
      <c r="C276" s="390" t="s">
        <v>587</v>
      </c>
      <c r="D276" s="391">
        <v>291.6009774765563</v>
      </c>
      <c r="E276" s="365"/>
      <c r="F276" s="365"/>
      <c r="G276" s="365"/>
      <c r="H276" s="365"/>
    </row>
    <row r="277" spans="1:8" ht="15.6" x14ac:dyDescent="0.3">
      <c r="A277" s="389" t="s">
        <v>13</v>
      </c>
      <c r="B277" s="390">
        <v>2040</v>
      </c>
      <c r="C277" s="390" t="s">
        <v>588</v>
      </c>
      <c r="D277" s="391">
        <v>290.00459148168341</v>
      </c>
      <c r="E277" s="365"/>
      <c r="F277" s="365"/>
      <c r="G277" s="365"/>
      <c r="H277" s="365"/>
    </row>
    <row r="278" spans="1:8" ht="15.6" x14ac:dyDescent="0.3">
      <c r="A278" s="389" t="s">
        <v>13</v>
      </c>
      <c r="B278" s="390">
        <v>2041</v>
      </c>
      <c r="C278" s="390" t="s">
        <v>589</v>
      </c>
      <c r="D278" s="391">
        <v>288.70017668656811</v>
      </c>
      <c r="E278" s="365"/>
      <c r="F278" s="365"/>
      <c r="G278" s="365"/>
      <c r="H278" s="365"/>
    </row>
    <row r="279" spans="1:8" ht="15.6" x14ac:dyDescent="0.3">
      <c r="A279" s="389" t="s">
        <v>13</v>
      </c>
      <c r="B279" s="390">
        <v>2042</v>
      </c>
      <c r="C279" s="390" t="s">
        <v>590</v>
      </c>
      <c r="D279" s="391">
        <v>287.62284347636694</v>
      </c>
      <c r="E279" s="365"/>
      <c r="F279" s="365"/>
      <c r="G279" s="365"/>
      <c r="H279" s="365"/>
    </row>
    <row r="280" spans="1:8" ht="15.6" x14ac:dyDescent="0.3">
      <c r="A280" s="389" t="s">
        <v>13</v>
      </c>
      <c r="B280" s="390">
        <v>2043</v>
      </c>
      <c r="C280" s="390" t="s">
        <v>591</v>
      </c>
      <c r="D280" s="391">
        <v>286.7457077701261</v>
      </c>
      <c r="E280" s="365"/>
      <c r="F280" s="365"/>
      <c r="G280" s="365"/>
      <c r="H280" s="365"/>
    </row>
    <row r="281" spans="1:8" ht="15.6" x14ac:dyDescent="0.3">
      <c r="A281" s="389" t="s">
        <v>13</v>
      </c>
      <c r="B281" s="390">
        <v>2044</v>
      </c>
      <c r="C281" s="390" t="s">
        <v>592</v>
      </c>
      <c r="D281" s="391">
        <v>286.02490861131258</v>
      </c>
      <c r="E281" s="365"/>
      <c r="F281" s="365"/>
      <c r="G281" s="365"/>
      <c r="H281" s="365"/>
    </row>
    <row r="282" spans="1:8" ht="15.6" x14ac:dyDescent="0.3">
      <c r="A282" s="389" t="s">
        <v>13</v>
      </c>
      <c r="B282" s="390">
        <v>2045</v>
      </c>
      <c r="C282" s="390" t="s">
        <v>593</v>
      </c>
      <c r="D282" s="391">
        <v>285.42234683131062</v>
      </c>
      <c r="E282" s="365"/>
      <c r="F282" s="365"/>
      <c r="G282" s="365"/>
      <c r="H282" s="365"/>
    </row>
    <row r="283" spans="1:8" ht="15.6" x14ac:dyDescent="0.3">
      <c r="A283" s="389" t="s">
        <v>13</v>
      </c>
      <c r="B283" s="390">
        <v>2046</v>
      </c>
      <c r="C283" s="390" t="s">
        <v>594</v>
      </c>
      <c r="D283" s="391">
        <v>284.92056102602032</v>
      </c>
      <c r="E283" s="365"/>
      <c r="F283" s="365"/>
      <c r="G283" s="365"/>
      <c r="H283" s="365"/>
    </row>
    <row r="284" spans="1:8" ht="15.6" x14ac:dyDescent="0.3">
      <c r="A284" s="389" t="s">
        <v>13</v>
      </c>
      <c r="B284" s="390">
        <v>2047</v>
      </c>
      <c r="C284" s="390" t="s">
        <v>595</v>
      </c>
      <c r="D284" s="391">
        <v>284.50286509787958</v>
      </c>
      <c r="E284" s="365"/>
      <c r="F284" s="365"/>
      <c r="G284" s="365"/>
      <c r="H284" s="365"/>
    </row>
    <row r="285" spans="1:8" ht="15.6" x14ac:dyDescent="0.3">
      <c r="A285" s="389" t="s">
        <v>13</v>
      </c>
      <c r="B285" s="390">
        <v>2048</v>
      </c>
      <c r="C285" s="390" t="s">
        <v>596</v>
      </c>
      <c r="D285" s="391">
        <v>284.16227471042993</v>
      </c>
      <c r="E285" s="365"/>
      <c r="F285" s="365"/>
      <c r="G285" s="365"/>
      <c r="H285" s="365"/>
    </row>
    <row r="286" spans="1:8" ht="15.6" x14ac:dyDescent="0.3">
      <c r="A286" s="389" t="s">
        <v>13</v>
      </c>
      <c r="B286" s="390">
        <v>2049</v>
      </c>
      <c r="C286" s="390" t="s">
        <v>597</v>
      </c>
      <c r="D286" s="391">
        <v>283.8757349977314</v>
      </c>
      <c r="E286" s="365"/>
      <c r="F286" s="365"/>
      <c r="G286" s="365"/>
      <c r="H286" s="365"/>
    </row>
    <row r="287" spans="1:8" ht="15.6" x14ac:dyDescent="0.3">
      <c r="A287" s="389" t="s">
        <v>13</v>
      </c>
      <c r="B287" s="390">
        <v>2050</v>
      </c>
      <c r="C287" s="390" t="s">
        <v>598</v>
      </c>
      <c r="D287" s="391">
        <v>283.65058789839952</v>
      </c>
      <c r="E287" s="365"/>
      <c r="F287" s="365"/>
      <c r="G287" s="365"/>
      <c r="H287" s="365"/>
    </row>
    <row r="288" spans="1:8" ht="15.6" x14ac:dyDescent="0.3">
      <c r="A288" s="385" t="s">
        <v>14</v>
      </c>
      <c r="B288" s="386">
        <v>2015</v>
      </c>
      <c r="C288" s="387" t="s">
        <v>2434</v>
      </c>
      <c r="D288" s="388">
        <v>545.23731075670412</v>
      </c>
      <c r="E288" s="365"/>
      <c r="F288" s="365"/>
      <c r="G288" s="365"/>
      <c r="H288" s="365"/>
    </row>
    <row r="289" spans="1:8" ht="15.6" x14ac:dyDescent="0.3">
      <c r="A289" s="385" t="s">
        <v>14</v>
      </c>
      <c r="B289" s="386">
        <v>2016</v>
      </c>
      <c r="C289" s="387" t="s">
        <v>2435</v>
      </c>
      <c r="D289" s="388">
        <v>536.18352614124535</v>
      </c>
      <c r="E289" s="365"/>
      <c r="F289" s="365"/>
      <c r="G289" s="365"/>
      <c r="H289" s="365"/>
    </row>
    <row r="290" spans="1:8" ht="15.6" x14ac:dyDescent="0.3">
      <c r="A290" s="389" t="s">
        <v>14</v>
      </c>
      <c r="B290" s="390">
        <v>2017</v>
      </c>
      <c r="C290" s="390" t="s">
        <v>599</v>
      </c>
      <c r="D290" s="391">
        <v>525.6446471229923</v>
      </c>
      <c r="E290" s="365"/>
      <c r="F290" s="365"/>
      <c r="G290" s="365"/>
      <c r="H290" s="365"/>
    </row>
    <row r="291" spans="1:8" ht="15.6" x14ac:dyDescent="0.3">
      <c r="A291" s="389" t="s">
        <v>14</v>
      </c>
      <c r="B291" s="390">
        <v>2018</v>
      </c>
      <c r="C291" s="390" t="s">
        <v>600</v>
      </c>
      <c r="D291" s="391">
        <v>514.43274665044555</v>
      </c>
      <c r="E291" s="365"/>
      <c r="F291" s="365"/>
      <c r="G291" s="365"/>
      <c r="H291" s="365"/>
    </row>
    <row r="292" spans="1:8" ht="15.6" x14ac:dyDescent="0.3">
      <c r="A292" s="389" t="s">
        <v>14</v>
      </c>
      <c r="B292" s="390">
        <v>2019</v>
      </c>
      <c r="C292" s="390" t="s">
        <v>601</v>
      </c>
      <c r="D292" s="391">
        <v>502.26211835512714</v>
      </c>
      <c r="E292" s="365"/>
      <c r="F292" s="365"/>
      <c r="G292" s="365"/>
      <c r="H292" s="365"/>
    </row>
    <row r="293" spans="1:8" ht="15.6" x14ac:dyDescent="0.3">
      <c r="A293" s="389" t="s">
        <v>14</v>
      </c>
      <c r="B293" s="390">
        <v>2020</v>
      </c>
      <c r="C293" s="390" t="s">
        <v>602</v>
      </c>
      <c r="D293" s="391">
        <v>489.48325911688369</v>
      </c>
      <c r="E293" s="365"/>
      <c r="F293" s="365"/>
      <c r="G293" s="365"/>
      <c r="H293" s="365"/>
    </row>
    <row r="294" spans="1:8" ht="15.6" x14ac:dyDescent="0.3">
      <c r="A294" s="389" t="s">
        <v>14</v>
      </c>
      <c r="B294" s="390">
        <v>2021</v>
      </c>
      <c r="C294" s="390" t="s">
        <v>603</v>
      </c>
      <c r="D294" s="391">
        <v>476.16134928264273</v>
      </c>
      <c r="E294" s="365"/>
      <c r="F294" s="365"/>
      <c r="G294" s="365"/>
      <c r="H294" s="365"/>
    </row>
    <row r="295" spans="1:8" ht="15.6" x14ac:dyDescent="0.3">
      <c r="A295" s="389" t="s">
        <v>14</v>
      </c>
      <c r="B295" s="390">
        <v>2022</v>
      </c>
      <c r="C295" s="390" t="s">
        <v>604</v>
      </c>
      <c r="D295" s="391">
        <v>462.67931135312665</v>
      </c>
      <c r="E295" s="365"/>
      <c r="F295" s="365"/>
      <c r="G295" s="365"/>
      <c r="H295" s="365"/>
    </row>
    <row r="296" spans="1:8" ht="15.6" x14ac:dyDescent="0.3">
      <c r="A296" s="389" t="s">
        <v>14</v>
      </c>
      <c r="B296" s="390">
        <v>2023</v>
      </c>
      <c r="C296" s="390" t="s">
        <v>605</v>
      </c>
      <c r="D296" s="391">
        <v>449.02608587231009</v>
      </c>
      <c r="E296" s="365"/>
      <c r="F296" s="365"/>
      <c r="G296" s="365"/>
      <c r="H296" s="365"/>
    </row>
    <row r="297" spans="1:8" ht="15.6" x14ac:dyDescent="0.3">
      <c r="A297" s="389" t="s">
        <v>14</v>
      </c>
      <c r="B297" s="390">
        <v>2024</v>
      </c>
      <c r="C297" s="390" t="s">
        <v>606</v>
      </c>
      <c r="D297" s="391">
        <v>435.31774238973429</v>
      </c>
      <c r="E297" s="365"/>
      <c r="F297" s="365"/>
      <c r="G297" s="365"/>
      <c r="H297" s="365"/>
    </row>
    <row r="298" spans="1:8" ht="15.6" x14ac:dyDescent="0.3">
      <c r="A298" s="389" t="s">
        <v>14</v>
      </c>
      <c r="B298" s="390">
        <v>2025</v>
      </c>
      <c r="C298" s="390" t="s">
        <v>607</v>
      </c>
      <c r="D298" s="391">
        <v>421.62549017754998</v>
      </c>
      <c r="E298" s="365"/>
      <c r="F298" s="365"/>
      <c r="G298" s="365"/>
      <c r="H298" s="365"/>
    </row>
    <row r="299" spans="1:8" ht="15.6" x14ac:dyDescent="0.3">
      <c r="A299" s="389" t="s">
        <v>14</v>
      </c>
      <c r="B299" s="390">
        <v>2026</v>
      </c>
      <c r="C299" s="390" t="s">
        <v>608</v>
      </c>
      <c r="D299" s="391">
        <v>408.76101604535529</v>
      </c>
      <c r="E299" s="365"/>
      <c r="F299" s="365"/>
      <c r="G299" s="365"/>
      <c r="H299" s="365"/>
    </row>
    <row r="300" spans="1:8" ht="15.6" x14ac:dyDescent="0.3">
      <c r="A300" s="389" t="s">
        <v>14</v>
      </c>
      <c r="B300" s="390">
        <v>2027</v>
      </c>
      <c r="C300" s="390" t="s">
        <v>609</v>
      </c>
      <c r="D300" s="391">
        <v>396.65833570803858</v>
      </c>
      <c r="E300" s="365"/>
      <c r="F300" s="365"/>
      <c r="G300" s="365"/>
      <c r="H300" s="365"/>
    </row>
    <row r="301" spans="1:8" ht="15.6" x14ac:dyDescent="0.3">
      <c r="A301" s="389" t="s">
        <v>14</v>
      </c>
      <c r="B301" s="390">
        <v>2028</v>
      </c>
      <c r="C301" s="390" t="s">
        <v>610</v>
      </c>
      <c r="D301" s="391">
        <v>385.43841341169832</v>
      </c>
      <c r="E301" s="365"/>
      <c r="F301" s="365"/>
      <c r="G301" s="365"/>
      <c r="H301" s="365"/>
    </row>
    <row r="302" spans="1:8" ht="15.6" x14ac:dyDescent="0.3">
      <c r="A302" s="389" t="s">
        <v>14</v>
      </c>
      <c r="B302" s="390">
        <v>2029</v>
      </c>
      <c r="C302" s="390" t="s">
        <v>611</v>
      </c>
      <c r="D302" s="391">
        <v>375.07970421183745</v>
      </c>
      <c r="E302" s="365"/>
      <c r="F302" s="365"/>
      <c r="G302" s="365"/>
      <c r="H302" s="365"/>
    </row>
    <row r="303" spans="1:8" ht="15.6" x14ac:dyDescent="0.3">
      <c r="A303" s="389" t="s">
        <v>14</v>
      </c>
      <c r="B303" s="390">
        <v>2030</v>
      </c>
      <c r="C303" s="390" t="s">
        <v>612</v>
      </c>
      <c r="D303" s="391">
        <v>365.5582475597883</v>
      </c>
      <c r="E303" s="365"/>
      <c r="F303" s="365"/>
      <c r="G303" s="365"/>
      <c r="H303" s="365"/>
    </row>
    <row r="304" spans="1:8" ht="15.6" x14ac:dyDescent="0.3">
      <c r="A304" s="389" t="s">
        <v>14</v>
      </c>
      <c r="B304" s="390">
        <v>2031</v>
      </c>
      <c r="C304" s="390" t="s">
        <v>613</v>
      </c>
      <c r="D304" s="391">
        <v>356.86633247277956</v>
      </c>
      <c r="E304" s="365"/>
      <c r="F304" s="365"/>
      <c r="G304" s="365"/>
      <c r="H304" s="365"/>
    </row>
    <row r="305" spans="1:8" ht="15.6" x14ac:dyDescent="0.3">
      <c r="A305" s="389" t="s">
        <v>14</v>
      </c>
      <c r="B305" s="390">
        <v>2032</v>
      </c>
      <c r="C305" s="390" t="s">
        <v>614</v>
      </c>
      <c r="D305" s="391">
        <v>348.98668095794591</v>
      </c>
      <c r="E305" s="365"/>
      <c r="F305" s="365"/>
      <c r="G305" s="365"/>
      <c r="H305" s="365"/>
    </row>
    <row r="306" spans="1:8" ht="15.6" x14ac:dyDescent="0.3">
      <c r="A306" s="389" t="s">
        <v>14</v>
      </c>
      <c r="B306" s="390">
        <v>2033</v>
      </c>
      <c r="C306" s="390" t="s">
        <v>615</v>
      </c>
      <c r="D306" s="391">
        <v>341.900074506755</v>
      </c>
      <c r="E306" s="365"/>
      <c r="F306" s="365"/>
      <c r="G306" s="365"/>
      <c r="H306" s="365"/>
    </row>
    <row r="307" spans="1:8" ht="15.6" x14ac:dyDescent="0.3">
      <c r="A307" s="389" t="s">
        <v>14</v>
      </c>
      <c r="B307" s="390">
        <v>2034</v>
      </c>
      <c r="C307" s="390" t="s">
        <v>616</v>
      </c>
      <c r="D307" s="391">
        <v>335.51510776760341</v>
      </c>
      <c r="E307" s="365"/>
      <c r="F307" s="365"/>
      <c r="G307" s="365"/>
      <c r="H307" s="365"/>
    </row>
    <row r="308" spans="1:8" ht="15.6" x14ac:dyDescent="0.3">
      <c r="A308" s="389" t="s">
        <v>14</v>
      </c>
      <c r="B308" s="390">
        <v>2035</v>
      </c>
      <c r="C308" s="390" t="s">
        <v>617</v>
      </c>
      <c r="D308" s="391">
        <v>329.82129704591307</v>
      </c>
      <c r="E308" s="365"/>
      <c r="F308" s="365"/>
      <c r="G308" s="365"/>
      <c r="H308" s="365"/>
    </row>
    <row r="309" spans="1:8" ht="15.6" x14ac:dyDescent="0.3">
      <c r="A309" s="389" t="s">
        <v>14</v>
      </c>
      <c r="B309" s="390">
        <v>2036</v>
      </c>
      <c r="C309" s="390" t="s">
        <v>618</v>
      </c>
      <c r="D309" s="391">
        <v>324.77222106857892</v>
      </c>
      <c r="E309" s="365"/>
      <c r="F309" s="365"/>
      <c r="G309" s="365"/>
      <c r="H309" s="365"/>
    </row>
    <row r="310" spans="1:8" ht="15.6" x14ac:dyDescent="0.3">
      <c r="A310" s="389" t="s">
        <v>14</v>
      </c>
      <c r="B310" s="390">
        <v>2037</v>
      </c>
      <c r="C310" s="390" t="s">
        <v>619</v>
      </c>
      <c r="D310" s="391">
        <v>320.35670719314112</v>
      </c>
      <c r="E310" s="365"/>
      <c r="F310" s="365"/>
      <c r="G310" s="365"/>
      <c r="H310" s="365"/>
    </row>
    <row r="311" spans="1:8" ht="15.6" x14ac:dyDescent="0.3">
      <c r="A311" s="389" t="s">
        <v>14</v>
      </c>
      <c r="B311" s="390">
        <v>2038</v>
      </c>
      <c r="C311" s="390" t="s">
        <v>620</v>
      </c>
      <c r="D311" s="391">
        <v>316.4765264679142</v>
      </c>
      <c r="E311" s="365"/>
      <c r="F311" s="365"/>
      <c r="G311" s="365"/>
      <c r="H311" s="365"/>
    </row>
    <row r="312" spans="1:8" ht="15.6" x14ac:dyDescent="0.3">
      <c r="A312" s="389" t="s">
        <v>14</v>
      </c>
      <c r="B312" s="390">
        <v>2039</v>
      </c>
      <c r="C312" s="390" t="s">
        <v>621</v>
      </c>
      <c r="D312" s="391">
        <v>313.13158866948811</v>
      </c>
      <c r="E312" s="365"/>
      <c r="F312" s="365"/>
      <c r="G312" s="365"/>
      <c r="H312" s="365"/>
    </row>
    <row r="313" spans="1:8" ht="15.6" x14ac:dyDescent="0.3">
      <c r="A313" s="389" t="s">
        <v>14</v>
      </c>
      <c r="B313" s="390">
        <v>2040</v>
      </c>
      <c r="C313" s="390" t="s">
        <v>622</v>
      </c>
      <c r="D313" s="391">
        <v>310.21456922730277</v>
      </c>
      <c r="E313" s="365"/>
      <c r="F313" s="365"/>
      <c r="G313" s="365"/>
      <c r="H313" s="365"/>
    </row>
    <row r="314" spans="1:8" ht="15.6" x14ac:dyDescent="0.3">
      <c r="A314" s="389" t="s">
        <v>14</v>
      </c>
      <c r="B314" s="390">
        <v>2041</v>
      </c>
      <c r="C314" s="390" t="s">
        <v>623</v>
      </c>
      <c r="D314" s="391">
        <v>307.7477908295113</v>
      </c>
      <c r="E314" s="365"/>
      <c r="F314" s="365"/>
      <c r="G314" s="365"/>
      <c r="H314" s="365"/>
    </row>
    <row r="315" spans="1:8" ht="15.6" x14ac:dyDescent="0.3">
      <c r="A315" s="389" t="s">
        <v>14</v>
      </c>
      <c r="B315" s="390">
        <v>2042</v>
      </c>
      <c r="C315" s="390" t="s">
        <v>624</v>
      </c>
      <c r="D315" s="391">
        <v>305.64414509899143</v>
      </c>
      <c r="E315" s="365"/>
      <c r="F315" s="365"/>
      <c r="G315" s="365"/>
      <c r="H315" s="365"/>
    </row>
    <row r="316" spans="1:8" ht="15.6" x14ac:dyDescent="0.3">
      <c r="A316" s="389" t="s">
        <v>14</v>
      </c>
      <c r="B316" s="390">
        <v>2043</v>
      </c>
      <c r="C316" s="390" t="s">
        <v>625</v>
      </c>
      <c r="D316" s="391">
        <v>303.80907248731808</v>
      </c>
      <c r="E316" s="365"/>
      <c r="F316" s="365"/>
      <c r="G316" s="365"/>
      <c r="H316" s="365"/>
    </row>
    <row r="317" spans="1:8" ht="15.6" x14ac:dyDescent="0.3">
      <c r="A317" s="389" t="s">
        <v>14</v>
      </c>
      <c r="B317" s="390">
        <v>2044</v>
      </c>
      <c r="C317" s="390" t="s">
        <v>626</v>
      </c>
      <c r="D317" s="391">
        <v>302.26756348784897</v>
      </c>
      <c r="E317" s="365"/>
      <c r="F317" s="365"/>
      <c r="G317" s="365"/>
      <c r="H317" s="365"/>
    </row>
    <row r="318" spans="1:8" ht="15.6" x14ac:dyDescent="0.3">
      <c r="A318" s="389" t="s">
        <v>14</v>
      </c>
      <c r="B318" s="390">
        <v>2045</v>
      </c>
      <c r="C318" s="390" t="s">
        <v>627</v>
      </c>
      <c r="D318" s="391">
        <v>300.88189116069105</v>
      </c>
      <c r="E318" s="365"/>
      <c r="F318" s="365"/>
      <c r="G318" s="365"/>
      <c r="H318" s="365"/>
    </row>
    <row r="319" spans="1:8" ht="15.6" x14ac:dyDescent="0.3">
      <c r="A319" s="389" t="s">
        <v>14</v>
      </c>
      <c r="B319" s="390">
        <v>2046</v>
      </c>
      <c r="C319" s="390" t="s">
        <v>628</v>
      </c>
      <c r="D319" s="391">
        <v>299.7277376909625</v>
      </c>
      <c r="E319" s="365"/>
      <c r="F319" s="365"/>
      <c r="G319" s="365"/>
      <c r="H319" s="365"/>
    </row>
    <row r="320" spans="1:8" ht="15.6" x14ac:dyDescent="0.3">
      <c r="A320" s="389" t="s">
        <v>14</v>
      </c>
      <c r="B320" s="390">
        <v>2047</v>
      </c>
      <c r="C320" s="390" t="s">
        <v>629</v>
      </c>
      <c r="D320" s="391">
        <v>298.73533873715536</v>
      </c>
      <c r="E320" s="365"/>
      <c r="F320" s="365"/>
      <c r="G320" s="365"/>
      <c r="H320" s="365"/>
    </row>
    <row r="321" spans="1:8" ht="15.6" x14ac:dyDescent="0.3">
      <c r="A321" s="389" t="s">
        <v>14</v>
      </c>
      <c r="B321" s="390">
        <v>2048</v>
      </c>
      <c r="C321" s="390" t="s">
        <v>630</v>
      </c>
      <c r="D321" s="391">
        <v>297.85760415495179</v>
      </c>
      <c r="E321" s="365"/>
      <c r="F321" s="365"/>
      <c r="G321" s="365"/>
      <c r="H321" s="365"/>
    </row>
    <row r="322" spans="1:8" ht="15.6" x14ac:dyDescent="0.3">
      <c r="A322" s="389" t="s">
        <v>14</v>
      </c>
      <c r="B322" s="390">
        <v>2049</v>
      </c>
      <c r="C322" s="390" t="s">
        <v>631</v>
      </c>
      <c r="D322" s="391">
        <v>297.119539597337</v>
      </c>
      <c r="E322" s="365"/>
      <c r="F322" s="365"/>
      <c r="G322" s="365"/>
      <c r="H322" s="365"/>
    </row>
    <row r="323" spans="1:8" ht="15.6" x14ac:dyDescent="0.3">
      <c r="A323" s="389" t="s">
        <v>14</v>
      </c>
      <c r="B323" s="390">
        <v>2050</v>
      </c>
      <c r="C323" s="390" t="s">
        <v>632</v>
      </c>
      <c r="D323" s="391">
        <v>296.49181496043059</v>
      </c>
      <c r="E323" s="365"/>
      <c r="F323" s="365"/>
      <c r="G323" s="365"/>
      <c r="H323" s="365"/>
    </row>
    <row r="324" spans="1:8" ht="15.6" x14ac:dyDescent="0.3">
      <c r="A324" s="385" t="s">
        <v>15</v>
      </c>
      <c r="B324" s="386">
        <v>2015</v>
      </c>
      <c r="C324" s="387" t="s">
        <v>2436</v>
      </c>
      <c r="D324" s="388">
        <v>526.49357057482064</v>
      </c>
      <c r="E324" s="365"/>
      <c r="F324" s="365"/>
      <c r="G324" s="365"/>
      <c r="H324" s="365"/>
    </row>
    <row r="325" spans="1:8" ht="15.6" x14ac:dyDescent="0.3">
      <c r="A325" s="385" t="s">
        <v>15</v>
      </c>
      <c r="B325" s="386">
        <v>2016</v>
      </c>
      <c r="C325" s="387" t="s">
        <v>2437</v>
      </c>
      <c r="D325" s="388">
        <v>516.60949711735736</v>
      </c>
      <c r="E325" s="365"/>
      <c r="F325" s="365"/>
      <c r="G325" s="365"/>
      <c r="H325" s="365"/>
    </row>
    <row r="326" spans="1:8" ht="15.6" x14ac:dyDescent="0.3">
      <c r="A326" s="389" t="s">
        <v>15</v>
      </c>
      <c r="B326" s="390">
        <v>2017</v>
      </c>
      <c r="C326" s="390" t="s">
        <v>633</v>
      </c>
      <c r="D326" s="391">
        <v>504.4340032448759</v>
      </c>
      <c r="E326" s="365"/>
      <c r="F326" s="365"/>
      <c r="G326" s="365"/>
      <c r="H326" s="365"/>
    </row>
    <row r="327" spans="1:8" ht="15.6" x14ac:dyDescent="0.3">
      <c r="A327" s="389" t="s">
        <v>15</v>
      </c>
      <c r="B327" s="390">
        <v>2018</v>
      </c>
      <c r="C327" s="390" t="s">
        <v>634</v>
      </c>
      <c r="D327" s="391">
        <v>491.48292714280961</v>
      </c>
      <c r="E327" s="365"/>
      <c r="F327" s="365"/>
      <c r="G327" s="365"/>
      <c r="H327" s="365"/>
    </row>
    <row r="328" spans="1:8" ht="15.6" x14ac:dyDescent="0.3">
      <c r="A328" s="389" t="s">
        <v>15</v>
      </c>
      <c r="B328" s="390">
        <v>2019</v>
      </c>
      <c r="C328" s="390" t="s">
        <v>635</v>
      </c>
      <c r="D328" s="391">
        <v>474.72988458574628</v>
      </c>
      <c r="E328" s="365"/>
      <c r="F328" s="365"/>
      <c r="G328" s="365"/>
      <c r="H328" s="365"/>
    </row>
    <row r="329" spans="1:8" ht="15.6" x14ac:dyDescent="0.3">
      <c r="A329" s="389" t="s">
        <v>15</v>
      </c>
      <c r="B329" s="390">
        <v>2020</v>
      </c>
      <c r="C329" s="390" t="s">
        <v>636</v>
      </c>
      <c r="D329" s="391">
        <v>461.12902177984205</v>
      </c>
      <c r="E329" s="365"/>
      <c r="F329" s="365"/>
      <c r="G329" s="365"/>
      <c r="H329" s="365"/>
    </row>
    <row r="330" spans="1:8" ht="15.6" x14ac:dyDescent="0.3">
      <c r="A330" s="389" t="s">
        <v>15</v>
      </c>
      <c r="B330" s="390">
        <v>2021</v>
      </c>
      <c r="C330" s="390" t="s">
        <v>637</v>
      </c>
      <c r="D330" s="391">
        <v>447.38495335481463</v>
      </c>
      <c r="E330" s="365"/>
      <c r="F330" s="365"/>
      <c r="G330" s="365"/>
      <c r="H330" s="365"/>
    </row>
    <row r="331" spans="1:8" ht="15.6" x14ac:dyDescent="0.3">
      <c r="A331" s="389" t="s">
        <v>15</v>
      </c>
      <c r="B331" s="390">
        <v>2022</v>
      </c>
      <c r="C331" s="390" t="s">
        <v>638</v>
      </c>
      <c r="D331" s="391">
        <v>433.79158465691631</v>
      </c>
      <c r="E331" s="365"/>
      <c r="F331" s="365"/>
      <c r="G331" s="365"/>
      <c r="H331" s="365"/>
    </row>
    <row r="332" spans="1:8" ht="15.6" x14ac:dyDescent="0.3">
      <c r="A332" s="389" t="s">
        <v>15</v>
      </c>
      <c r="B332" s="390">
        <v>2023</v>
      </c>
      <c r="C332" s="390" t="s">
        <v>639</v>
      </c>
      <c r="D332" s="391">
        <v>420.30238480518273</v>
      </c>
      <c r="E332" s="365"/>
      <c r="F332" s="365"/>
      <c r="G332" s="365"/>
      <c r="H332" s="365"/>
    </row>
    <row r="333" spans="1:8" ht="15.6" x14ac:dyDescent="0.3">
      <c r="A333" s="389" t="s">
        <v>15</v>
      </c>
      <c r="B333" s="390">
        <v>2024</v>
      </c>
      <c r="C333" s="390" t="s">
        <v>640</v>
      </c>
      <c r="D333" s="391">
        <v>406.99756073933958</v>
      </c>
      <c r="E333" s="365"/>
      <c r="F333" s="365"/>
      <c r="G333" s="365"/>
      <c r="H333" s="365"/>
    </row>
    <row r="334" spans="1:8" ht="15.6" x14ac:dyDescent="0.3">
      <c r="A334" s="389" t="s">
        <v>15</v>
      </c>
      <c r="B334" s="390">
        <v>2025</v>
      </c>
      <c r="C334" s="390" t="s">
        <v>641</v>
      </c>
      <c r="D334" s="391">
        <v>393.89511255991766</v>
      </c>
      <c r="E334" s="365"/>
      <c r="F334" s="365"/>
      <c r="G334" s="365"/>
      <c r="H334" s="365"/>
    </row>
    <row r="335" spans="1:8" ht="15.6" x14ac:dyDescent="0.3">
      <c r="A335" s="389" t="s">
        <v>15</v>
      </c>
      <c r="B335" s="390">
        <v>2026</v>
      </c>
      <c r="C335" s="390" t="s">
        <v>642</v>
      </c>
      <c r="D335" s="391">
        <v>381.84989865658576</v>
      </c>
      <c r="E335" s="365"/>
      <c r="F335" s="365"/>
      <c r="G335" s="365"/>
      <c r="H335" s="365"/>
    </row>
    <row r="336" spans="1:8" ht="15.6" x14ac:dyDescent="0.3">
      <c r="A336" s="389" t="s">
        <v>15</v>
      </c>
      <c r="B336" s="390">
        <v>2027</v>
      </c>
      <c r="C336" s="390" t="s">
        <v>643</v>
      </c>
      <c r="D336" s="391">
        <v>370.76676941539046</v>
      </c>
      <c r="E336" s="365"/>
      <c r="F336" s="365"/>
      <c r="G336" s="365"/>
      <c r="H336" s="365"/>
    </row>
    <row r="337" spans="1:8" ht="15.6" x14ac:dyDescent="0.3">
      <c r="A337" s="389" t="s">
        <v>15</v>
      </c>
      <c r="B337" s="390">
        <v>2028</v>
      </c>
      <c r="C337" s="390" t="s">
        <v>644</v>
      </c>
      <c r="D337" s="391">
        <v>360.71704549071904</v>
      </c>
      <c r="E337" s="365"/>
      <c r="F337" s="365"/>
      <c r="G337" s="365"/>
      <c r="H337" s="365"/>
    </row>
    <row r="338" spans="1:8" ht="15.6" x14ac:dyDescent="0.3">
      <c r="A338" s="389" t="s">
        <v>15</v>
      </c>
      <c r="B338" s="390">
        <v>2029</v>
      </c>
      <c r="C338" s="390" t="s">
        <v>645</v>
      </c>
      <c r="D338" s="391">
        <v>351.65403860322095</v>
      </c>
      <c r="E338" s="365"/>
      <c r="F338" s="365"/>
      <c r="G338" s="365"/>
      <c r="H338" s="365"/>
    </row>
    <row r="339" spans="1:8" ht="15.6" x14ac:dyDescent="0.3">
      <c r="A339" s="389" t="s">
        <v>15</v>
      </c>
      <c r="B339" s="390">
        <v>2030</v>
      </c>
      <c r="C339" s="390" t="s">
        <v>646</v>
      </c>
      <c r="D339" s="391">
        <v>343.51706464766534</v>
      </c>
      <c r="E339" s="365"/>
      <c r="F339" s="365"/>
      <c r="G339" s="365"/>
      <c r="H339" s="365"/>
    </row>
    <row r="340" spans="1:8" ht="15.6" x14ac:dyDescent="0.3">
      <c r="A340" s="389" t="s">
        <v>15</v>
      </c>
      <c r="B340" s="390">
        <v>2031</v>
      </c>
      <c r="C340" s="390" t="s">
        <v>647</v>
      </c>
      <c r="D340" s="391">
        <v>336.26487307177234</v>
      </c>
      <c r="E340" s="365"/>
      <c r="F340" s="365"/>
      <c r="G340" s="365"/>
      <c r="H340" s="365"/>
    </row>
    <row r="341" spans="1:8" ht="15.6" x14ac:dyDescent="0.3">
      <c r="A341" s="389" t="s">
        <v>15</v>
      </c>
      <c r="B341" s="390">
        <v>2032</v>
      </c>
      <c r="C341" s="390" t="s">
        <v>648</v>
      </c>
      <c r="D341" s="391">
        <v>329.84440758883403</v>
      </c>
      <c r="E341" s="365"/>
      <c r="F341" s="365"/>
      <c r="G341" s="365"/>
      <c r="H341" s="365"/>
    </row>
    <row r="342" spans="1:8" ht="15.6" x14ac:dyDescent="0.3">
      <c r="A342" s="389" t="s">
        <v>15</v>
      </c>
      <c r="B342" s="390">
        <v>2033</v>
      </c>
      <c r="C342" s="390" t="s">
        <v>649</v>
      </c>
      <c r="D342" s="391">
        <v>324.18678533842296</v>
      </c>
      <c r="E342" s="365"/>
      <c r="F342" s="365"/>
      <c r="G342" s="365"/>
      <c r="H342" s="365"/>
    </row>
    <row r="343" spans="1:8" ht="15.6" x14ac:dyDescent="0.3">
      <c r="A343" s="389" t="s">
        <v>15</v>
      </c>
      <c r="B343" s="390">
        <v>2034</v>
      </c>
      <c r="C343" s="390" t="s">
        <v>650</v>
      </c>
      <c r="D343" s="391">
        <v>319.23292259945066</v>
      </c>
      <c r="E343" s="365"/>
      <c r="F343" s="365"/>
      <c r="G343" s="365"/>
      <c r="H343" s="365"/>
    </row>
    <row r="344" spans="1:8" ht="15.6" x14ac:dyDescent="0.3">
      <c r="A344" s="389" t="s">
        <v>15</v>
      </c>
      <c r="B344" s="390">
        <v>2035</v>
      </c>
      <c r="C344" s="390" t="s">
        <v>651</v>
      </c>
      <c r="D344" s="391">
        <v>314.90220175087791</v>
      </c>
      <c r="E344" s="365"/>
      <c r="F344" s="365"/>
      <c r="G344" s="365"/>
      <c r="H344" s="365"/>
    </row>
    <row r="345" spans="1:8" ht="15.6" x14ac:dyDescent="0.3">
      <c r="A345" s="389" t="s">
        <v>15</v>
      </c>
      <c r="B345" s="390">
        <v>2036</v>
      </c>
      <c r="C345" s="390" t="s">
        <v>652</v>
      </c>
      <c r="D345" s="391">
        <v>311.16885405078051</v>
      </c>
      <c r="E345" s="365"/>
      <c r="F345" s="365"/>
      <c r="G345" s="365"/>
      <c r="H345" s="365"/>
    </row>
    <row r="346" spans="1:8" ht="15.6" x14ac:dyDescent="0.3">
      <c r="A346" s="389" t="s">
        <v>15</v>
      </c>
      <c r="B346" s="390">
        <v>2037</v>
      </c>
      <c r="C346" s="390" t="s">
        <v>653</v>
      </c>
      <c r="D346" s="391">
        <v>307.96017846641507</v>
      </c>
      <c r="E346" s="365"/>
      <c r="F346" s="365"/>
      <c r="G346" s="365"/>
      <c r="H346" s="365"/>
    </row>
    <row r="347" spans="1:8" ht="15.6" x14ac:dyDescent="0.3">
      <c r="A347" s="389" t="s">
        <v>15</v>
      </c>
      <c r="B347" s="390">
        <v>2038</v>
      </c>
      <c r="C347" s="390" t="s">
        <v>654</v>
      </c>
      <c r="D347" s="391">
        <v>305.22644497960368</v>
      </c>
      <c r="E347" s="365"/>
      <c r="F347" s="365"/>
      <c r="G347" s="365"/>
      <c r="H347" s="365"/>
    </row>
    <row r="348" spans="1:8" ht="15.6" x14ac:dyDescent="0.3">
      <c r="A348" s="389" t="s">
        <v>15</v>
      </c>
      <c r="B348" s="390">
        <v>2039</v>
      </c>
      <c r="C348" s="390" t="s">
        <v>655</v>
      </c>
      <c r="D348" s="391">
        <v>302.88747099419413</v>
      </c>
      <c r="E348" s="365"/>
      <c r="F348" s="365"/>
      <c r="G348" s="365"/>
      <c r="H348" s="365"/>
    </row>
    <row r="349" spans="1:8" ht="15.6" x14ac:dyDescent="0.3">
      <c r="A349" s="389" t="s">
        <v>15</v>
      </c>
      <c r="B349" s="390">
        <v>2040</v>
      </c>
      <c r="C349" s="390" t="s">
        <v>656</v>
      </c>
      <c r="D349" s="391">
        <v>300.89297717782847</v>
      </c>
      <c r="E349" s="365"/>
      <c r="F349" s="365"/>
      <c r="G349" s="365"/>
      <c r="H349" s="365"/>
    </row>
    <row r="350" spans="1:8" ht="15.6" x14ac:dyDescent="0.3">
      <c r="A350" s="389" t="s">
        <v>15</v>
      </c>
      <c r="B350" s="390">
        <v>2041</v>
      </c>
      <c r="C350" s="390" t="s">
        <v>657</v>
      </c>
      <c r="D350" s="391">
        <v>299.2128498695543</v>
      </c>
      <c r="E350" s="365"/>
      <c r="F350" s="365"/>
      <c r="G350" s="365"/>
      <c r="H350" s="365"/>
    </row>
    <row r="351" spans="1:8" ht="15.6" x14ac:dyDescent="0.3">
      <c r="A351" s="389" t="s">
        <v>15</v>
      </c>
      <c r="B351" s="390">
        <v>2042</v>
      </c>
      <c r="C351" s="390" t="s">
        <v>658</v>
      </c>
      <c r="D351" s="391">
        <v>297.77834628704119</v>
      </c>
      <c r="E351" s="365"/>
      <c r="F351" s="365"/>
      <c r="G351" s="365"/>
      <c r="H351" s="365"/>
    </row>
    <row r="352" spans="1:8" ht="15.6" x14ac:dyDescent="0.3">
      <c r="A352" s="389" t="s">
        <v>15</v>
      </c>
      <c r="B352" s="390">
        <v>2043</v>
      </c>
      <c r="C352" s="390" t="s">
        <v>659</v>
      </c>
      <c r="D352" s="391">
        <v>296.5703618733221</v>
      </c>
      <c r="E352" s="365"/>
      <c r="F352" s="365"/>
      <c r="G352" s="365"/>
      <c r="H352" s="365"/>
    </row>
    <row r="353" spans="1:8" ht="15.6" x14ac:dyDescent="0.3">
      <c r="A353" s="389" t="s">
        <v>15</v>
      </c>
      <c r="B353" s="390">
        <v>2044</v>
      </c>
      <c r="C353" s="390" t="s">
        <v>660</v>
      </c>
      <c r="D353" s="391">
        <v>295.5385026117271</v>
      </c>
      <c r="E353" s="365"/>
      <c r="F353" s="365"/>
      <c r="G353" s="365"/>
      <c r="H353" s="365"/>
    </row>
    <row r="354" spans="1:8" ht="15.6" x14ac:dyDescent="0.3">
      <c r="A354" s="389" t="s">
        <v>15</v>
      </c>
      <c r="B354" s="390">
        <v>2045</v>
      </c>
      <c r="C354" s="390" t="s">
        <v>661</v>
      </c>
      <c r="D354" s="391">
        <v>294.6382125788366</v>
      </c>
      <c r="E354" s="365"/>
      <c r="F354" s="365"/>
      <c r="G354" s="365"/>
      <c r="H354" s="365"/>
    </row>
    <row r="355" spans="1:8" ht="15.6" x14ac:dyDescent="0.3">
      <c r="A355" s="389" t="s">
        <v>15</v>
      </c>
      <c r="B355" s="390">
        <v>2046</v>
      </c>
      <c r="C355" s="390" t="s">
        <v>662</v>
      </c>
      <c r="D355" s="391">
        <v>293.86461365133039</v>
      </c>
      <c r="E355" s="365"/>
      <c r="F355" s="365"/>
      <c r="G355" s="365"/>
      <c r="H355" s="365"/>
    </row>
    <row r="356" spans="1:8" ht="15.6" x14ac:dyDescent="0.3">
      <c r="A356" s="389" t="s">
        <v>15</v>
      </c>
      <c r="B356" s="390">
        <v>2047</v>
      </c>
      <c r="C356" s="390" t="s">
        <v>663</v>
      </c>
      <c r="D356" s="391">
        <v>293.20935287182448</v>
      </c>
      <c r="E356" s="365"/>
      <c r="F356" s="365"/>
      <c r="G356" s="365"/>
      <c r="H356" s="365"/>
    </row>
    <row r="357" spans="1:8" ht="15.6" x14ac:dyDescent="0.3">
      <c r="A357" s="389" t="s">
        <v>15</v>
      </c>
      <c r="B357" s="390">
        <v>2048</v>
      </c>
      <c r="C357" s="390" t="s">
        <v>664</v>
      </c>
      <c r="D357" s="391">
        <v>292.66044654398416</v>
      </c>
      <c r="E357" s="365"/>
      <c r="F357" s="365"/>
      <c r="G357" s="365"/>
      <c r="H357" s="365"/>
    </row>
    <row r="358" spans="1:8" ht="15.6" x14ac:dyDescent="0.3">
      <c r="A358" s="389" t="s">
        <v>15</v>
      </c>
      <c r="B358" s="390">
        <v>2049</v>
      </c>
      <c r="C358" s="390" t="s">
        <v>665</v>
      </c>
      <c r="D358" s="391">
        <v>292.1823696896281</v>
      </c>
      <c r="E358" s="365"/>
      <c r="F358" s="365"/>
      <c r="G358" s="365"/>
      <c r="H358" s="365"/>
    </row>
    <row r="359" spans="1:8" ht="15.6" x14ac:dyDescent="0.3">
      <c r="A359" s="389" t="s">
        <v>15</v>
      </c>
      <c r="B359" s="390">
        <v>2050</v>
      </c>
      <c r="C359" s="390" t="s">
        <v>666</v>
      </c>
      <c r="D359" s="391">
        <v>291.77648220515459</v>
      </c>
      <c r="E359" s="365"/>
      <c r="F359" s="365"/>
      <c r="G359" s="365"/>
      <c r="H359" s="365"/>
    </row>
    <row r="360" spans="1:8" ht="15.6" x14ac:dyDescent="0.3">
      <c r="A360" s="385" t="s">
        <v>16</v>
      </c>
      <c r="B360" s="386">
        <v>2015</v>
      </c>
      <c r="C360" s="387" t="s">
        <v>2438</v>
      </c>
      <c r="D360" s="388">
        <v>514.50301852094663</v>
      </c>
      <c r="E360" s="365"/>
      <c r="F360" s="365"/>
      <c r="G360" s="365"/>
      <c r="H360" s="365"/>
    </row>
    <row r="361" spans="1:8" ht="15.6" x14ac:dyDescent="0.3">
      <c r="A361" s="385" t="s">
        <v>16</v>
      </c>
      <c r="B361" s="386">
        <v>2016</v>
      </c>
      <c r="C361" s="387" t="s">
        <v>2439</v>
      </c>
      <c r="D361" s="388">
        <v>503.77516814939753</v>
      </c>
      <c r="E361" s="365"/>
      <c r="F361" s="365"/>
      <c r="G361" s="365"/>
      <c r="H361" s="365"/>
    </row>
    <row r="362" spans="1:8" ht="15.6" x14ac:dyDescent="0.3">
      <c r="A362" s="389" t="s">
        <v>16</v>
      </c>
      <c r="B362" s="390">
        <v>2017</v>
      </c>
      <c r="C362" s="390" t="s">
        <v>667</v>
      </c>
      <c r="D362" s="391">
        <v>491.62716138546148</v>
      </c>
      <c r="E362" s="365"/>
      <c r="F362" s="365"/>
      <c r="G362" s="365"/>
      <c r="H362" s="365"/>
    </row>
    <row r="363" spans="1:8" ht="15.6" x14ac:dyDescent="0.3">
      <c r="A363" s="389" t="s">
        <v>16</v>
      </c>
      <c r="B363" s="390">
        <v>2018</v>
      </c>
      <c r="C363" s="390" t="s">
        <v>668</v>
      </c>
      <c r="D363" s="391">
        <v>479.30022167529728</v>
      </c>
      <c r="E363" s="365"/>
      <c r="F363" s="365"/>
      <c r="G363" s="365"/>
      <c r="H363" s="365"/>
    </row>
    <row r="364" spans="1:8" ht="15.6" x14ac:dyDescent="0.3">
      <c r="A364" s="389" t="s">
        <v>16</v>
      </c>
      <c r="B364" s="390">
        <v>2019</v>
      </c>
      <c r="C364" s="390" t="s">
        <v>669</v>
      </c>
      <c r="D364" s="391">
        <v>465.81103466956313</v>
      </c>
      <c r="E364" s="365"/>
      <c r="F364" s="365"/>
      <c r="G364" s="365"/>
      <c r="H364" s="365"/>
    </row>
    <row r="365" spans="1:8" ht="15.6" x14ac:dyDescent="0.3">
      <c r="A365" s="389" t="s">
        <v>16</v>
      </c>
      <c r="B365" s="390">
        <v>2020</v>
      </c>
      <c r="C365" s="390" t="s">
        <v>670</v>
      </c>
      <c r="D365" s="391">
        <v>452.08739974650803</v>
      </c>
      <c r="E365" s="365"/>
      <c r="F365" s="365"/>
      <c r="G365" s="365"/>
      <c r="H365" s="365"/>
    </row>
    <row r="366" spans="1:8" ht="15.6" x14ac:dyDescent="0.3">
      <c r="A366" s="389" t="s">
        <v>16</v>
      </c>
      <c r="B366" s="390">
        <v>2021</v>
      </c>
      <c r="C366" s="390" t="s">
        <v>671</v>
      </c>
      <c r="D366" s="391">
        <v>438.26474817603417</v>
      </c>
      <c r="E366" s="365"/>
      <c r="F366" s="365"/>
      <c r="G366" s="365"/>
      <c r="H366" s="365"/>
    </row>
    <row r="367" spans="1:8" ht="15.6" x14ac:dyDescent="0.3">
      <c r="A367" s="389" t="s">
        <v>16</v>
      </c>
      <c r="B367" s="390">
        <v>2022</v>
      </c>
      <c r="C367" s="390" t="s">
        <v>672</v>
      </c>
      <c r="D367" s="391">
        <v>424.63898153605061</v>
      </c>
      <c r="E367" s="365"/>
      <c r="F367" s="365"/>
      <c r="G367" s="365"/>
      <c r="H367" s="365"/>
    </row>
    <row r="368" spans="1:8" ht="15.6" x14ac:dyDescent="0.3">
      <c r="A368" s="389" t="s">
        <v>16</v>
      </c>
      <c r="B368" s="390">
        <v>2023</v>
      </c>
      <c r="C368" s="390" t="s">
        <v>673</v>
      </c>
      <c r="D368" s="391">
        <v>411.16714755638191</v>
      </c>
      <c r="E368" s="365"/>
      <c r="F368" s="365"/>
      <c r="G368" s="365"/>
      <c r="H368" s="365"/>
    </row>
    <row r="369" spans="1:8" ht="15.6" x14ac:dyDescent="0.3">
      <c r="A369" s="389" t="s">
        <v>16</v>
      </c>
      <c r="B369" s="390">
        <v>2024</v>
      </c>
      <c r="C369" s="390" t="s">
        <v>674</v>
      </c>
      <c r="D369" s="391">
        <v>397.84090304047612</v>
      </c>
      <c r="E369" s="365"/>
      <c r="F369" s="365"/>
      <c r="G369" s="365"/>
      <c r="H369" s="365"/>
    </row>
    <row r="370" spans="1:8" ht="15.6" x14ac:dyDescent="0.3">
      <c r="A370" s="389" t="s">
        <v>16</v>
      </c>
      <c r="B370" s="390">
        <v>2025</v>
      </c>
      <c r="C370" s="390" t="s">
        <v>675</v>
      </c>
      <c r="D370" s="391">
        <v>384.81487850678326</v>
      </c>
      <c r="E370" s="365"/>
      <c r="F370" s="365"/>
      <c r="G370" s="365"/>
      <c r="H370" s="365"/>
    </row>
    <row r="371" spans="1:8" ht="15.6" x14ac:dyDescent="0.3">
      <c r="A371" s="389" t="s">
        <v>16</v>
      </c>
      <c r="B371" s="390">
        <v>2026</v>
      </c>
      <c r="C371" s="390" t="s">
        <v>676</v>
      </c>
      <c r="D371" s="391">
        <v>373.76226542496607</v>
      </c>
      <c r="E371" s="365"/>
      <c r="F371" s="365"/>
      <c r="G371" s="365"/>
      <c r="H371" s="365"/>
    </row>
    <row r="372" spans="1:8" ht="15.6" x14ac:dyDescent="0.3">
      <c r="A372" s="389" t="s">
        <v>16</v>
      </c>
      <c r="B372" s="390">
        <v>2027</v>
      </c>
      <c r="C372" s="390" t="s">
        <v>677</v>
      </c>
      <c r="D372" s="391">
        <v>362.78170194741909</v>
      </c>
      <c r="E372" s="365"/>
      <c r="F372" s="365"/>
      <c r="G372" s="365"/>
      <c r="H372" s="365"/>
    </row>
    <row r="373" spans="1:8" ht="15.6" x14ac:dyDescent="0.3">
      <c r="A373" s="389" t="s">
        <v>16</v>
      </c>
      <c r="B373" s="390">
        <v>2028</v>
      </c>
      <c r="C373" s="390" t="s">
        <v>678</v>
      </c>
      <c r="D373" s="391">
        <v>352.87758144190121</v>
      </c>
      <c r="E373" s="365"/>
      <c r="F373" s="365"/>
      <c r="G373" s="365"/>
      <c r="H373" s="365"/>
    </row>
    <row r="374" spans="1:8" ht="15.6" x14ac:dyDescent="0.3">
      <c r="A374" s="389" t="s">
        <v>16</v>
      </c>
      <c r="B374" s="390">
        <v>2029</v>
      </c>
      <c r="C374" s="390" t="s">
        <v>679</v>
      </c>
      <c r="D374" s="391">
        <v>343.98070208102359</v>
      </c>
      <c r="E374" s="365"/>
      <c r="F374" s="365"/>
      <c r="G374" s="365"/>
      <c r="H374" s="365"/>
    </row>
    <row r="375" spans="1:8" ht="15.6" x14ac:dyDescent="0.3">
      <c r="A375" s="389" t="s">
        <v>16</v>
      </c>
      <c r="B375" s="390">
        <v>2030</v>
      </c>
      <c r="C375" s="390" t="s">
        <v>680</v>
      </c>
      <c r="D375" s="391">
        <v>336.03242620508485</v>
      </c>
      <c r="E375" s="365"/>
      <c r="F375" s="365"/>
      <c r="G375" s="365"/>
      <c r="H375" s="365"/>
    </row>
    <row r="376" spans="1:8" ht="15.6" x14ac:dyDescent="0.3">
      <c r="A376" s="389" t="s">
        <v>16</v>
      </c>
      <c r="B376" s="390">
        <v>2031</v>
      </c>
      <c r="C376" s="390" t="s">
        <v>681</v>
      </c>
      <c r="D376" s="391">
        <v>328.97465916980553</v>
      </c>
      <c r="E376" s="365"/>
      <c r="F376" s="365"/>
      <c r="G376" s="365"/>
      <c r="H376" s="365"/>
    </row>
    <row r="377" spans="1:8" ht="15.6" x14ac:dyDescent="0.3">
      <c r="A377" s="389" t="s">
        <v>16</v>
      </c>
      <c r="B377" s="390">
        <v>2032</v>
      </c>
      <c r="C377" s="390" t="s">
        <v>682</v>
      </c>
      <c r="D377" s="391">
        <v>322.73841969866504</v>
      </c>
      <c r="E377" s="365"/>
      <c r="F377" s="365"/>
      <c r="G377" s="365"/>
      <c r="H377" s="365"/>
    </row>
    <row r="378" spans="1:8" ht="15.6" x14ac:dyDescent="0.3">
      <c r="A378" s="389" t="s">
        <v>16</v>
      </c>
      <c r="B378" s="390">
        <v>2033</v>
      </c>
      <c r="C378" s="390" t="s">
        <v>683</v>
      </c>
      <c r="D378" s="391">
        <v>317.25006776635621</v>
      </c>
      <c r="E378" s="365"/>
      <c r="F378" s="365"/>
      <c r="G378" s="365"/>
      <c r="H378" s="365"/>
    </row>
    <row r="379" spans="1:8" ht="15.6" x14ac:dyDescent="0.3">
      <c r="A379" s="389" t="s">
        <v>16</v>
      </c>
      <c r="B379" s="390">
        <v>2034</v>
      </c>
      <c r="C379" s="390" t="s">
        <v>684</v>
      </c>
      <c r="D379" s="391">
        <v>312.45537270593309</v>
      </c>
      <c r="E379" s="365"/>
      <c r="F379" s="365"/>
      <c r="G379" s="365"/>
      <c r="H379" s="365"/>
    </row>
    <row r="380" spans="1:8" ht="15.6" x14ac:dyDescent="0.3">
      <c r="A380" s="389" t="s">
        <v>16</v>
      </c>
      <c r="B380" s="390">
        <v>2035</v>
      </c>
      <c r="C380" s="390" t="s">
        <v>685</v>
      </c>
      <c r="D380" s="391">
        <v>308.29325895978246</v>
      </c>
      <c r="E380" s="365"/>
      <c r="F380" s="365"/>
      <c r="G380" s="365"/>
      <c r="H380" s="365"/>
    </row>
    <row r="381" spans="1:8" ht="15.6" x14ac:dyDescent="0.3">
      <c r="A381" s="389" t="s">
        <v>16</v>
      </c>
      <c r="B381" s="390">
        <v>2036</v>
      </c>
      <c r="C381" s="390" t="s">
        <v>686</v>
      </c>
      <c r="D381" s="391">
        <v>304.69862299270295</v>
      </c>
      <c r="E381" s="365"/>
      <c r="F381" s="365"/>
      <c r="G381" s="365"/>
      <c r="H381" s="365"/>
    </row>
    <row r="382" spans="1:8" ht="15.6" x14ac:dyDescent="0.3">
      <c r="A382" s="389" t="s">
        <v>16</v>
      </c>
      <c r="B382" s="390">
        <v>2037</v>
      </c>
      <c r="C382" s="390" t="s">
        <v>687</v>
      </c>
      <c r="D382" s="391">
        <v>301.63047929566977</v>
      </c>
      <c r="E382" s="365"/>
      <c r="F382" s="365"/>
      <c r="G382" s="365"/>
      <c r="H382" s="365"/>
    </row>
    <row r="383" spans="1:8" ht="15.6" x14ac:dyDescent="0.3">
      <c r="A383" s="389" t="s">
        <v>16</v>
      </c>
      <c r="B383" s="390">
        <v>2038</v>
      </c>
      <c r="C383" s="390" t="s">
        <v>688</v>
      </c>
      <c r="D383" s="391">
        <v>299.03438580993532</v>
      </c>
      <c r="E383" s="365"/>
      <c r="F383" s="365"/>
      <c r="G383" s="365"/>
      <c r="H383" s="365"/>
    </row>
    <row r="384" spans="1:8" ht="15.6" x14ac:dyDescent="0.3">
      <c r="A384" s="389" t="s">
        <v>16</v>
      </c>
      <c r="B384" s="390">
        <v>2039</v>
      </c>
      <c r="C384" s="390" t="s">
        <v>689</v>
      </c>
      <c r="D384" s="391">
        <v>296.85083415166611</v>
      </c>
      <c r="E384" s="365"/>
      <c r="F384" s="365"/>
      <c r="G384" s="365"/>
      <c r="H384" s="365"/>
    </row>
    <row r="385" spans="1:8" ht="15.6" x14ac:dyDescent="0.3">
      <c r="A385" s="389" t="s">
        <v>16</v>
      </c>
      <c r="B385" s="390">
        <v>2040</v>
      </c>
      <c r="C385" s="390" t="s">
        <v>690</v>
      </c>
      <c r="D385" s="391">
        <v>295.02957035017738</v>
      </c>
      <c r="E385" s="365"/>
      <c r="F385" s="365"/>
      <c r="G385" s="365"/>
      <c r="H385" s="365"/>
    </row>
    <row r="386" spans="1:8" ht="15.6" x14ac:dyDescent="0.3">
      <c r="A386" s="389" t="s">
        <v>16</v>
      </c>
      <c r="B386" s="390">
        <v>2041</v>
      </c>
      <c r="C386" s="390" t="s">
        <v>691</v>
      </c>
      <c r="D386" s="391">
        <v>293.53761829624943</v>
      </c>
      <c r="E386" s="365"/>
      <c r="F386" s="365"/>
      <c r="G386" s="365"/>
      <c r="H386" s="365"/>
    </row>
    <row r="387" spans="1:8" ht="15.6" x14ac:dyDescent="0.3">
      <c r="A387" s="389" t="s">
        <v>16</v>
      </c>
      <c r="B387" s="390">
        <v>2042</v>
      </c>
      <c r="C387" s="390" t="s">
        <v>692</v>
      </c>
      <c r="D387" s="391">
        <v>292.30551774042982</v>
      </c>
      <c r="E387" s="365"/>
      <c r="F387" s="365"/>
      <c r="G387" s="365"/>
      <c r="H387" s="365"/>
    </row>
    <row r="388" spans="1:8" ht="15.6" x14ac:dyDescent="0.3">
      <c r="A388" s="389" t="s">
        <v>16</v>
      </c>
      <c r="B388" s="390">
        <v>2043</v>
      </c>
      <c r="C388" s="390" t="s">
        <v>693</v>
      </c>
      <c r="D388" s="391">
        <v>291.30251946266969</v>
      </c>
      <c r="E388" s="365"/>
      <c r="F388" s="365"/>
      <c r="G388" s="365"/>
      <c r="H388" s="365"/>
    </row>
    <row r="389" spans="1:8" ht="15.6" x14ac:dyDescent="0.3">
      <c r="A389" s="389" t="s">
        <v>16</v>
      </c>
      <c r="B389" s="390">
        <v>2044</v>
      </c>
      <c r="C389" s="390" t="s">
        <v>694</v>
      </c>
      <c r="D389" s="391">
        <v>290.4794608102012</v>
      </c>
      <c r="E389" s="365"/>
      <c r="F389" s="365"/>
      <c r="G389" s="365"/>
      <c r="H389" s="365"/>
    </row>
    <row r="390" spans="1:8" ht="15.6" x14ac:dyDescent="0.3">
      <c r="A390" s="389" t="s">
        <v>16</v>
      </c>
      <c r="B390" s="390">
        <v>2045</v>
      </c>
      <c r="C390" s="390" t="s">
        <v>695</v>
      </c>
      <c r="D390" s="391">
        <v>289.79614662297888</v>
      </c>
      <c r="E390" s="365"/>
      <c r="F390" s="365"/>
      <c r="G390" s="365"/>
      <c r="H390" s="365"/>
    </row>
    <row r="391" spans="1:8" ht="15.6" x14ac:dyDescent="0.3">
      <c r="A391" s="389" t="s">
        <v>16</v>
      </c>
      <c r="B391" s="390">
        <v>2046</v>
      </c>
      <c r="C391" s="390" t="s">
        <v>696</v>
      </c>
      <c r="D391" s="391">
        <v>289.2384212116865</v>
      </c>
      <c r="E391" s="365"/>
      <c r="F391" s="365"/>
      <c r="G391" s="365"/>
      <c r="H391" s="365"/>
    </row>
    <row r="392" spans="1:8" ht="15.6" x14ac:dyDescent="0.3">
      <c r="A392" s="389" t="s">
        <v>16</v>
      </c>
      <c r="B392" s="390">
        <v>2047</v>
      </c>
      <c r="C392" s="390" t="s">
        <v>697</v>
      </c>
      <c r="D392" s="391">
        <v>288.78295599076324</v>
      </c>
      <c r="E392" s="365"/>
      <c r="F392" s="365"/>
      <c r="G392" s="365"/>
      <c r="H392" s="365"/>
    </row>
    <row r="393" spans="1:8" ht="15.6" x14ac:dyDescent="0.3">
      <c r="A393" s="389" t="s">
        <v>16</v>
      </c>
      <c r="B393" s="390">
        <v>2048</v>
      </c>
      <c r="C393" s="390" t="s">
        <v>698</v>
      </c>
      <c r="D393" s="391">
        <v>288.41051535982103</v>
      </c>
      <c r="E393" s="365"/>
      <c r="F393" s="365"/>
      <c r="G393" s="365"/>
      <c r="H393" s="365"/>
    </row>
    <row r="394" spans="1:8" ht="15.6" x14ac:dyDescent="0.3">
      <c r="A394" s="389" t="s">
        <v>16</v>
      </c>
      <c r="B394" s="390">
        <v>2049</v>
      </c>
      <c r="C394" s="390" t="s">
        <v>699</v>
      </c>
      <c r="D394" s="391">
        <v>288.10529407259304</v>
      </c>
      <c r="E394" s="365"/>
      <c r="F394" s="365"/>
      <c r="G394" s="365"/>
      <c r="H394" s="365"/>
    </row>
    <row r="395" spans="1:8" ht="15.6" x14ac:dyDescent="0.3">
      <c r="A395" s="389" t="s">
        <v>16</v>
      </c>
      <c r="B395" s="390">
        <v>2050</v>
      </c>
      <c r="C395" s="390" t="s">
        <v>700</v>
      </c>
      <c r="D395" s="391">
        <v>287.85905397521009</v>
      </c>
      <c r="E395" s="365"/>
      <c r="F395" s="365"/>
      <c r="G395" s="365"/>
      <c r="H395" s="365"/>
    </row>
    <row r="396" spans="1:8" ht="15.6" x14ac:dyDescent="0.3">
      <c r="A396" s="385" t="s">
        <v>17</v>
      </c>
      <c r="B396" s="386">
        <v>2015</v>
      </c>
      <c r="C396" s="387" t="s">
        <v>2440</v>
      </c>
      <c r="D396" s="388">
        <v>527.89876608447332</v>
      </c>
      <c r="E396" s="365"/>
      <c r="F396" s="365"/>
      <c r="G396" s="365"/>
      <c r="H396" s="365"/>
    </row>
    <row r="397" spans="1:8" ht="15.6" x14ac:dyDescent="0.3">
      <c r="A397" s="385" t="s">
        <v>17</v>
      </c>
      <c r="B397" s="386">
        <v>2016</v>
      </c>
      <c r="C397" s="387" t="s">
        <v>2441</v>
      </c>
      <c r="D397" s="388">
        <v>517.58047119055925</v>
      </c>
      <c r="E397" s="365"/>
      <c r="F397" s="365"/>
      <c r="G397" s="365"/>
      <c r="H397" s="365"/>
    </row>
    <row r="398" spans="1:8" ht="15.6" x14ac:dyDescent="0.3">
      <c r="A398" s="389" t="s">
        <v>17</v>
      </c>
      <c r="B398" s="390">
        <v>2017</v>
      </c>
      <c r="C398" s="390" t="s">
        <v>701</v>
      </c>
      <c r="D398" s="391">
        <v>504.29764149710775</v>
      </c>
      <c r="E398" s="365"/>
      <c r="F398" s="365"/>
      <c r="G398" s="365"/>
      <c r="H398" s="365"/>
    </row>
    <row r="399" spans="1:8" ht="15.6" x14ac:dyDescent="0.3">
      <c r="A399" s="389" t="s">
        <v>17</v>
      </c>
      <c r="B399" s="390">
        <v>2018</v>
      </c>
      <c r="C399" s="390" t="s">
        <v>702</v>
      </c>
      <c r="D399" s="391">
        <v>490.34124047800009</v>
      </c>
      <c r="E399" s="365"/>
      <c r="F399" s="365"/>
      <c r="G399" s="365"/>
      <c r="H399" s="365"/>
    </row>
    <row r="400" spans="1:8" ht="15.6" x14ac:dyDescent="0.3">
      <c r="A400" s="389" t="s">
        <v>17</v>
      </c>
      <c r="B400" s="390">
        <v>2019</v>
      </c>
      <c r="C400" s="390" t="s">
        <v>703</v>
      </c>
      <c r="D400" s="391">
        <v>475.91136945569508</v>
      </c>
      <c r="E400" s="365"/>
      <c r="F400" s="365"/>
      <c r="G400" s="365"/>
      <c r="H400" s="365"/>
    </row>
    <row r="401" spans="1:8" ht="15.6" x14ac:dyDescent="0.3">
      <c r="A401" s="389" t="s">
        <v>17</v>
      </c>
      <c r="B401" s="390">
        <v>2020</v>
      </c>
      <c r="C401" s="390" t="s">
        <v>704</v>
      </c>
      <c r="D401" s="391">
        <v>461.28589750347601</v>
      </c>
      <c r="E401" s="365"/>
      <c r="F401" s="365"/>
      <c r="G401" s="365"/>
      <c r="H401" s="365"/>
    </row>
    <row r="402" spans="1:8" ht="15.6" x14ac:dyDescent="0.3">
      <c r="A402" s="389" t="s">
        <v>17</v>
      </c>
      <c r="B402" s="390">
        <v>2021</v>
      </c>
      <c r="C402" s="390" t="s">
        <v>705</v>
      </c>
      <c r="D402" s="391">
        <v>446.56778868459185</v>
      </c>
      <c r="E402" s="365"/>
      <c r="F402" s="365"/>
      <c r="G402" s="365"/>
      <c r="H402" s="365"/>
    </row>
    <row r="403" spans="1:8" ht="15.6" x14ac:dyDescent="0.3">
      <c r="A403" s="389" t="s">
        <v>17</v>
      </c>
      <c r="B403" s="390">
        <v>2022</v>
      </c>
      <c r="C403" s="390" t="s">
        <v>706</v>
      </c>
      <c r="D403" s="391">
        <v>432.15737962956393</v>
      </c>
      <c r="E403" s="365"/>
      <c r="F403" s="365"/>
      <c r="G403" s="365"/>
      <c r="H403" s="365"/>
    </row>
    <row r="404" spans="1:8" ht="15.6" x14ac:dyDescent="0.3">
      <c r="A404" s="389" t="s">
        <v>17</v>
      </c>
      <c r="B404" s="390">
        <v>2023</v>
      </c>
      <c r="C404" s="390" t="s">
        <v>707</v>
      </c>
      <c r="D404" s="391">
        <v>417.99344200181497</v>
      </c>
      <c r="E404" s="365"/>
      <c r="F404" s="365"/>
      <c r="G404" s="365"/>
      <c r="H404" s="365"/>
    </row>
    <row r="405" spans="1:8" ht="15.6" x14ac:dyDescent="0.3">
      <c r="A405" s="389" t="s">
        <v>17</v>
      </c>
      <c r="B405" s="390">
        <v>2024</v>
      </c>
      <c r="C405" s="390" t="s">
        <v>708</v>
      </c>
      <c r="D405" s="391">
        <v>404.13920340448249</v>
      </c>
      <c r="E405" s="365"/>
      <c r="F405" s="365"/>
      <c r="G405" s="365"/>
      <c r="H405" s="365"/>
    </row>
    <row r="406" spans="1:8" ht="15.6" x14ac:dyDescent="0.3">
      <c r="A406" s="389" t="s">
        <v>17</v>
      </c>
      <c r="B406" s="390">
        <v>2025</v>
      </c>
      <c r="C406" s="390" t="s">
        <v>709</v>
      </c>
      <c r="D406" s="391">
        <v>390.59795779616036</v>
      </c>
      <c r="E406" s="365"/>
      <c r="F406" s="365"/>
      <c r="G406" s="365"/>
      <c r="H406" s="365"/>
    </row>
    <row r="407" spans="1:8" ht="15.6" x14ac:dyDescent="0.3">
      <c r="A407" s="389" t="s">
        <v>17</v>
      </c>
      <c r="B407" s="390">
        <v>2026</v>
      </c>
      <c r="C407" s="390" t="s">
        <v>710</v>
      </c>
      <c r="D407" s="391">
        <v>378.30084748863305</v>
      </c>
      <c r="E407" s="365"/>
      <c r="F407" s="365"/>
      <c r="G407" s="365"/>
      <c r="H407" s="365"/>
    </row>
    <row r="408" spans="1:8" ht="15.6" x14ac:dyDescent="0.3">
      <c r="A408" s="389" t="s">
        <v>17</v>
      </c>
      <c r="B408" s="390">
        <v>2027</v>
      </c>
      <c r="C408" s="390" t="s">
        <v>711</v>
      </c>
      <c r="D408" s="391">
        <v>367.10851840878064</v>
      </c>
      <c r="E408" s="365"/>
      <c r="F408" s="365"/>
      <c r="G408" s="365"/>
      <c r="H408" s="365"/>
    </row>
    <row r="409" spans="1:8" ht="15.6" x14ac:dyDescent="0.3">
      <c r="A409" s="389" t="s">
        <v>17</v>
      </c>
      <c r="B409" s="390">
        <v>2028</v>
      </c>
      <c r="C409" s="390" t="s">
        <v>712</v>
      </c>
      <c r="D409" s="391">
        <v>357.0739516737591</v>
      </c>
      <c r="E409" s="365"/>
      <c r="F409" s="365"/>
      <c r="G409" s="365"/>
      <c r="H409" s="365"/>
    </row>
    <row r="410" spans="1:8" ht="15.6" x14ac:dyDescent="0.3">
      <c r="A410" s="389" t="s">
        <v>17</v>
      </c>
      <c r="B410" s="390">
        <v>2029</v>
      </c>
      <c r="C410" s="390" t="s">
        <v>713</v>
      </c>
      <c r="D410" s="391">
        <v>348.09784549801373</v>
      </c>
      <c r="E410" s="365"/>
      <c r="F410" s="365"/>
      <c r="G410" s="365"/>
      <c r="H410" s="365"/>
    </row>
    <row r="411" spans="1:8" ht="15.6" x14ac:dyDescent="0.3">
      <c r="A411" s="389" t="s">
        <v>17</v>
      </c>
      <c r="B411" s="390">
        <v>2030</v>
      </c>
      <c r="C411" s="390" t="s">
        <v>714</v>
      </c>
      <c r="D411" s="391">
        <v>340.12543133377187</v>
      </c>
      <c r="E411" s="365"/>
      <c r="F411" s="365"/>
      <c r="G411" s="365"/>
      <c r="H411" s="365"/>
    </row>
    <row r="412" spans="1:8" ht="15.6" x14ac:dyDescent="0.3">
      <c r="A412" s="389" t="s">
        <v>17</v>
      </c>
      <c r="B412" s="390">
        <v>2031</v>
      </c>
      <c r="C412" s="390" t="s">
        <v>715</v>
      </c>
      <c r="D412" s="391">
        <v>333.07292591306515</v>
      </c>
      <c r="E412" s="365"/>
      <c r="F412" s="365"/>
      <c r="G412" s="365"/>
      <c r="H412" s="365"/>
    </row>
    <row r="413" spans="1:8" ht="15.6" x14ac:dyDescent="0.3">
      <c r="A413" s="389" t="s">
        <v>17</v>
      </c>
      <c r="B413" s="390">
        <v>2032</v>
      </c>
      <c r="C413" s="390" t="s">
        <v>716</v>
      </c>
      <c r="D413" s="391">
        <v>326.85436732840321</v>
      </c>
      <c r="E413" s="365"/>
      <c r="F413" s="365"/>
      <c r="G413" s="365"/>
      <c r="H413" s="365"/>
    </row>
    <row r="414" spans="1:8" ht="15.6" x14ac:dyDescent="0.3">
      <c r="A414" s="389" t="s">
        <v>17</v>
      </c>
      <c r="B414" s="390">
        <v>2033</v>
      </c>
      <c r="C414" s="390" t="s">
        <v>717</v>
      </c>
      <c r="D414" s="391">
        <v>321.41008371242208</v>
      </c>
      <c r="E414" s="365"/>
      <c r="F414" s="365"/>
      <c r="G414" s="365"/>
      <c r="H414" s="365"/>
    </row>
    <row r="415" spans="1:8" ht="15.6" x14ac:dyDescent="0.3">
      <c r="A415" s="389" t="s">
        <v>17</v>
      </c>
      <c r="B415" s="390">
        <v>2034</v>
      </c>
      <c r="C415" s="390" t="s">
        <v>718</v>
      </c>
      <c r="D415" s="391">
        <v>316.64945340846253</v>
      </c>
      <c r="E415" s="365"/>
      <c r="F415" s="365"/>
      <c r="G415" s="365"/>
      <c r="H415" s="365"/>
    </row>
    <row r="416" spans="1:8" ht="15.6" x14ac:dyDescent="0.3">
      <c r="A416" s="389" t="s">
        <v>17</v>
      </c>
      <c r="B416" s="390">
        <v>2035</v>
      </c>
      <c r="C416" s="390" t="s">
        <v>719</v>
      </c>
      <c r="D416" s="391">
        <v>312.52565400907082</v>
      </c>
      <c r="E416" s="365"/>
      <c r="F416" s="365"/>
      <c r="G416" s="365"/>
      <c r="H416" s="365"/>
    </row>
    <row r="417" spans="1:8" ht="15.6" x14ac:dyDescent="0.3">
      <c r="A417" s="389" t="s">
        <v>17</v>
      </c>
      <c r="B417" s="390">
        <v>2036</v>
      </c>
      <c r="C417" s="390" t="s">
        <v>720</v>
      </c>
      <c r="D417" s="391">
        <v>308.96097581072877</v>
      </c>
      <c r="E417" s="365"/>
      <c r="F417" s="365"/>
      <c r="G417" s="365"/>
      <c r="H417" s="365"/>
    </row>
    <row r="418" spans="1:8" ht="15.6" x14ac:dyDescent="0.3">
      <c r="A418" s="389" t="s">
        <v>17</v>
      </c>
      <c r="B418" s="390">
        <v>2037</v>
      </c>
      <c r="C418" s="390" t="s">
        <v>721</v>
      </c>
      <c r="D418" s="391">
        <v>305.91197528798915</v>
      </c>
      <c r="E418" s="365"/>
      <c r="F418" s="365"/>
      <c r="G418" s="365"/>
      <c r="H418" s="365"/>
    </row>
    <row r="419" spans="1:8" ht="15.6" x14ac:dyDescent="0.3">
      <c r="A419" s="389" t="s">
        <v>17</v>
      </c>
      <c r="B419" s="390">
        <v>2038</v>
      </c>
      <c r="C419" s="390" t="s">
        <v>722</v>
      </c>
      <c r="D419" s="391">
        <v>303.33144860591625</v>
      </c>
      <c r="E419" s="365"/>
      <c r="F419" s="365"/>
      <c r="G419" s="365"/>
      <c r="H419" s="365"/>
    </row>
    <row r="420" spans="1:8" ht="15.6" x14ac:dyDescent="0.3">
      <c r="A420" s="389" t="s">
        <v>17</v>
      </c>
      <c r="B420" s="390">
        <v>2039</v>
      </c>
      <c r="C420" s="390" t="s">
        <v>723</v>
      </c>
      <c r="D420" s="391">
        <v>301.14531906795736</v>
      </c>
      <c r="E420" s="365"/>
      <c r="F420" s="365"/>
      <c r="G420" s="365"/>
      <c r="H420" s="365"/>
    </row>
    <row r="421" spans="1:8" ht="15.6" x14ac:dyDescent="0.3">
      <c r="A421" s="389" t="s">
        <v>17</v>
      </c>
      <c r="B421" s="390">
        <v>2040</v>
      </c>
      <c r="C421" s="390" t="s">
        <v>724</v>
      </c>
      <c r="D421" s="391">
        <v>299.32007256838284</v>
      </c>
      <c r="E421" s="365"/>
      <c r="F421" s="365"/>
      <c r="G421" s="365"/>
      <c r="H421" s="365"/>
    </row>
    <row r="422" spans="1:8" ht="15.6" x14ac:dyDescent="0.3">
      <c r="A422" s="389" t="s">
        <v>17</v>
      </c>
      <c r="B422" s="390">
        <v>2041</v>
      </c>
      <c r="C422" s="390" t="s">
        <v>725</v>
      </c>
      <c r="D422" s="391">
        <v>297.81446298032466</v>
      </c>
      <c r="E422" s="365"/>
      <c r="F422" s="365"/>
      <c r="G422" s="365"/>
      <c r="H422" s="365"/>
    </row>
    <row r="423" spans="1:8" ht="15.6" x14ac:dyDescent="0.3">
      <c r="A423" s="389" t="s">
        <v>17</v>
      </c>
      <c r="B423" s="390">
        <v>2042</v>
      </c>
      <c r="C423" s="390" t="s">
        <v>726</v>
      </c>
      <c r="D423" s="391">
        <v>296.56528894299532</v>
      </c>
      <c r="E423" s="365"/>
      <c r="F423" s="365"/>
      <c r="G423" s="365"/>
      <c r="H423" s="365"/>
    </row>
    <row r="424" spans="1:8" ht="15.6" x14ac:dyDescent="0.3">
      <c r="A424" s="389" t="s">
        <v>17</v>
      </c>
      <c r="B424" s="390">
        <v>2043</v>
      </c>
      <c r="C424" s="390" t="s">
        <v>727</v>
      </c>
      <c r="D424" s="391">
        <v>295.54252329798959</v>
      </c>
      <c r="E424" s="365"/>
      <c r="F424" s="365"/>
      <c r="G424" s="365"/>
      <c r="H424" s="365"/>
    </row>
    <row r="425" spans="1:8" ht="15.6" x14ac:dyDescent="0.3">
      <c r="A425" s="389" t="s">
        <v>17</v>
      </c>
      <c r="B425" s="390">
        <v>2044</v>
      </c>
      <c r="C425" s="390" t="s">
        <v>728</v>
      </c>
      <c r="D425" s="391">
        <v>294.70446092031227</v>
      </c>
      <c r="E425" s="365"/>
      <c r="F425" s="365"/>
      <c r="G425" s="365"/>
      <c r="H425" s="365"/>
    </row>
    <row r="426" spans="1:8" ht="15.6" x14ac:dyDescent="0.3">
      <c r="A426" s="389" t="s">
        <v>17</v>
      </c>
      <c r="B426" s="390">
        <v>2045</v>
      </c>
      <c r="C426" s="390" t="s">
        <v>729</v>
      </c>
      <c r="D426" s="391">
        <v>294.00653951677975</v>
      </c>
      <c r="E426" s="365"/>
      <c r="F426" s="365"/>
      <c r="G426" s="365"/>
      <c r="H426" s="365"/>
    </row>
    <row r="427" spans="1:8" ht="15.6" x14ac:dyDescent="0.3">
      <c r="A427" s="389" t="s">
        <v>17</v>
      </c>
      <c r="B427" s="390">
        <v>2046</v>
      </c>
      <c r="C427" s="390" t="s">
        <v>730</v>
      </c>
      <c r="D427" s="391">
        <v>293.43400339118506</v>
      </c>
      <c r="E427" s="365"/>
      <c r="F427" s="365"/>
      <c r="G427" s="365"/>
      <c r="H427" s="365"/>
    </row>
    <row r="428" spans="1:8" ht="15.6" x14ac:dyDescent="0.3">
      <c r="A428" s="389" t="s">
        <v>17</v>
      </c>
      <c r="B428" s="390">
        <v>2047</v>
      </c>
      <c r="C428" s="390" t="s">
        <v>731</v>
      </c>
      <c r="D428" s="391">
        <v>292.96363216999407</v>
      </c>
      <c r="E428" s="365"/>
      <c r="F428" s="365"/>
      <c r="G428" s="365"/>
      <c r="H428" s="365"/>
    </row>
    <row r="429" spans="1:8" ht="15.6" x14ac:dyDescent="0.3">
      <c r="A429" s="389" t="s">
        <v>17</v>
      </c>
      <c r="B429" s="390">
        <v>2048</v>
      </c>
      <c r="C429" s="390" t="s">
        <v>732</v>
      </c>
      <c r="D429" s="391">
        <v>292.58052012900134</v>
      </c>
      <c r="E429" s="365"/>
      <c r="F429" s="365"/>
      <c r="G429" s="365"/>
      <c r="H429" s="365"/>
    </row>
    <row r="430" spans="1:8" ht="15.6" x14ac:dyDescent="0.3">
      <c r="A430" s="389" t="s">
        <v>17</v>
      </c>
      <c r="B430" s="390">
        <v>2049</v>
      </c>
      <c r="C430" s="390" t="s">
        <v>733</v>
      </c>
      <c r="D430" s="391">
        <v>292.26471216133791</v>
      </c>
      <c r="E430" s="365"/>
      <c r="F430" s="365"/>
      <c r="G430" s="365"/>
      <c r="H430" s="365"/>
    </row>
    <row r="431" spans="1:8" ht="15.6" x14ac:dyDescent="0.3">
      <c r="A431" s="389" t="s">
        <v>17</v>
      </c>
      <c r="B431" s="390">
        <v>2050</v>
      </c>
      <c r="C431" s="390" t="s">
        <v>734</v>
      </c>
      <c r="D431" s="391">
        <v>292.01621084805362</v>
      </c>
      <c r="E431" s="365"/>
      <c r="F431" s="365"/>
      <c r="G431" s="365"/>
      <c r="H431" s="365"/>
    </row>
    <row r="432" spans="1:8" ht="15.6" x14ac:dyDescent="0.3">
      <c r="A432" s="392" t="s">
        <v>208</v>
      </c>
      <c r="B432" s="393">
        <v>2015</v>
      </c>
      <c r="C432" s="393" t="s">
        <v>2536</v>
      </c>
      <c r="D432" s="388">
        <v>527.83008145773044</v>
      </c>
      <c r="E432" s="365"/>
      <c r="F432" s="365"/>
      <c r="G432" s="365"/>
      <c r="H432" s="365"/>
    </row>
    <row r="433" spans="1:8" ht="15.6" x14ac:dyDescent="0.3">
      <c r="A433" s="392" t="s">
        <v>208</v>
      </c>
      <c r="B433" s="393">
        <v>2016</v>
      </c>
      <c r="C433" s="393" t="s">
        <v>2537</v>
      </c>
      <c r="D433" s="388">
        <v>517.14757065570552</v>
      </c>
      <c r="E433" s="365"/>
      <c r="F433" s="365"/>
      <c r="G433" s="365"/>
      <c r="H433" s="365"/>
    </row>
    <row r="434" spans="1:8" ht="15.6" x14ac:dyDescent="0.3">
      <c r="A434" s="394" t="s">
        <v>208</v>
      </c>
      <c r="B434" s="395">
        <v>2017</v>
      </c>
      <c r="C434" s="395" t="s">
        <v>2538</v>
      </c>
      <c r="D434" s="391">
        <v>504.53252155960962</v>
      </c>
      <c r="E434" s="365"/>
      <c r="F434" s="365"/>
      <c r="G434" s="365"/>
      <c r="H434" s="365"/>
    </row>
    <row r="435" spans="1:8" ht="15.6" x14ac:dyDescent="0.3">
      <c r="A435" s="394" t="s">
        <v>208</v>
      </c>
      <c r="B435" s="395">
        <v>2018</v>
      </c>
      <c r="C435" s="395" t="s">
        <v>2539</v>
      </c>
      <c r="D435" s="391">
        <v>491.53140968750813</v>
      </c>
      <c r="E435" s="365"/>
      <c r="F435" s="365"/>
      <c r="G435" s="365"/>
      <c r="H435" s="365"/>
    </row>
    <row r="436" spans="1:8" ht="15.6" x14ac:dyDescent="0.3">
      <c r="A436" s="394" t="s">
        <v>208</v>
      </c>
      <c r="B436" s="395">
        <v>2019</v>
      </c>
      <c r="C436" s="395" t="s">
        <v>2540</v>
      </c>
      <c r="D436" s="391">
        <v>478.07804988744761</v>
      </c>
      <c r="E436" s="365"/>
      <c r="F436" s="365"/>
      <c r="G436" s="365"/>
      <c r="H436" s="365"/>
    </row>
    <row r="437" spans="1:8" ht="15.6" x14ac:dyDescent="0.3">
      <c r="A437" s="394" t="s">
        <v>208</v>
      </c>
      <c r="B437" s="395">
        <v>2020</v>
      </c>
      <c r="C437" s="395" t="s">
        <v>2541</v>
      </c>
      <c r="D437" s="391">
        <v>464.38212365547503</v>
      </c>
      <c r="E437" s="365"/>
      <c r="F437" s="365"/>
      <c r="G437" s="365"/>
      <c r="H437" s="365"/>
    </row>
    <row r="438" spans="1:8" ht="15.6" x14ac:dyDescent="0.3">
      <c r="A438" s="394" t="s">
        <v>208</v>
      </c>
      <c r="B438" s="395">
        <v>2021</v>
      </c>
      <c r="C438" s="395" t="s">
        <v>2542</v>
      </c>
      <c r="D438" s="391">
        <v>450.49017859638565</v>
      </c>
      <c r="E438" s="365"/>
      <c r="F438" s="365"/>
      <c r="G438" s="365"/>
      <c r="H438" s="365"/>
    </row>
    <row r="439" spans="1:8" ht="15.6" x14ac:dyDescent="0.3">
      <c r="A439" s="394" t="s">
        <v>208</v>
      </c>
      <c r="B439" s="395">
        <v>2022</v>
      </c>
      <c r="C439" s="395" t="s">
        <v>2543</v>
      </c>
      <c r="D439" s="391">
        <v>436.76425002961383</v>
      </c>
      <c r="E439" s="365"/>
      <c r="F439" s="365"/>
      <c r="G439" s="365"/>
      <c r="H439" s="365"/>
    </row>
    <row r="440" spans="1:8" ht="15.6" x14ac:dyDescent="0.3">
      <c r="A440" s="394" t="s">
        <v>208</v>
      </c>
      <c r="B440" s="395">
        <v>2023</v>
      </c>
      <c r="C440" s="395" t="s">
        <v>2544</v>
      </c>
      <c r="D440" s="391">
        <v>423.2100813132534</v>
      </c>
      <c r="E440" s="365"/>
      <c r="F440" s="365"/>
      <c r="G440" s="365"/>
      <c r="H440" s="365"/>
    </row>
    <row r="441" spans="1:8" ht="15.6" x14ac:dyDescent="0.3">
      <c r="A441" s="394" t="s">
        <v>208</v>
      </c>
      <c r="B441" s="395">
        <v>2024</v>
      </c>
      <c r="C441" s="395" t="s">
        <v>2545</v>
      </c>
      <c r="D441" s="391">
        <v>409.83807873234878</v>
      </c>
      <c r="E441" s="365"/>
      <c r="F441" s="365"/>
      <c r="G441" s="365"/>
      <c r="H441" s="365"/>
    </row>
    <row r="442" spans="1:8" ht="15.6" x14ac:dyDescent="0.3">
      <c r="A442" s="394" t="s">
        <v>208</v>
      </c>
      <c r="B442" s="395">
        <v>2025</v>
      </c>
      <c r="C442" s="395" t="s">
        <v>2546</v>
      </c>
      <c r="D442" s="391">
        <v>396.70193001890442</v>
      </c>
      <c r="E442" s="365"/>
      <c r="F442" s="365"/>
      <c r="G442" s="365"/>
      <c r="H442" s="365"/>
    </row>
    <row r="443" spans="1:8" ht="15.6" x14ac:dyDescent="0.3">
      <c r="A443" s="394" t="s">
        <v>208</v>
      </c>
      <c r="B443" s="395">
        <v>2026</v>
      </c>
      <c r="C443" s="395" t="s">
        <v>2547</v>
      </c>
      <c r="D443" s="391">
        <v>384.80604948052343</v>
      </c>
      <c r="E443" s="365"/>
      <c r="F443" s="365"/>
      <c r="G443" s="365"/>
      <c r="H443" s="365"/>
    </row>
    <row r="444" spans="1:8" ht="15.6" x14ac:dyDescent="0.3">
      <c r="A444" s="394" t="s">
        <v>208</v>
      </c>
      <c r="B444" s="395">
        <v>2027</v>
      </c>
      <c r="C444" s="395" t="s">
        <v>2548</v>
      </c>
      <c r="D444" s="391">
        <v>373.95612736225547</v>
      </c>
      <c r="E444" s="365"/>
      <c r="F444" s="365"/>
      <c r="G444" s="365"/>
      <c r="H444" s="365"/>
    </row>
    <row r="445" spans="1:8" ht="15.6" x14ac:dyDescent="0.3">
      <c r="A445" s="394" t="s">
        <v>208</v>
      </c>
      <c r="B445" s="395">
        <v>2028</v>
      </c>
      <c r="C445" s="395" t="s">
        <v>2549</v>
      </c>
      <c r="D445" s="391">
        <v>364.18970339124297</v>
      </c>
      <c r="E445" s="365"/>
      <c r="F445" s="365"/>
      <c r="G445" s="365"/>
      <c r="H445" s="365"/>
    </row>
    <row r="446" spans="1:8" ht="15.6" x14ac:dyDescent="0.3">
      <c r="A446" s="394" t="s">
        <v>208</v>
      </c>
      <c r="B446" s="395">
        <v>2029</v>
      </c>
      <c r="C446" s="395" t="s">
        <v>2550</v>
      </c>
      <c r="D446" s="391">
        <v>355.39520506460184</v>
      </c>
      <c r="E446" s="365"/>
      <c r="F446" s="365"/>
      <c r="G446" s="365"/>
      <c r="H446" s="365"/>
    </row>
    <row r="447" spans="1:8" ht="15.6" x14ac:dyDescent="0.3">
      <c r="A447" s="394" t="s">
        <v>208</v>
      </c>
      <c r="B447" s="395">
        <v>2030</v>
      </c>
      <c r="C447" s="395" t="s">
        <v>2551</v>
      </c>
      <c r="D447" s="391">
        <v>347.54222272778759</v>
      </c>
      <c r="E447" s="365"/>
      <c r="F447" s="365"/>
      <c r="G447" s="365"/>
      <c r="H447" s="365"/>
    </row>
    <row r="448" spans="1:8" ht="15.6" x14ac:dyDescent="0.3">
      <c r="A448" s="394" t="s">
        <v>208</v>
      </c>
      <c r="B448" s="395">
        <v>2031</v>
      </c>
      <c r="C448" s="395" t="s">
        <v>2552</v>
      </c>
      <c r="D448" s="391">
        <v>340.54329585346341</v>
      </c>
      <c r="E448" s="365"/>
      <c r="F448" s="365"/>
      <c r="G448" s="365"/>
      <c r="H448" s="365"/>
    </row>
    <row r="449" spans="1:8" ht="15.6" x14ac:dyDescent="0.3">
      <c r="A449" s="394" t="s">
        <v>208</v>
      </c>
      <c r="B449" s="395">
        <v>2032</v>
      </c>
      <c r="C449" s="395" t="s">
        <v>2553</v>
      </c>
      <c r="D449" s="391">
        <v>334.33453960761159</v>
      </c>
      <c r="E449" s="365"/>
      <c r="F449" s="365"/>
      <c r="G449" s="365"/>
      <c r="H449" s="365"/>
    </row>
    <row r="450" spans="1:8" ht="15.6" x14ac:dyDescent="0.3">
      <c r="A450" s="394" t="s">
        <v>208</v>
      </c>
      <c r="B450" s="395">
        <v>2033</v>
      </c>
      <c r="C450" s="395" t="s">
        <v>2554</v>
      </c>
      <c r="D450" s="391">
        <v>328.85657740029131</v>
      </c>
      <c r="E450" s="365"/>
      <c r="F450" s="365"/>
      <c r="G450" s="365"/>
      <c r="H450" s="365"/>
    </row>
    <row r="451" spans="1:8" ht="15.6" x14ac:dyDescent="0.3">
      <c r="A451" s="394" t="s">
        <v>208</v>
      </c>
      <c r="B451" s="395">
        <v>2034</v>
      </c>
      <c r="C451" s="395" t="s">
        <v>2555</v>
      </c>
      <c r="D451" s="391">
        <v>324.04463830736478</v>
      </c>
      <c r="E451" s="365"/>
      <c r="F451" s="365"/>
      <c r="G451" s="365"/>
      <c r="H451" s="365"/>
    </row>
    <row r="452" spans="1:8" ht="15.6" x14ac:dyDescent="0.3">
      <c r="A452" s="394" t="s">
        <v>208</v>
      </c>
      <c r="B452" s="395">
        <v>2035</v>
      </c>
      <c r="C452" s="395" t="s">
        <v>2556</v>
      </c>
      <c r="D452" s="391">
        <v>319.85681493538578</v>
      </c>
      <c r="E452" s="365"/>
      <c r="F452" s="365"/>
      <c r="G452" s="365"/>
      <c r="H452" s="365"/>
    </row>
    <row r="453" spans="1:8" ht="15.6" x14ac:dyDescent="0.3">
      <c r="A453" s="394" t="s">
        <v>208</v>
      </c>
      <c r="B453" s="395">
        <v>2036</v>
      </c>
      <c r="C453" s="395" t="s">
        <v>2557</v>
      </c>
      <c r="D453" s="391">
        <v>316.22985307791072</v>
      </c>
      <c r="E453" s="365"/>
      <c r="F453" s="365"/>
      <c r="G453" s="365"/>
      <c r="H453" s="365"/>
    </row>
    <row r="454" spans="1:8" ht="15.6" x14ac:dyDescent="0.3">
      <c r="A454" s="394" t="s">
        <v>208</v>
      </c>
      <c r="B454" s="395">
        <v>2037</v>
      </c>
      <c r="C454" s="395" t="s">
        <v>2558</v>
      </c>
      <c r="D454" s="391">
        <v>313.11469299764366</v>
      </c>
      <c r="E454" s="365"/>
      <c r="F454" s="365"/>
      <c r="G454" s="365"/>
      <c r="H454" s="365"/>
    </row>
    <row r="455" spans="1:8" ht="15.6" x14ac:dyDescent="0.3">
      <c r="A455" s="394" t="s">
        <v>208</v>
      </c>
      <c r="B455" s="395">
        <v>2038</v>
      </c>
      <c r="C455" s="395" t="s">
        <v>2559</v>
      </c>
      <c r="D455" s="391">
        <v>310.46335335223216</v>
      </c>
      <c r="E455" s="365"/>
      <c r="F455" s="365"/>
      <c r="G455" s="365"/>
      <c r="H455" s="365"/>
    </row>
    <row r="456" spans="1:8" ht="15.6" x14ac:dyDescent="0.3">
      <c r="A456" s="394" t="s">
        <v>208</v>
      </c>
      <c r="B456" s="395">
        <v>2039</v>
      </c>
      <c r="C456" s="395" t="s">
        <v>2560</v>
      </c>
      <c r="D456" s="391">
        <v>308.21182461888731</v>
      </c>
      <c r="E456" s="365"/>
      <c r="F456" s="365"/>
      <c r="G456" s="365"/>
      <c r="H456" s="365"/>
    </row>
    <row r="457" spans="1:8" ht="15.6" x14ac:dyDescent="0.3">
      <c r="A457" s="394" t="s">
        <v>208</v>
      </c>
      <c r="B457" s="395">
        <v>2040</v>
      </c>
      <c r="C457" s="395" t="s">
        <v>2561</v>
      </c>
      <c r="D457" s="391">
        <v>306.31237653325024</v>
      </c>
      <c r="E457" s="365"/>
      <c r="F457" s="365"/>
      <c r="G457" s="365"/>
      <c r="H457" s="365"/>
    </row>
    <row r="458" spans="1:8" ht="15.6" x14ac:dyDescent="0.3">
      <c r="A458" s="394" t="s">
        <v>208</v>
      </c>
      <c r="B458" s="395">
        <v>2041</v>
      </c>
      <c r="C458" s="395" t="s">
        <v>2562</v>
      </c>
      <c r="D458" s="391">
        <v>304.72564510762953</v>
      </c>
      <c r="E458" s="365"/>
      <c r="F458" s="365"/>
      <c r="G458" s="365"/>
      <c r="H458" s="365"/>
    </row>
    <row r="459" spans="1:8" ht="15.6" x14ac:dyDescent="0.3">
      <c r="A459" s="394" t="s">
        <v>208</v>
      </c>
      <c r="B459" s="395">
        <v>2042</v>
      </c>
      <c r="C459" s="395" t="s">
        <v>2563</v>
      </c>
      <c r="D459" s="391">
        <v>303.38971416598224</v>
      </c>
      <c r="E459" s="365"/>
      <c r="F459" s="365"/>
      <c r="G459" s="365"/>
      <c r="H459" s="365"/>
    </row>
    <row r="460" spans="1:8" ht="15.6" x14ac:dyDescent="0.3">
      <c r="A460" s="394" t="s">
        <v>208</v>
      </c>
      <c r="B460" s="395">
        <v>2043</v>
      </c>
      <c r="C460" s="395" t="s">
        <v>2564</v>
      </c>
      <c r="D460" s="391">
        <v>302.28153820715653</v>
      </c>
      <c r="E460" s="365"/>
      <c r="F460" s="365"/>
      <c r="G460" s="365"/>
      <c r="H460" s="365"/>
    </row>
    <row r="461" spans="1:8" ht="15.6" x14ac:dyDescent="0.3">
      <c r="A461" s="394" t="s">
        <v>208</v>
      </c>
      <c r="B461" s="395">
        <v>2044</v>
      </c>
      <c r="C461" s="395" t="s">
        <v>2565</v>
      </c>
      <c r="D461" s="391">
        <v>301.34776435389131</v>
      </c>
      <c r="E461" s="365"/>
      <c r="F461" s="365"/>
      <c r="G461" s="365"/>
      <c r="H461" s="365"/>
    </row>
    <row r="462" spans="1:8" ht="15.6" x14ac:dyDescent="0.3">
      <c r="A462" s="394" t="s">
        <v>208</v>
      </c>
      <c r="B462" s="395">
        <v>2045</v>
      </c>
      <c r="C462" s="395" t="s">
        <v>2566</v>
      </c>
      <c r="D462" s="391">
        <v>300.55579355150229</v>
      </c>
      <c r="E462" s="365"/>
      <c r="F462" s="365"/>
      <c r="G462" s="365"/>
      <c r="H462" s="365"/>
    </row>
    <row r="463" spans="1:8" ht="15.6" x14ac:dyDescent="0.3">
      <c r="A463" s="394" t="s">
        <v>208</v>
      </c>
      <c r="B463" s="395">
        <v>2046</v>
      </c>
      <c r="C463" s="395" t="s">
        <v>2567</v>
      </c>
      <c r="D463" s="391">
        <v>299.8918030995427</v>
      </c>
      <c r="E463" s="365"/>
      <c r="F463" s="365"/>
      <c r="G463" s="365"/>
      <c r="H463" s="365"/>
    </row>
    <row r="464" spans="1:8" ht="15.6" x14ac:dyDescent="0.3">
      <c r="A464" s="394" t="s">
        <v>208</v>
      </c>
      <c r="B464" s="395">
        <v>2047</v>
      </c>
      <c r="C464" s="395" t="s">
        <v>2568</v>
      </c>
      <c r="D464" s="391">
        <v>299.33873972979006</v>
      </c>
      <c r="E464" s="365"/>
      <c r="F464" s="365"/>
      <c r="G464" s="365"/>
      <c r="H464" s="365"/>
    </row>
    <row r="465" spans="1:8" ht="15.6" x14ac:dyDescent="0.3">
      <c r="A465" s="394" t="s">
        <v>208</v>
      </c>
      <c r="B465" s="395">
        <v>2048</v>
      </c>
      <c r="C465" s="395" t="s">
        <v>2569</v>
      </c>
      <c r="D465" s="391">
        <v>298.88235383476257</v>
      </c>
      <c r="E465" s="365"/>
      <c r="F465" s="365"/>
      <c r="G465" s="365"/>
      <c r="H465" s="365"/>
    </row>
    <row r="466" spans="1:8" ht="15.6" x14ac:dyDescent="0.3">
      <c r="A466" s="394" t="s">
        <v>208</v>
      </c>
      <c r="B466" s="395">
        <v>2049</v>
      </c>
      <c r="C466" s="395" t="s">
        <v>2570</v>
      </c>
      <c r="D466" s="391">
        <v>298.48788488197152</v>
      </c>
      <c r="E466" s="365"/>
      <c r="F466" s="365"/>
      <c r="G466" s="365"/>
      <c r="H466" s="365"/>
    </row>
    <row r="467" spans="1:8" ht="15.6" x14ac:dyDescent="0.3">
      <c r="A467" s="394" t="s">
        <v>208</v>
      </c>
      <c r="B467" s="395">
        <v>2050</v>
      </c>
      <c r="C467" s="395" t="s">
        <v>2571</v>
      </c>
      <c r="D467" s="391">
        <v>298.18886332387905</v>
      </c>
      <c r="E467" s="365"/>
      <c r="F467" s="365"/>
      <c r="G467" s="365"/>
      <c r="H467" s="365"/>
    </row>
    <row r="468" spans="1:8" ht="15.6" x14ac:dyDescent="0.3">
      <c r="A468" s="385" t="s">
        <v>18</v>
      </c>
      <c r="B468" s="386">
        <v>2015</v>
      </c>
      <c r="C468" s="387" t="s">
        <v>2442</v>
      </c>
      <c r="D468" s="388">
        <v>518.68455752316027</v>
      </c>
      <c r="E468" s="365"/>
      <c r="F468" s="365"/>
      <c r="G468" s="365"/>
      <c r="H468" s="365"/>
    </row>
    <row r="469" spans="1:8" ht="15.6" x14ac:dyDescent="0.3">
      <c r="A469" s="385" t="s">
        <v>18</v>
      </c>
      <c r="B469" s="386">
        <v>2016</v>
      </c>
      <c r="C469" s="387" t="s">
        <v>2443</v>
      </c>
      <c r="D469" s="388">
        <v>510.37543981164345</v>
      </c>
      <c r="E469" s="365"/>
      <c r="F469" s="365"/>
      <c r="G469" s="365"/>
      <c r="H469" s="365"/>
    </row>
    <row r="470" spans="1:8" ht="15.6" x14ac:dyDescent="0.3">
      <c r="A470" s="389" t="s">
        <v>18</v>
      </c>
      <c r="B470" s="390">
        <v>2017</v>
      </c>
      <c r="C470" s="390" t="s">
        <v>735</v>
      </c>
      <c r="D470" s="391">
        <v>499.92322749115658</v>
      </c>
      <c r="E470" s="365"/>
      <c r="F470" s="365"/>
      <c r="G470" s="365"/>
      <c r="H470" s="365"/>
    </row>
    <row r="471" spans="1:8" ht="15.6" x14ac:dyDescent="0.3">
      <c r="A471" s="389" t="s">
        <v>18</v>
      </c>
      <c r="B471" s="390">
        <v>2018</v>
      </c>
      <c r="C471" s="390" t="s">
        <v>736</v>
      </c>
      <c r="D471" s="391">
        <v>488.61714183892639</v>
      </c>
      <c r="E471" s="365"/>
      <c r="F471" s="365"/>
      <c r="G471" s="365"/>
      <c r="H471" s="365"/>
    </row>
    <row r="472" spans="1:8" ht="15.6" x14ac:dyDescent="0.3">
      <c r="A472" s="389" t="s">
        <v>18</v>
      </c>
      <c r="B472" s="390">
        <v>2019</v>
      </c>
      <c r="C472" s="390" t="s">
        <v>737</v>
      </c>
      <c r="D472" s="391">
        <v>476.53465105120301</v>
      </c>
      <c r="E472" s="365"/>
      <c r="F472" s="365"/>
      <c r="G472" s="365"/>
      <c r="H472" s="365"/>
    </row>
    <row r="473" spans="1:8" ht="15.6" x14ac:dyDescent="0.3">
      <c r="A473" s="389" t="s">
        <v>18</v>
      </c>
      <c r="B473" s="390">
        <v>2020</v>
      </c>
      <c r="C473" s="390" t="s">
        <v>738</v>
      </c>
      <c r="D473" s="391">
        <v>463.91918801514356</v>
      </c>
      <c r="E473" s="365"/>
      <c r="F473" s="365"/>
      <c r="G473" s="365"/>
      <c r="H473" s="365"/>
    </row>
    <row r="474" spans="1:8" ht="15.6" x14ac:dyDescent="0.3">
      <c r="A474" s="389" t="s">
        <v>18</v>
      </c>
      <c r="B474" s="390">
        <v>2021</v>
      </c>
      <c r="C474" s="390" t="s">
        <v>739</v>
      </c>
      <c r="D474" s="391">
        <v>450.88438602176433</v>
      </c>
      <c r="E474" s="365"/>
      <c r="F474" s="365"/>
      <c r="G474" s="365"/>
      <c r="H474" s="365"/>
    </row>
    <row r="475" spans="1:8" ht="15.6" x14ac:dyDescent="0.3">
      <c r="A475" s="389" t="s">
        <v>18</v>
      </c>
      <c r="B475" s="390">
        <v>2022</v>
      </c>
      <c r="C475" s="390" t="s">
        <v>740</v>
      </c>
      <c r="D475" s="391">
        <v>437.81296387081591</v>
      </c>
      <c r="E475" s="365"/>
      <c r="F475" s="365"/>
      <c r="G475" s="365"/>
      <c r="H475" s="365"/>
    </row>
    <row r="476" spans="1:8" ht="15.6" x14ac:dyDescent="0.3">
      <c r="A476" s="389" t="s">
        <v>18</v>
      </c>
      <c r="B476" s="390">
        <v>2023</v>
      </c>
      <c r="C476" s="390" t="s">
        <v>741</v>
      </c>
      <c r="D476" s="391">
        <v>424.71334583588066</v>
      </c>
      <c r="E476" s="365"/>
      <c r="F476" s="365"/>
      <c r="G476" s="365"/>
      <c r="H476" s="365"/>
    </row>
    <row r="477" spans="1:8" ht="15.6" x14ac:dyDescent="0.3">
      <c r="A477" s="389" t="s">
        <v>18</v>
      </c>
      <c r="B477" s="390">
        <v>2024</v>
      </c>
      <c r="C477" s="390" t="s">
        <v>742</v>
      </c>
      <c r="D477" s="391">
        <v>411.70002880068489</v>
      </c>
      <c r="E477" s="365"/>
      <c r="F477" s="365"/>
      <c r="G477" s="365"/>
      <c r="H477" s="365"/>
    </row>
    <row r="478" spans="1:8" ht="15.6" x14ac:dyDescent="0.3">
      <c r="A478" s="389" t="s">
        <v>18</v>
      </c>
      <c r="B478" s="390">
        <v>2025</v>
      </c>
      <c r="C478" s="390" t="s">
        <v>743</v>
      </c>
      <c r="D478" s="391">
        <v>398.87655144789829</v>
      </c>
      <c r="E478" s="365"/>
      <c r="F478" s="365"/>
      <c r="G478" s="365"/>
      <c r="H478" s="365"/>
    </row>
    <row r="479" spans="1:8" ht="15.6" x14ac:dyDescent="0.3">
      <c r="A479" s="389" t="s">
        <v>18</v>
      </c>
      <c r="B479" s="390">
        <v>2026</v>
      </c>
      <c r="C479" s="390" t="s">
        <v>744</v>
      </c>
      <c r="D479" s="391">
        <v>386.91586567643014</v>
      </c>
      <c r="E479" s="365"/>
      <c r="F479" s="365"/>
      <c r="G479" s="365"/>
      <c r="H479" s="365"/>
    </row>
    <row r="480" spans="1:8" ht="15.6" x14ac:dyDescent="0.3">
      <c r="A480" s="389" t="s">
        <v>18</v>
      </c>
      <c r="B480" s="390">
        <v>2027</v>
      </c>
      <c r="C480" s="390" t="s">
        <v>745</v>
      </c>
      <c r="D480" s="391">
        <v>375.73751521343513</v>
      </c>
      <c r="E480" s="365"/>
      <c r="F480" s="365"/>
      <c r="G480" s="365"/>
      <c r="H480" s="365"/>
    </row>
    <row r="481" spans="1:8" ht="15.6" x14ac:dyDescent="0.3">
      <c r="A481" s="389" t="s">
        <v>18</v>
      </c>
      <c r="B481" s="390">
        <v>2028</v>
      </c>
      <c r="C481" s="390" t="s">
        <v>746</v>
      </c>
      <c r="D481" s="391">
        <v>365.43155357239505</v>
      </c>
      <c r="E481" s="365"/>
      <c r="F481" s="365"/>
      <c r="G481" s="365"/>
      <c r="H481" s="365"/>
    </row>
    <row r="482" spans="1:8" ht="15.6" x14ac:dyDescent="0.3">
      <c r="A482" s="389" t="s">
        <v>18</v>
      </c>
      <c r="B482" s="390">
        <v>2029</v>
      </c>
      <c r="C482" s="390" t="s">
        <v>747</v>
      </c>
      <c r="D482" s="391">
        <v>356.00619819427334</v>
      </c>
      <c r="E482" s="365"/>
      <c r="F482" s="365"/>
      <c r="G482" s="365"/>
      <c r="H482" s="365"/>
    </row>
    <row r="483" spans="1:8" ht="15.6" x14ac:dyDescent="0.3">
      <c r="A483" s="389" t="s">
        <v>18</v>
      </c>
      <c r="B483" s="390">
        <v>2030</v>
      </c>
      <c r="C483" s="390" t="s">
        <v>748</v>
      </c>
      <c r="D483" s="391">
        <v>347.38656841835439</v>
      </c>
      <c r="E483" s="365"/>
      <c r="F483" s="365"/>
      <c r="G483" s="365"/>
      <c r="H483" s="365"/>
    </row>
    <row r="484" spans="1:8" ht="15.6" x14ac:dyDescent="0.3">
      <c r="A484" s="389" t="s">
        <v>18</v>
      </c>
      <c r="B484" s="390">
        <v>2031</v>
      </c>
      <c r="C484" s="390" t="s">
        <v>749</v>
      </c>
      <c r="D484" s="391">
        <v>339.56305670735924</v>
      </c>
      <c r="E484" s="365"/>
      <c r="F484" s="365"/>
      <c r="G484" s="365"/>
      <c r="H484" s="365"/>
    </row>
    <row r="485" spans="1:8" ht="15.6" x14ac:dyDescent="0.3">
      <c r="A485" s="389" t="s">
        <v>18</v>
      </c>
      <c r="B485" s="390">
        <v>2032</v>
      </c>
      <c r="C485" s="390" t="s">
        <v>750</v>
      </c>
      <c r="D485" s="391">
        <v>332.48594195196512</v>
      </c>
      <c r="E485" s="365"/>
      <c r="F485" s="365"/>
      <c r="G485" s="365"/>
      <c r="H485" s="365"/>
    </row>
    <row r="486" spans="1:8" ht="15.6" x14ac:dyDescent="0.3">
      <c r="A486" s="389" t="s">
        <v>18</v>
      </c>
      <c r="B486" s="390">
        <v>2033</v>
      </c>
      <c r="C486" s="390" t="s">
        <v>751</v>
      </c>
      <c r="D486" s="391">
        <v>326.14675681491957</v>
      </c>
      <c r="E486" s="365"/>
      <c r="F486" s="365"/>
      <c r="G486" s="365"/>
      <c r="H486" s="365"/>
    </row>
    <row r="487" spans="1:8" ht="15.6" x14ac:dyDescent="0.3">
      <c r="A487" s="389" t="s">
        <v>18</v>
      </c>
      <c r="B487" s="390">
        <v>2034</v>
      </c>
      <c r="C487" s="390" t="s">
        <v>752</v>
      </c>
      <c r="D487" s="391">
        <v>320.44016419600769</v>
      </c>
      <c r="E487" s="365"/>
      <c r="F487" s="365"/>
      <c r="G487" s="365"/>
      <c r="H487" s="365"/>
    </row>
    <row r="488" spans="1:8" ht="15.6" x14ac:dyDescent="0.3">
      <c r="A488" s="389" t="s">
        <v>18</v>
      </c>
      <c r="B488" s="390">
        <v>2035</v>
      </c>
      <c r="C488" s="390" t="s">
        <v>753</v>
      </c>
      <c r="D488" s="391">
        <v>315.37777200181461</v>
      </c>
      <c r="E488" s="365"/>
      <c r="F488" s="365"/>
      <c r="G488" s="365"/>
      <c r="H488" s="365"/>
    </row>
    <row r="489" spans="1:8" ht="15.6" x14ac:dyDescent="0.3">
      <c r="A489" s="389" t="s">
        <v>18</v>
      </c>
      <c r="B489" s="390">
        <v>2036</v>
      </c>
      <c r="C489" s="390" t="s">
        <v>754</v>
      </c>
      <c r="D489" s="391">
        <v>310.87881086919981</v>
      </c>
      <c r="E489" s="365"/>
      <c r="F489" s="365"/>
      <c r="G489" s="365"/>
      <c r="H489" s="365"/>
    </row>
    <row r="490" spans="1:8" ht="15.6" x14ac:dyDescent="0.3">
      <c r="A490" s="389" t="s">
        <v>18</v>
      </c>
      <c r="B490" s="390">
        <v>2037</v>
      </c>
      <c r="C490" s="390" t="s">
        <v>755</v>
      </c>
      <c r="D490" s="391">
        <v>306.9529021557218</v>
      </c>
      <c r="E490" s="365"/>
      <c r="F490" s="365"/>
      <c r="G490" s="365"/>
      <c r="H490" s="365"/>
    </row>
    <row r="491" spans="1:8" ht="15.6" x14ac:dyDescent="0.3">
      <c r="A491" s="389" t="s">
        <v>18</v>
      </c>
      <c r="B491" s="390">
        <v>2038</v>
      </c>
      <c r="C491" s="390" t="s">
        <v>756</v>
      </c>
      <c r="D491" s="391">
        <v>303.51679447536128</v>
      </c>
      <c r="E491" s="365"/>
      <c r="F491" s="365"/>
      <c r="G491" s="365"/>
      <c r="H491" s="365"/>
    </row>
    <row r="492" spans="1:8" ht="15.6" x14ac:dyDescent="0.3">
      <c r="A492" s="389" t="s">
        <v>18</v>
      </c>
      <c r="B492" s="390">
        <v>2039</v>
      </c>
      <c r="C492" s="390" t="s">
        <v>757</v>
      </c>
      <c r="D492" s="391">
        <v>300.52709242169692</v>
      </c>
      <c r="E492" s="365"/>
      <c r="F492" s="365"/>
      <c r="G492" s="365"/>
      <c r="H492" s="365"/>
    </row>
    <row r="493" spans="1:8" ht="15.6" x14ac:dyDescent="0.3">
      <c r="A493" s="389" t="s">
        <v>18</v>
      </c>
      <c r="B493" s="390">
        <v>2040</v>
      </c>
      <c r="C493" s="390" t="s">
        <v>758</v>
      </c>
      <c r="D493" s="391">
        <v>297.94462656881279</v>
      </c>
      <c r="E493" s="365"/>
      <c r="F493" s="365"/>
      <c r="G493" s="365"/>
      <c r="H493" s="365"/>
    </row>
    <row r="494" spans="1:8" ht="15.6" x14ac:dyDescent="0.3">
      <c r="A494" s="389" t="s">
        <v>18</v>
      </c>
      <c r="B494" s="390">
        <v>2041</v>
      </c>
      <c r="C494" s="390" t="s">
        <v>759</v>
      </c>
      <c r="D494" s="391">
        <v>295.73335579006539</v>
      </c>
      <c r="E494" s="365"/>
      <c r="F494" s="365"/>
      <c r="G494" s="365"/>
      <c r="H494" s="365"/>
    </row>
    <row r="495" spans="1:8" ht="15.6" x14ac:dyDescent="0.3">
      <c r="A495" s="389" t="s">
        <v>18</v>
      </c>
      <c r="B495" s="390">
        <v>2042</v>
      </c>
      <c r="C495" s="390" t="s">
        <v>760</v>
      </c>
      <c r="D495" s="391">
        <v>293.80604327458343</v>
      </c>
      <c r="E495" s="365"/>
      <c r="F495" s="365"/>
      <c r="G495" s="365"/>
      <c r="H495" s="365"/>
    </row>
    <row r="496" spans="1:8" ht="15.6" x14ac:dyDescent="0.3">
      <c r="A496" s="389" t="s">
        <v>18</v>
      </c>
      <c r="B496" s="390">
        <v>2043</v>
      </c>
      <c r="C496" s="390" t="s">
        <v>761</v>
      </c>
      <c r="D496" s="391">
        <v>292.17699987810965</v>
      </c>
      <c r="E496" s="365"/>
      <c r="F496" s="365"/>
      <c r="G496" s="365"/>
      <c r="H496" s="365"/>
    </row>
    <row r="497" spans="1:8" ht="15.6" x14ac:dyDescent="0.3">
      <c r="A497" s="389" t="s">
        <v>18</v>
      </c>
      <c r="B497" s="390">
        <v>2044</v>
      </c>
      <c r="C497" s="390" t="s">
        <v>762</v>
      </c>
      <c r="D497" s="391">
        <v>290.78666141772186</v>
      </c>
      <c r="E497" s="365"/>
      <c r="F497" s="365"/>
      <c r="G497" s="365"/>
      <c r="H497" s="365"/>
    </row>
    <row r="498" spans="1:8" ht="15.6" x14ac:dyDescent="0.3">
      <c r="A498" s="389" t="s">
        <v>18</v>
      </c>
      <c r="B498" s="390">
        <v>2045</v>
      </c>
      <c r="C498" s="390" t="s">
        <v>763</v>
      </c>
      <c r="D498" s="391">
        <v>289.55604395614642</v>
      </c>
      <c r="E498" s="365"/>
      <c r="F498" s="365"/>
      <c r="G498" s="365"/>
      <c r="H498" s="365"/>
    </row>
    <row r="499" spans="1:8" ht="15.6" x14ac:dyDescent="0.3">
      <c r="A499" s="389" t="s">
        <v>18</v>
      </c>
      <c r="B499" s="390">
        <v>2046</v>
      </c>
      <c r="C499" s="390" t="s">
        <v>764</v>
      </c>
      <c r="D499" s="391">
        <v>288.51787069775338</v>
      </c>
      <c r="E499" s="365"/>
      <c r="F499" s="365"/>
      <c r="G499" s="365"/>
      <c r="H499" s="365"/>
    </row>
    <row r="500" spans="1:8" ht="15.6" x14ac:dyDescent="0.3">
      <c r="A500" s="389" t="s">
        <v>18</v>
      </c>
      <c r="B500" s="390">
        <v>2047</v>
      </c>
      <c r="C500" s="390" t="s">
        <v>765</v>
      </c>
      <c r="D500" s="391">
        <v>287.61909711231471</v>
      </c>
      <c r="E500" s="365"/>
      <c r="F500" s="365"/>
      <c r="G500" s="365"/>
      <c r="H500" s="365"/>
    </row>
    <row r="501" spans="1:8" ht="15.6" x14ac:dyDescent="0.3">
      <c r="A501" s="389" t="s">
        <v>18</v>
      </c>
      <c r="B501" s="390">
        <v>2048</v>
      </c>
      <c r="C501" s="390" t="s">
        <v>766</v>
      </c>
      <c r="D501" s="391">
        <v>286.8433773759275</v>
      </c>
      <c r="E501" s="365"/>
      <c r="F501" s="365"/>
      <c r="G501" s="365"/>
      <c r="H501" s="365"/>
    </row>
    <row r="502" spans="1:8" ht="15.6" x14ac:dyDescent="0.3">
      <c r="A502" s="389" t="s">
        <v>18</v>
      </c>
      <c r="B502" s="390">
        <v>2049</v>
      </c>
      <c r="C502" s="390" t="s">
        <v>767</v>
      </c>
      <c r="D502" s="391">
        <v>286.16943480805656</v>
      </c>
      <c r="E502" s="365"/>
      <c r="F502" s="365"/>
      <c r="G502" s="365"/>
      <c r="H502" s="365"/>
    </row>
    <row r="503" spans="1:8" ht="15.6" x14ac:dyDescent="0.3">
      <c r="A503" s="389" t="s">
        <v>18</v>
      </c>
      <c r="B503" s="390">
        <v>2050</v>
      </c>
      <c r="C503" s="390" t="s">
        <v>768</v>
      </c>
      <c r="D503" s="391">
        <v>285.60817775047991</v>
      </c>
      <c r="E503" s="365"/>
      <c r="F503" s="365"/>
      <c r="G503" s="365"/>
      <c r="H503" s="365"/>
    </row>
    <row r="504" spans="1:8" ht="15.6" x14ac:dyDescent="0.3">
      <c r="A504" s="385" t="s">
        <v>19</v>
      </c>
      <c r="B504" s="386">
        <v>2015</v>
      </c>
      <c r="C504" s="387" t="s">
        <v>2444</v>
      </c>
      <c r="D504" s="388">
        <v>517.6463979260003</v>
      </c>
      <c r="E504" s="365"/>
      <c r="F504" s="365"/>
      <c r="G504" s="365"/>
      <c r="H504" s="365"/>
    </row>
    <row r="505" spans="1:8" ht="15.6" x14ac:dyDescent="0.3">
      <c r="A505" s="385" t="s">
        <v>19</v>
      </c>
      <c r="B505" s="386">
        <v>2016</v>
      </c>
      <c r="C505" s="387" t="s">
        <v>2445</v>
      </c>
      <c r="D505" s="388">
        <v>507.29363028123021</v>
      </c>
      <c r="E505" s="365"/>
      <c r="F505" s="365"/>
      <c r="G505" s="365"/>
      <c r="H505" s="365"/>
    </row>
    <row r="506" spans="1:8" ht="15.6" x14ac:dyDescent="0.3">
      <c r="A506" s="389" t="s">
        <v>19</v>
      </c>
      <c r="B506" s="390">
        <v>2017</v>
      </c>
      <c r="C506" s="390" t="s">
        <v>769</v>
      </c>
      <c r="D506" s="391">
        <v>495.02058101446505</v>
      </c>
      <c r="E506" s="365"/>
      <c r="F506" s="365"/>
      <c r="G506" s="365"/>
      <c r="H506" s="365"/>
    </row>
    <row r="507" spans="1:8" ht="15.6" x14ac:dyDescent="0.3">
      <c r="A507" s="389" t="s">
        <v>19</v>
      </c>
      <c r="B507" s="390">
        <v>2018</v>
      </c>
      <c r="C507" s="390" t="s">
        <v>770</v>
      </c>
      <c r="D507" s="391">
        <v>481.90581703896891</v>
      </c>
      <c r="E507" s="365"/>
      <c r="F507" s="365"/>
      <c r="G507" s="365"/>
      <c r="H507" s="365"/>
    </row>
    <row r="508" spans="1:8" ht="15.6" x14ac:dyDescent="0.3">
      <c r="A508" s="389" t="s">
        <v>19</v>
      </c>
      <c r="B508" s="390">
        <v>2019</v>
      </c>
      <c r="C508" s="390" t="s">
        <v>771</v>
      </c>
      <c r="D508" s="391">
        <v>467.91938968577341</v>
      </c>
      <c r="E508" s="365"/>
      <c r="F508" s="365"/>
      <c r="G508" s="365"/>
      <c r="H508" s="365"/>
    </row>
    <row r="509" spans="1:8" ht="15.6" x14ac:dyDescent="0.3">
      <c r="A509" s="389" t="s">
        <v>19</v>
      </c>
      <c r="B509" s="390">
        <v>2020</v>
      </c>
      <c r="C509" s="390" t="s">
        <v>772</v>
      </c>
      <c r="D509" s="391">
        <v>454.34623696921125</v>
      </c>
      <c r="E509" s="365"/>
      <c r="F509" s="365"/>
      <c r="G509" s="365"/>
      <c r="H509" s="365"/>
    </row>
    <row r="510" spans="1:8" ht="15.6" x14ac:dyDescent="0.3">
      <c r="A510" s="389" t="s">
        <v>19</v>
      </c>
      <c r="B510" s="390">
        <v>2021</v>
      </c>
      <c r="C510" s="390" t="s">
        <v>773</v>
      </c>
      <c r="D510" s="391">
        <v>440.29536959085772</v>
      </c>
      <c r="E510" s="365"/>
      <c r="F510" s="365"/>
      <c r="G510" s="365"/>
      <c r="H510" s="365"/>
    </row>
    <row r="511" spans="1:8" ht="15.6" x14ac:dyDescent="0.3">
      <c r="A511" s="389" t="s">
        <v>19</v>
      </c>
      <c r="B511" s="390">
        <v>2022</v>
      </c>
      <c r="C511" s="390" t="s">
        <v>774</v>
      </c>
      <c r="D511" s="391">
        <v>426.74041747221662</v>
      </c>
      <c r="E511" s="365"/>
      <c r="F511" s="365"/>
      <c r="G511" s="365"/>
      <c r="H511" s="365"/>
    </row>
    <row r="512" spans="1:8" ht="15.6" x14ac:dyDescent="0.3">
      <c r="A512" s="389" t="s">
        <v>19</v>
      </c>
      <c r="B512" s="390">
        <v>2023</v>
      </c>
      <c r="C512" s="390" t="s">
        <v>775</v>
      </c>
      <c r="D512" s="391">
        <v>413.36882506019651</v>
      </c>
      <c r="E512" s="365"/>
      <c r="F512" s="365"/>
      <c r="G512" s="365"/>
      <c r="H512" s="365"/>
    </row>
    <row r="513" spans="1:8" ht="15.6" x14ac:dyDescent="0.3">
      <c r="A513" s="389" t="s">
        <v>19</v>
      </c>
      <c r="B513" s="390">
        <v>2024</v>
      </c>
      <c r="C513" s="390" t="s">
        <v>776</v>
      </c>
      <c r="D513" s="391">
        <v>401.58997525354147</v>
      </c>
      <c r="E513" s="365"/>
      <c r="F513" s="365"/>
      <c r="G513" s="365"/>
      <c r="H513" s="365"/>
    </row>
    <row r="514" spans="1:8" ht="15.6" x14ac:dyDescent="0.3">
      <c r="A514" s="389" t="s">
        <v>19</v>
      </c>
      <c r="B514" s="390">
        <v>2025</v>
      </c>
      <c r="C514" s="390" t="s">
        <v>777</v>
      </c>
      <c r="D514" s="391">
        <v>388.6374576606683</v>
      </c>
      <c r="E514" s="365"/>
      <c r="F514" s="365"/>
      <c r="G514" s="365"/>
      <c r="H514" s="365"/>
    </row>
    <row r="515" spans="1:8" ht="15.6" x14ac:dyDescent="0.3">
      <c r="A515" s="389" t="s">
        <v>19</v>
      </c>
      <c r="B515" s="390">
        <v>2026</v>
      </c>
      <c r="C515" s="390" t="s">
        <v>778</v>
      </c>
      <c r="D515" s="391">
        <v>376.92587450738307</v>
      </c>
      <c r="E515" s="365"/>
      <c r="F515" s="365"/>
      <c r="G515" s="365"/>
      <c r="H515" s="365"/>
    </row>
    <row r="516" spans="1:8" ht="15.6" x14ac:dyDescent="0.3">
      <c r="A516" s="389" t="s">
        <v>19</v>
      </c>
      <c r="B516" s="390">
        <v>2027</v>
      </c>
      <c r="C516" s="390" t="s">
        <v>779</v>
      </c>
      <c r="D516" s="391">
        <v>366.30291253211709</v>
      </c>
      <c r="E516" s="365"/>
      <c r="F516" s="365"/>
      <c r="G516" s="365"/>
      <c r="H516" s="365"/>
    </row>
    <row r="517" spans="1:8" ht="15.6" x14ac:dyDescent="0.3">
      <c r="A517" s="389" t="s">
        <v>19</v>
      </c>
      <c r="B517" s="390">
        <v>2028</v>
      </c>
      <c r="C517" s="390" t="s">
        <v>780</v>
      </c>
      <c r="D517" s="391">
        <v>356.78729710834028</v>
      </c>
      <c r="E517" s="365"/>
      <c r="F517" s="365"/>
      <c r="G517" s="365"/>
      <c r="H517" s="365"/>
    </row>
    <row r="518" spans="1:8" ht="15.6" x14ac:dyDescent="0.3">
      <c r="A518" s="389" t="s">
        <v>19</v>
      </c>
      <c r="B518" s="390">
        <v>2029</v>
      </c>
      <c r="C518" s="390" t="s">
        <v>781</v>
      </c>
      <c r="D518" s="391">
        <v>348.23608468746801</v>
      </c>
      <c r="E518" s="365"/>
      <c r="F518" s="365"/>
      <c r="G518" s="365"/>
      <c r="H518" s="365"/>
    </row>
    <row r="519" spans="1:8" ht="15.6" x14ac:dyDescent="0.3">
      <c r="A519" s="389" t="s">
        <v>19</v>
      </c>
      <c r="B519" s="390">
        <v>2030</v>
      </c>
      <c r="C519" s="390" t="s">
        <v>782</v>
      </c>
      <c r="D519" s="391">
        <v>340.61281951248338</v>
      </c>
      <c r="E519" s="365"/>
      <c r="F519" s="365"/>
      <c r="G519" s="365"/>
      <c r="H519" s="365"/>
    </row>
    <row r="520" spans="1:8" ht="15.6" x14ac:dyDescent="0.3">
      <c r="A520" s="389" t="s">
        <v>19</v>
      </c>
      <c r="B520" s="390">
        <v>2031</v>
      </c>
      <c r="C520" s="390" t="s">
        <v>783</v>
      </c>
      <c r="D520" s="391">
        <v>333.89714146456026</v>
      </c>
      <c r="E520" s="365"/>
      <c r="F520" s="365"/>
      <c r="G520" s="365"/>
      <c r="H520" s="365"/>
    </row>
    <row r="521" spans="1:8" ht="15.6" x14ac:dyDescent="0.3">
      <c r="A521" s="389" t="s">
        <v>19</v>
      </c>
      <c r="B521" s="390">
        <v>2032</v>
      </c>
      <c r="C521" s="390" t="s">
        <v>784</v>
      </c>
      <c r="D521" s="391">
        <v>327.8890132974837</v>
      </c>
      <c r="E521" s="365"/>
      <c r="F521" s="365"/>
      <c r="G521" s="365"/>
      <c r="H521" s="365"/>
    </row>
    <row r="522" spans="1:8" ht="15.6" x14ac:dyDescent="0.3">
      <c r="A522" s="389" t="s">
        <v>19</v>
      </c>
      <c r="B522" s="390">
        <v>2033</v>
      </c>
      <c r="C522" s="390" t="s">
        <v>785</v>
      </c>
      <c r="D522" s="391">
        <v>322.58236207568808</v>
      </c>
      <c r="E522" s="365"/>
      <c r="F522" s="365"/>
      <c r="G522" s="365"/>
      <c r="H522" s="365"/>
    </row>
    <row r="523" spans="1:8" ht="15.6" x14ac:dyDescent="0.3">
      <c r="A523" s="389" t="s">
        <v>19</v>
      </c>
      <c r="B523" s="390">
        <v>2034</v>
      </c>
      <c r="C523" s="390" t="s">
        <v>786</v>
      </c>
      <c r="D523" s="391">
        <v>317.89242215299703</v>
      </c>
      <c r="E523" s="365"/>
      <c r="F523" s="365"/>
      <c r="G523" s="365"/>
      <c r="H523" s="365"/>
    </row>
    <row r="524" spans="1:8" ht="15.6" x14ac:dyDescent="0.3">
      <c r="A524" s="389" t="s">
        <v>19</v>
      </c>
      <c r="B524" s="390">
        <v>2035</v>
      </c>
      <c r="C524" s="390" t="s">
        <v>787</v>
      </c>
      <c r="D524" s="391">
        <v>313.79318423564428</v>
      </c>
      <c r="E524" s="365"/>
      <c r="F524" s="365"/>
      <c r="G524" s="365"/>
      <c r="H524" s="365"/>
    </row>
    <row r="525" spans="1:8" ht="15.6" x14ac:dyDescent="0.3">
      <c r="A525" s="389" t="s">
        <v>19</v>
      </c>
      <c r="B525" s="390">
        <v>2036</v>
      </c>
      <c r="C525" s="390" t="s">
        <v>788</v>
      </c>
      <c r="D525" s="391">
        <v>310.21874840914171</v>
      </c>
      <c r="E525" s="365"/>
      <c r="F525" s="365"/>
      <c r="G525" s="365"/>
      <c r="H525" s="365"/>
    </row>
    <row r="526" spans="1:8" ht="15.6" x14ac:dyDescent="0.3">
      <c r="A526" s="389" t="s">
        <v>19</v>
      </c>
      <c r="B526" s="390">
        <v>2037</v>
      </c>
      <c r="C526" s="390" t="s">
        <v>789</v>
      </c>
      <c r="D526" s="391">
        <v>307.13892250944394</v>
      </c>
      <c r="E526" s="365"/>
      <c r="F526" s="365"/>
      <c r="G526" s="365"/>
      <c r="H526" s="365"/>
    </row>
    <row r="527" spans="1:8" ht="15.6" x14ac:dyDescent="0.3">
      <c r="A527" s="389" t="s">
        <v>19</v>
      </c>
      <c r="B527" s="390">
        <v>2038</v>
      </c>
      <c r="C527" s="390" t="s">
        <v>790</v>
      </c>
      <c r="D527" s="391">
        <v>304.49839074104619</v>
      </c>
      <c r="E527" s="365"/>
      <c r="F527" s="365"/>
      <c r="G527" s="365"/>
      <c r="H527" s="365"/>
    </row>
    <row r="528" spans="1:8" ht="15.6" x14ac:dyDescent="0.3">
      <c r="A528" s="389" t="s">
        <v>19</v>
      </c>
      <c r="B528" s="390">
        <v>2039</v>
      </c>
      <c r="C528" s="390" t="s">
        <v>791</v>
      </c>
      <c r="D528" s="391">
        <v>302.22459473732556</v>
      </c>
      <c r="E528" s="365"/>
      <c r="F528" s="365"/>
      <c r="G528" s="365"/>
      <c r="H528" s="365"/>
    </row>
    <row r="529" spans="1:8" ht="15.6" x14ac:dyDescent="0.3">
      <c r="A529" s="389" t="s">
        <v>19</v>
      </c>
      <c r="B529" s="390">
        <v>2040</v>
      </c>
      <c r="C529" s="390" t="s">
        <v>792</v>
      </c>
      <c r="D529" s="391">
        <v>300.30148487640702</v>
      </c>
      <c r="E529" s="365"/>
      <c r="F529" s="365"/>
      <c r="G529" s="365"/>
      <c r="H529" s="365"/>
    </row>
    <row r="530" spans="1:8" ht="15.6" x14ac:dyDescent="0.3">
      <c r="A530" s="389" t="s">
        <v>19</v>
      </c>
      <c r="B530" s="390">
        <v>2041</v>
      </c>
      <c r="C530" s="390" t="s">
        <v>793</v>
      </c>
      <c r="D530" s="391">
        <v>298.69759466249559</v>
      </c>
      <c r="E530" s="365"/>
      <c r="F530" s="365"/>
      <c r="G530" s="365"/>
      <c r="H530" s="365"/>
    </row>
    <row r="531" spans="1:8" ht="15.6" x14ac:dyDescent="0.3">
      <c r="A531" s="389" t="s">
        <v>19</v>
      </c>
      <c r="B531" s="390">
        <v>2042</v>
      </c>
      <c r="C531" s="390" t="s">
        <v>794</v>
      </c>
      <c r="D531" s="391">
        <v>297.33155316774014</v>
      </c>
      <c r="E531" s="365"/>
      <c r="F531" s="365"/>
      <c r="G531" s="365"/>
      <c r="H531" s="365"/>
    </row>
    <row r="532" spans="1:8" ht="15.6" x14ac:dyDescent="0.3">
      <c r="A532" s="389" t="s">
        <v>19</v>
      </c>
      <c r="B532" s="390">
        <v>2043</v>
      </c>
      <c r="C532" s="390" t="s">
        <v>795</v>
      </c>
      <c r="D532" s="391">
        <v>296.19886025913456</v>
      </c>
      <c r="E532" s="365"/>
      <c r="F532" s="365"/>
      <c r="G532" s="365"/>
      <c r="H532" s="365"/>
    </row>
    <row r="533" spans="1:8" ht="15.6" x14ac:dyDescent="0.3">
      <c r="A533" s="389" t="s">
        <v>19</v>
      </c>
      <c r="B533" s="390">
        <v>2044</v>
      </c>
      <c r="C533" s="390" t="s">
        <v>796</v>
      </c>
      <c r="D533" s="391">
        <v>295.24657242159361</v>
      </c>
      <c r="E533" s="365"/>
      <c r="F533" s="365"/>
      <c r="G533" s="365"/>
      <c r="H533" s="365"/>
    </row>
    <row r="534" spans="1:8" ht="15.6" x14ac:dyDescent="0.3">
      <c r="A534" s="389" t="s">
        <v>19</v>
      </c>
      <c r="B534" s="390">
        <v>2045</v>
      </c>
      <c r="C534" s="390" t="s">
        <v>797</v>
      </c>
      <c r="D534" s="391">
        <v>294.41267585723398</v>
      </c>
      <c r="E534" s="365"/>
      <c r="F534" s="365"/>
      <c r="G534" s="365"/>
      <c r="H534" s="365"/>
    </row>
    <row r="535" spans="1:8" ht="15.6" x14ac:dyDescent="0.3">
      <c r="A535" s="389" t="s">
        <v>19</v>
      </c>
      <c r="B535" s="390">
        <v>2046</v>
      </c>
      <c r="C535" s="390" t="s">
        <v>798</v>
      </c>
      <c r="D535" s="391">
        <v>293.70066083082071</v>
      </c>
      <c r="E535" s="365"/>
      <c r="F535" s="365"/>
      <c r="G535" s="365"/>
      <c r="H535" s="365"/>
    </row>
    <row r="536" spans="1:8" ht="15.6" x14ac:dyDescent="0.3">
      <c r="A536" s="389" t="s">
        <v>19</v>
      </c>
      <c r="B536" s="390">
        <v>2047</v>
      </c>
      <c r="C536" s="390" t="s">
        <v>799</v>
      </c>
      <c r="D536" s="391">
        <v>293.10894290111145</v>
      </c>
      <c r="E536" s="365"/>
      <c r="F536" s="365"/>
      <c r="G536" s="365"/>
      <c r="H536" s="365"/>
    </row>
    <row r="537" spans="1:8" ht="15.6" x14ac:dyDescent="0.3">
      <c r="A537" s="389" t="s">
        <v>19</v>
      </c>
      <c r="B537" s="390">
        <v>2048</v>
      </c>
      <c r="C537" s="390" t="s">
        <v>800</v>
      </c>
      <c r="D537" s="391">
        <v>292.60355769853612</v>
      </c>
      <c r="E537" s="365"/>
      <c r="F537" s="365"/>
      <c r="G537" s="365"/>
      <c r="H537" s="365"/>
    </row>
    <row r="538" spans="1:8" ht="15.6" x14ac:dyDescent="0.3">
      <c r="A538" s="389" t="s">
        <v>19</v>
      </c>
      <c r="B538" s="390">
        <v>2049</v>
      </c>
      <c r="C538" s="390" t="s">
        <v>801</v>
      </c>
      <c r="D538" s="391">
        <v>292.17361583900612</v>
      </c>
      <c r="E538" s="365"/>
      <c r="F538" s="365"/>
      <c r="G538" s="365"/>
      <c r="H538" s="365"/>
    </row>
    <row r="539" spans="1:8" ht="15.6" x14ac:dyDescent="0.3">
      <c r="A539" s="389" t="s">
        <v>19</v>
      </c>
      <c r="B539" s="390">
        <v>2050</v>
      </c>
      <c r="C539" s="390" t="s">
        <v>802</v>
      </c>
      <c r="D539" s="391">
        <v>291.81038402111466</v>
      </c>
      <c r="E539" s="365"/>
      <c r="F539" s="365"/>
      <c r="G539" s="365"/>
      <c r="H539" s="365"/>
    </row>
    <row r="540" spans="1:8" ht="15.6" x14ac:dyDescent="0.3">
      <c r="A540" s="385" t="s">
        <v>20</v>
      </c>
      <c r="B540" s="386">
        <v>2015</v>
      </c>
      <c r="C540" s="387" t="s">
        <v>2446</v>
      </c>
      <c r="D540" s="388">
        <v>532.36931487631853</v>
      </c>
      <c r="E540" s="365"/>
      <c r="F540" s="365"/>
      <c r="G540" s="365"/>
      <c r="H540" s="365"/>
    </row>
    <row r="541" spans="1:8" ht="15.6" x14ac:dyDescent="0.3">
      <c r="A541" s="385" t="s">
        <v>20</v>
      </c>
      <c r="B541" s="386">
        <v>2016</v>
      </c>
      <c r="C541" s="387" t="s">
        <v>2447</v>
      </c>
      <c r="D541" s="388">
        <v>521.60274982129738</v>
      </c>
      <c r="E541" s="365"/>
      <c r="F541" s="365"/>
      <c r="G541" s="365"/>
      <c r="H541" s="365"/>
    </row>
    <row r="542" spans="1:8" ht="15.6" x14ac:dyDescent="0.3">
      <c r="A542" s="389" t="s">
        <v>20</v>
      </c>
      <c r="B542" s="390">
        <v>2017</v>
      </c>
      <c r="C542" s="390" t="s">
        <v>803</v>
      </c>
      <c r="D542" s="391">
        <v>509.00549327162406</v>
      </c>
      <c r="E542" s="365"/>
      <c r="F542" s="365"/>
      <c r="G542" s="365"/>
      <c r="H542" s="365"/>
    </row>
    <row r="543" spans="1:8" ht="15.6" x14ac:dyDescent="0.3">
      <c r="A543" s="389" t="s">
        <v>20</v>
      </c>
      <c r="B543" s="390">
        <v>2018</v>
      </c>
      <c r="C543" s="390" t="s">
        <v>804</v>
      </c>
      <c r="D543" s="391">
        <v>496.02214429109353</v>
      </c>
      <c r="E543" s="365"/>
      <c r="F543" s="365"/>
      <c r="G543" s="365"/>
      <c r="H543" s="365"/>
    </row>
    <row r="544" spans="1:8" ht="15.6" x14ac:dyDescent="0.3">
      <c r="A544" s="389" t="s">
        <v>20</v>
      </c>
      <c r="B544" s="390">
        <v>2019</v>
      </c>
      <c r="C544" s="390" t="s">
        <v>805</v>
      </c>
      <c r="D544" s="391">
        <v>482.57522632045101</v>
      </c>
      <c r="E544" s="365"/>
      <c r="F544" s="365"/>
      <c r="G544" s="365"/>
      <c r="H544" s="365"/>
    </row>
    <row r="545" spans="1:8" ht="15.6" x14ac:dyDescent="0.3">
      <c r="A545" s="389" t="s">
        <v>20</v>
      </c>
      <c r="B545" s="390">
        <v>2020</v>
      </c>
      <c r="C545" s="390" t="s">
        <v>806</v>
      </c>
      <c r="D545" s="391">
        <v>468.88737176656383</v>
      </c>
      <c r="E545" s="365"/>
      <c r="F545" s="365"/>
      <c r="G545" s="365"/>
      <c r="H545" s="365"/>
    </row>
    <row r="546" spans="1:8" ht="15.6" x14ac:dyDescent="0.3">
      <c r="A546" s="389" t="s">
        <v>20</v>
      </c>
      <c r="B546" s="390">
        <v>2021</v>
      </c>
      <c r="C546" s="390" t="s">
        <v>807</v>
      </c>
      <c r="D546" s="391">
        <v>454.98297367164832</v>
      </c>
      <c r="E546" s="365"/>
      <c r="F546" s="365"/>
      <c r="G546" s="365"/>
      <c r="H546" s="365"/>
    </row>
    <row r="547" spans="1:8" ht="15.6" x14ac:dyDescent="0.3">
      <c r="A547" s="389" t="s">
        <v>20</v>
      </c>
      <c r="B547" s="390">
        <v>2022</v>
      </c>
      <c r="C547" s="390" t="s">
        <v>808</v>
      </c>
      <c r="D547" s="391">
        <v>441.23045635378696</v>
      </c>
      <c r="E547" s="365"/>
      <c r="F547" s="365"/>
      <c r="G547" s="365"/>
      <c r="H547" s="365"/>
    </row>
    <row r="548" spans="1:8" ht="15.6" x14ac:dyDescent="0.3">
      <c r="A548" s="389" t="s">
        <v>20</v>
      </c>
      <c r="B548" s="390">
        <v>2023</v>
      </c>
      <c r="C548" s="390" t="s">
        <v>809</v>
      </c>
      <c r="D548" s="391">
        <v>427.64981347222857</v>
      </c>
      <c r="E548" s="365"/>
      <c r="F548" s="365"/>
      <c r="G548" s="365"/>
      <c r="H548" s="365"/>
    </row>
    <row r="549" spans="1:8" ht="15.6" x14ac:dyDescent="0.3">
      <c r="A549" s="389" t="s">
        <v>20</v>
      </c>
      <c r="B549" s="390">
        <v>2024</v>
      </c>
      <c r="C549" s="390" t="s">
        <v>810</v>
      </c>
      <c r="D549" s="391">
        <v>414.24069703701252</v>
      </c>
      <c r="E549" s="365"/>
      <c r="F549" s="365"/>
      <c r="G549" s="365"/>
      <c r="H549" s="365"/>
    </row>
    <row r="550" spans="1:8" ht="15.6" x14ac:dyDescent="0.3">
      <c r="A550" s="389" t="s">
        <v>20</v>
      </c>
      <c r="B550" s="390">
        <v>2025</v>
      </c>
      <c r="C550" s="390" t="s">
        <v>811</v>
      </c>
      <c r="D550" s="391">
        <v>401.05088098484828</v>
      </c>
      <c r="E550" s="365"/>
      <c r="F550" s="365"/>
      <c r="G550" s="365"/>
      <c r="H550" s="365"/>
    </row>
    <row r="551" spans="1:8" ht="15.6" x14ac:dyDescent="0.3">
      <c r="A551" s="389" t="s">
        <v>20</v>
      </c>
      <c r="B551" s="390">
        <v>2026</v>
      </c>
      <c r="C551" s="390" t="s">
        <v>812</v>
      </c>
      <c r="D551" s="391">
        <v>389.11452664786941</v>
      </c>
      <c r="E551" s="365"/>
      <c r="F551" s="365"/>
      <c r="G551" s="365"/>
      <c r="H551" s="365"/>
    </row>
    <row r="552" spans="1:8" ht="15.6" x14ac:dyDescent="0.3">
      <c r="A552" s="389" t="s">
        <v>20</v>
      </c>
      <c r="B552" s="390">
        <v>2027</v>
      </c>
      <c r="C552" s="390" t="s">
        <v>813</v>
      </c>
      <c r="D552" s="391">
        <v>378.21642099526071</v>
      </c>
      <c r="E552" s="365"/>
      <c r="F552" s="365"/>
      <c r="G552" s="365"/>
      <c r="H552" s="365"/>
    </row>
    <row r="553" spans="1:8" ht="15.6" x14ac:dyDescent="0.3">
      <c r="A553" s="389" t="s">
        <v>20</v>
      </c>
      <c r="B553" s="390">
        <v>2028</v>
      </c>
      <c r="C553" s="390" t="s">
        <v>814</v>
      </c>
      <c r="D553" s="391">
        <v>368.40998740860022</v>
      </c>
      <c r="E553" s="365"/>
      <c r="F553" s="365"/>
      <c r="G553" s="365"/>
      <c r="H553" s="365"/>
    </row>
    <row r="554" spans="1:8" ht="15.6" x14ac:dyDescent="0.3">
      <c r="A554" s="389" t="s">
        <v>20</v>
      </c>
      <c r="B554" s="390">
        <v>2029</v>
      </c>
      <c r="C554" s="390" t="s">
        <v>815</v>
      </c>
      <c r="D554" s="391">
        <v>359.5770593282208</v>
      </c>
      <c r="E554" s="365"/>
      <c r="F554" s="365"/>
      <c r="G554" s="365"/>
      <c r="H554" s="365"/>
    </row>
    <row r="555" spans="1:8" ht="15.6" x14ac:dyDescent="0.3">
      <c r="A555" s="389" t="s">
        <v>20</v>
      </c>
      <c r="B555" s="390">
        <v>2030</v>
      </c>
      <c r="C555" s="390" t="s">
        <v>816</v>
      </c>
      <c r="D555" s="391">
        <v>351.69072021445578</v>
      </c>
      <c r="E555" s="365"/>
      <c r="F555" s="365"/>
      <c r="G555" s="365"/>
      <c r="H555" s="365"/>
    </row>
    <row r="556" spans="1:8" ht="15.6" x14ac:dyDescent="0.3">
      <c r="A556" s="389" t="s">
        <v>20</v>
      </c>
      <c r="B556" s="390">
        <v>2031</v>
      </c>
      <c r="C556" s="390" t="s">
        <v>817</v>
      </c>
      <c r="D556" s="391">
        <v>344.66697918824991</v>
      </c>
      <c r="E556" s="365"/>
      <c r="F556" s="365"/>
      <c r="G556" s="365"/>
      <c r="H556" s="365"/>
    </row>
    <row r="557" spans="1:8" ht="15.6" x14ac:dyDescent="0.3">
      <c r="A557" s="389" t="s">
        <v>20</v>
      </c>
      <c r="B557" s="390">
        <v>2032</v>
      </c>
      <c r="C557" s="390" t="s">
        <v>818</v>
      </c>
      <c r="D557" s="391">
        <v>338.42768308284172</v>
      </c>
      <c r="E557" s="365"/>
      <c r="F557" s="365"/>
      <c r="G557" s="365"/>
      <c r="H557" s="365"/>
    </row>
    <row r="558" spans="1:8" ht="15.6" x14ac:dyDescent="0.3">
      <c r="A558" s="389" t="s">
        <v>20</v>
      </c>
      <c r="B558" s="390">
        <v>2033</v>
      </c>
      <c r="C558" s="390" t="s">
        <v>819</v>
      </c>
      <c r="D558" s="391">
        <v>332.91574507680781</v>
      </c>
      <c r="E558" s="365"/>
      <c r="F558" s="365"/>
      <c r="G558" s="365"/>
      <c r="H558" s="365"/>
    </row>
    <row r="559" spans="1:8" ht="15.6" x14ac:dyDescent="0.3">
      <c r="A559" s="389" t="s">
        <v>20</v>
      </c>
      <c r="B559" s="390">
        <v>2034</v>
      </c>
      <c r="C559" s="390" t="s">
        <v>820</v>
      </c>
      <c r="D559" s="391">
        <v>328.07431196272125</v>
      </c>
      <c r="E559" s="365"/>
      <c r="F559" s="365"/>
      <c r="G559" s="365"/>
      <c r="H559" s="365"/>
    </row>
    <row r="560" spans="1:8" ht="15.6" x14ac:dyDescent="0.3">
      <c r="A560" s="389" t="s">
        <v>20</v>
      </c>
      <c r="B560" s="390">
        <v>2035</v>
      </c>
      <c r="C560" s="390" t="s">
        <v>821</v>
      </c>
      <c r="D560" s="391">
        <v>323.86206474831806</v>
      </c>
      <c r="E560" s="365"/>
      <c r="F560" s="365"/>
      <c r="G560" s="365"/>
      <c r="H560" s="365"/>
    </row>
    <row r="561" spans="1:8" ht="15.6" x14ac:dyDescent="0.3">
      <c r="A561" s="389" t="s">
        <v>20</v>
      </c>
      <c r="B561" s="390">
        <v>2036</v>
      </c>
      <c r="C561" s="390" t="s">
        <v>822</v>
      </c>
      <c r="D561" s="391">
        <v>320.21250284458199</v>
      </c>
      <c r="E561" s="365"/>
      <c r="F561" s="365"/>
      <c r="G561" s="365"/>
      <c r="H561" s="365"/>
    </row>
    <row r="562" spans="1:8" ht="15.6" x14ac:dyDescent="0.3">
      <c r="A562" s="389" t="s">
        <v>20</v>
      </c>
      <c r="B562" s="390">
        <v>2037</v>
      </c>
      <c r="C562" s="390" t="s">
        <v>823</v>
      </c>
      <c r="D562" s="391">
        <v>317.08366730054809</v>
      </c>
      <c r="E562" s="365"/>
      <c r="F562" s="365"/>
      <c r="G562" s="365"/>
      <c r="H562" s="365"/>
    </row>
    <row r="563" spans="1:8" ht="15.6" x14ac:dyDescent="0.3">
      <c r="A563" s="389" t="s">
        <v>20</v>
      </c>
      <c r="B563" s="390">
        <v>2038</v>
      </c>
      <c r="C563" s="390" t="s">
        <v>824</v>
      </c>
      <c r="D563" s="391">
        <v>314.41009729250607</v>
      </c>
      <c r="E563" s="365"/>
      <c r="F563" s="365"/>
      <c r="G563" s="365"/>
      <c r="H563" s="365"/>
    </row>
    <row r="564" spans="1:8" ht="15.6" x14ac:dyDescent="0.3">
      <c r="A564" s="389" t="s">
        <v>20</v>
      </c>
      <c r="B564" s="390">
        <v>2039</v>
      </c>
      <c r="C564" s="390" t="s">
        <v>825</v>
      </c>
      <c r="D564" s="391">
        <v>312.14121408287389</v>
      </c>
      <c r="E564" s="365"/>
      <c r="F564" s="365"/>
      <c r="G564" s="365"/>
      <c r="H564" s="365"/>
    </row>
    <row r="565" spans="1:8" ht="15.6" x14ac:dyDescent="0.3">
      <c r="A565" s="389" t="s">
        <v>20</v>
      </c>
      <c r="B565" s="390">
        <v>2040</v>
      </c>
      <c r="C565" s="390" t="s">
        <v>826</v>
      </c>
      <c r="D565" s="391">
        <v>310.22430036916927</v>
      </c>
      <c r="E565" s="365"/>
      <c r="F565" s="365"/>
      <c r="G565" s="365"/>
      <c r="H565" s="365"/>
    </row>
    <row r="566" spans="1:8" ht="15.6" x14ac:dyDescent="0.3">
      <c r="A566" s="389" t="s">
        <v>20</v>
      </c>
      <c r="B566" s="390">
        <v>2041</v>
      </c>
      <c r="C566" s="390" t="s">
        <v>827</v>
      </c>
      <c r="D566" s="391">
        <v>308.62498103897036</v>
      </c>
      <c r="E566" s="365"/>
      <c r="F566" s="365"/>
      <c r="G566" s="365"/>
      <c r="H566" s="365"/>
    </row>
    <row r="567" spans="1:8" ht="15.6" x14ac:dyDescent="0.3">
      <c r="A567" s="389" t="s">
        <v>20</v>
      </c>
      <c r="B567" s="390">
        <v>2042</v>
      </c>
      <c r="C567" s="390" t="s">
        <v>828</v>
      </c>
      <c r="D567" s="391">
        <v>307.27823441361892</v>
      </c>
      <c r="E567" s="365"/>
      <c r="F567" s="365"/>
      <c r="G567" s="365"/>
      <c r="H567" s="365"/>
    </row>
    <row r="568" spans="1:8" ht="15.6" x14ac:dyDescent="0.3">
      <c r="A568" s="389" t="s">
        <v>20</v>
      </c>
      <c r="B568" s="390">
        <v>2043</v>
      </c>
      <c r="C568" s="390" t="s">
        <v>829</v>
      </c>
      <c r="D568" s="391">
        <v>306.16325237960916</v>
      </c>
      <c r="E568" s="365"/>
      <c r="F568" s="365"/>
      <c r="G568" s="365"/>
      <c r="H568" s="365"/>
    </row>
    <row r="569" spans="1:8" ht="15.6" x14ac:dyDescent="0.3">
      <c r="A569" s="389" t="s">
        <v>20</v>
      </c>
      <c r="B569" s="390">
        <v>2044</v>
      </c>
      <c r="C569" s="390" t="s">
        <v>830</v>
      </c>
      <c r="D569" s="391">
        <v>305.21613144295708</v>
      </c>
      <c r="E569" s="365"/>
      <c r="F569" s="365"/>
      <c r="G569" s="365"/>
      <c r="H569" s="365"/>
    </row>
    <row r="570" spans="1:8" ht="15.6" x14ac:dyDescent="0.3">
      <c r="A570" s="389" t="s">
        <v>20</v>
      </c>
      <c r="B570" s="390">
        <v>2045</v>
      </c>
      <c r="C570" s="390" t="s">
        <v>831</v>
      </c>
      <c r="D570" s="391">
        <v>304.41394484709809</v>
      </c>
      <c r="E570" s="365"/>
      <c r="F570" s="365"/>
      <c r="G570" s="365"/>
      <c r="H570" s="365"/>
    </row>
    <row r="571" spans="1:8" ht="15.6" x14ac:dyDescent="0.3">
      <c r="A571" s="389" t="s">
        <v>20</v>
      </c>
      <c r="B571" s="390">
        <v>2046</v>
      </c>
      <c r="C571" s="390" t="s">
        <v>832</v>
      </c>
      <c r="D571" s="391">
        <v>303.73880443589809</v>
      </c>
      <c r="E571" s="365"/>
      <c r="F571" s="365"/>
      <c r="G571" s="365"/>
      <c r="H571" s="365"/>
    </row>
    <row r="572" spans="1:8" ht="15.6" x14ac:dyDescent="0.3">
      <c r="A572" s="389" t="s">
        <v>20</v>
      </c>
      <c r="B572" s="390">
        <v>2047</v>
      </c>
      <c r="C572" s="390" t="s">
        <v>833</v>
      </c>
      <c r="D572" s="391">
        <v>303.17604456938369</v>
      </c>
      <c r="E572" s="365"/>
      <c r="F572" s="365"/>
      <c r="G572" s="365"/>
      <c r="H572" s="365"/>
    </row>
    <row r="573" spans="1:8" ht="15.6" x14ac:dyDescent="0.3">
      <c r="A573" s="389" t="s">
        <v>20</v>
      </c>
      <c r="B573" s="390">
        <v>2048</v>
      </c>
      <c r="C573" s="390" t="s">
        <v>834</v>
      </c>
      <c r="D573" s="391">
        <v>302.70419501498577</v>
      </c>
      <c r="E573" s="365"/>
      <c r="F573" s="365"/>
      <c r="G573" s="365"/>
      <c r="H573" s="365"/>
    </row>
    <row r="574" spans="1:8" ht="15.6" x14ac:dyDescent="0.3">
      <c r="A574" s="389" t="s">
        <v>20</v>
      </c>
      <c r="B574" s="390">
        <v>2049</v>
      </c>
      <c r="C574" s="390" t="s">
        <v>835</v>
      </c>
      <c r="D574" s="391">
        <v>302.30613969451258</v>
      </c>
      <c r="E574" s="365"/>
      <c r="F574" s="365"/>
      <c r="G574" s="365"/>
      <c r="H574" s="365"/>
    </row>
    <row r="575" spans="1:8" ht="15.6" x14ac:dyDescent="0.3">
      <c r="A575" s="389" t="s">
        <v>20</v>
      </c>
      <c r="B575" s="390">
        <v>2050</v>
      </c>
      <c r="C575" s="390" t="s">
        <v>836</v>
      </c>
      <c r="D575" s="391">
        <v>301.99848670690602</v>
      </c>
      <c r="E575" s="365"/>
      <c r="F575" s="365"/>
      <c r="G575" s="365"/>
      <c r="H575" s="365"/>
    </row>
    <row r="576" spans="1:8" ht="15.6" x14ac:dyDescent="0.3">
      <c r="A576" s="385" t="s">
        <v>21</v>
      </c>
      <c r="B576" s="386">
        <v>2015</v>
      </c>
      <c r="C576" s="387" t="s">
        <v>2448</v>
      </c>
      <c r="D576" s="388">
        <v>536.04273092051403</v>
      </c>
      <c r="E576" s="365"/>
      <c r="F576" s="365"/>
      <c r="G576" s="365"/>
      <c r="H576" s="365"/>
    </row>
    <row r="577" spans="1:8" ht="15.6" x14ac:dyDescent="0.3">
      <c r="A577" s="385" t="s">
        <v>21</v>
      </c>
      <c r="B577" s="386">
        <v>2016</v>
      </c>
      <c r="C577" s="387" t="s">
        <v>2449</v>
      </c>
      <c r="D577" s="388">
        <v>525.30245728358864</v>
      </c>
      <c r="E577" s="365"/>
      <c r="F577" s="365"/>
      <c r="G577" s="365"/>
      <c r="H577" s="365"/>
    </row>
    <row r="578" spans="1:8" ht="15.6" x14ac:dyDescent="0.3">
      <c r="A578" s="389" t="s">
        <v>21</v>
      </c>
      <c r="B578" s="390">
        <v>2017</v>
      </c>
      <c r="C578" s="390" t="s">
        <v>837</v>
      </c>
      <c r="D578" s="391">
        <v>513.07682307053358</v>
      </c>
      <c r="E578" s="365"/>
      <c r="F578" s="365"/>
      <c r="G578" s="365"/>
      <c r="H578" s="365"/>
    </row>
    <row r="579" spans="1:8" ht="15.6" x14ac:dyDescent="0.3">
      <c r="A579" s="389" t="s">
        <v>21</v>
      </c>
      <c r="B579" s="390">
        <v>2018</v>
      </c>
      <c r="C579" s="390" t="s">
        <v>838</v>
      </c>
      <c r="D579" s="391">
        <v>499.34263119612262</v>
      </c>
      <c r="E579" s="365"/>
      <c r="F579" s="365"/>
      <c r="G579" s="365"/>
      <c r="H579" s="365"/>
    </row>
    <row r="580" spans="1:8" ht="15.6" x14ac:dyDescent="0.3">
      <c r="A580" s="389" t="s">
        <v>21</v>
      </c>
      <c r="B580" s="390">
        <v>2019</v>
      </c>
      <c r="C580" s="390" t="s">
        <v>839</v>
      </c>
      <c r="D580" s="391">
        <v>485.75470551009744</v>
      </c>
      <c r="E580" s="365"/>
      <c r="F580" s="365"/>
      <c r="G580" s="365"/>
      <c r="H580" s="365"/>
    </row>
    <row r="581" spans="1:8" ht="15.6" x14ac:dyDescent="0.3">
      <c r="A581" s="389" t="s">
        <v>21</v>
      </c>
      <c r="B581" s="390">
        <v>2020</v>
      </c>
      <c r="C581" s="390" t="s">
        <v>840</v>
      </c>
      <c r="D581" s="391">
        <v>471.89693504805723</v>
      </c>
      <c r="E581" s="365"/>
      <c r="F581" s="365"/>
      <c r="G581" s="365"/>
      <c r="H581" s="365"/>
    </row>
    <row r="582" spans="1:8" ht="15.6" x14ac:dyDescent="0.3">
      <c r="A582" s="389" t="s">
        <v>21</v>
      </c>
      <c r="B582" s="390">
        <v>2021</v>
      </c>
      <c r="C582" s="390" t="s">
        <v>841</v>
      </c>
      <c r="D582" s="391">
        <v>457.70216797993697</v>
      </c>
      <c r="E582" s="365"/>
      <c r="F582" s="365"/>
      <c r="G582" s="365"/>
      <c r="H582" s="365"/>
    </row>
    <row r="583" spans="1:8" ht="15.6" x14ac:dyDescent="0.3">
      <c r="A583" s="389" t="s">
        <v>21</v>
      </c>
      <c r="B583" s="390">
        <v>2022</v>
      </c>
      <c r="C583" s="390" t="s">
        <v>842</v>
      </c>
      <c r="D583" s="391">
        <v>443.79279024632206</v>
      </c>
      <c r="E583" s="365"/>
      <c r="F583" s="365"/>
      <c r="G583" s="365"/>
      <c r="H583" s="365"/>
    </row>
    <row r="584" spans="1:8" ht="15.6" x14ac:dyDescent="0.3">
      <c r="A584" s="389" t="s">
        <v>21</v>
      </c>
      <c r="B584" s="390">
        <v>2023</v>
      </c>
      <c r="C584" s="390" t="s">
        <v>843</v>
      </c>
      <c r="D584" s="391">
        <v>429.9660362328259</v>
      </c>
      <c r="E584" s="365"/>
      <c r="F584" s="365"/>
      <c r="G584" s="365"/>
      <c r="H584" s="365"/>
    </row>
    <row r="585" spans="1:8" ht="15.6" x14ac:dyDescent="0.3">
      <c r="A585" s="389" t="s">
        <v>21</v>
      </c>
      <c r="B585" s="390">
        <v>2024</v>
      </c>
      <c r="C585" s="390" t="s">
        <v>844</v>
      </c>
      <c r="D585" s="391">
        <v>416.38362413995759</v>
      </c>
      <c r="E585" s="365"/>
      <c r="F585" s="365"/>
      <c r="G585" s="365"/>
      <c r="H585" s="365"/>
    </row>
    <row r="586" spans="1:8" ht="15.6" x14ac:dyDescent="0.3">
      <c r="A586" s="389" t="s">
        <v>21</v>
      </c>
      <c r="B586" s="390">
        <v>2025</v>
      </c>
      <c r="C586" s="390" t="s">
        <v>845</v>
      </c>
      <c r="D586" s="391">
        <v>402.85812731046332</v>
      </c>
      <c r="E586" s="365"/>
      <c r="F586" s="365"/>
      <c r="G586" s="365"/>
      <c r="H586" s="365"/>
    </row>
    <row r="587" spans="1:8" ht="15.6" x14ac:dyDescent="0.3">
      <c r="A587" s="389" t="s">
        <v>21</v>
      </c>
      <c r="B587" s="390">
        <v>2026</v>
      </c>
      <c r="C587" s="390" t="s">
        <v>846</v>
      </c>
      <c r="D587" s="391">
        <v>389.6419234181854</v>
      </c>
      <c r="E587" s="365"/>
      <c r="F587" s="365"/>
      <c r="G587" s="365"/>
      <c r="H587" s="365"/>
    </row>
    <row r="588" spans="1:8" ht="15.6" x14ac:dyDescent="0.3">
      <c r="A588" s="389" t="s">
        <v>21</v>
      </c>
      <c r="B588" s="390">
        <v>2027</v>
      </c>
      <c r="C588" s="390" t="s">
        <v>847</v>
      </c>
      <c r="D588" s="391">
        <v>378.32702344466901</v>
      </c>
      <c r="E588" s="365"/>
      <c r="F588" s="365"/>
      <c r="G588" s="365"/>
      <c r="H588" s="365"/>
    </row>
    <row r="589" spans="1:8" ht="15.6" x14ac:dyDescent="0.3">
      <c r="A589" s="389" t="s">
        <v>21</v>
      </c>
      <c r="B589" s="390">
        <v>2028</v>
      </c>
      <c r="C589" s="390" t="s">
        <v>848</v>
      </c>
      <c r="D589" s="391">
        <v>368.13133668292897</v>
      </c>
      <c r="E589" s="365"/>
      <c r="F589" s="365"/>
      <c r="G589" s="365"/>
      <c r="H589" s="365"/>
    </row>
    <row r="590" spans="1:8" ht="15.6" x14ac:dyDescent="0.3">
      <c r="A590" s="389" t="s">
        <v>21</v>
      </c>
      <c r="B590" s="390">
        <v>2029</v>
      </c>
      <c r="C590" s="390" t="s">
        <v>849</v>
      </c>
      <c r="D590" s="391">
        <v>358.97194030829246</v>
      </c>
      <c r="E590" s="365"/>
      <c r="F590" s="365"/>
      <c r="G590" s="365"/>
      <c r="H590" s="365"/>
    </row>
    <row r="591" spans="1:8" ht="15.6" x14ac:dyDescent="0.3">
      <c r="A591" s="389" t="s">
        <v>21</v>
      </c>
      <c r="B591" s="390">
        <v>2030</v>
      </c>
      <c r="C591" s="390" t="s">
        <v>850</v>
      </c>
      <c r="D591" s="391">
        <v>350.79373462066707</v>
      </c>
      <c r="E591" s="365"/>
      <c r="F591" s="365"/>
      <c r="G591" s="365"/>
      <c r="H591" s="365"/>
    </row>
    <row r="592" spans="1:8" ht="15.6" x14ac:dyDescent="0.3">
      <c r="A592" s="389" t="s">
        <v>21</v>
      </c>
      <c r="B592" s="390">
        <v>2031</v>
      </c>
      <c r="C592" s="390" t="s">
        <v>851</v>
      </c>
      <c r="D592" s="391">
        <v>343.52835858654248</v>
      </c>
      <c r="E592" s="365"/>
      <c r="F592" s="365"/>
      <c r="G592" s="365"/>
      <c r="H592" s="365"/>
    </row>
    <row r="593" spans="1:8" ht="15.6" x14ac:dyDescent="0.3">
      <c r="A593" s="389" t="s">
        <v>21</v>
      </c>
      <c r="B593" s="390">
        <v>2032</v>
      </c>
      <c r="C593" s="390" t="s">
        <v>852</v>
      </c>
      <c r="D593" s="391">
        <v>337.10144696667953</v>
      </c>
      <c r="E593" s="365"/>
      <c r="F593" s="365"/>
      <c r="G593" s="365"/>
      <c r="H593" s="365"/>
    </row>
    <row r="594" spans="1:8" ht="15.6" x14ac:dyDescent="0.3">
      <c r="A594" s="389" t="s">
        <v>21</v>
      </c>
      <c r="B594" s="390">
        <v>2033</v>
      </c>
      <c r="C594" s="390" t="s">
        <v>853</v>
      </c>
      <c r="D594" s="391">
        <v>331.4484780448463</v>
      </c>
      <c r="E594" s="365"/>
      <c r="F594" s="365"/>
      <c r="G594" s="365"/>
      <c r="H594" s="365"/>
    </row>
    <row r="595" spans="1:8" ht="15.6" x14ac:dyDescent="0.3">
      <c r="A595" s="389" t="s">
        <v>21</v>
      </c>
      <c r="B595" s="390">
        <v>2034</v>
      </c>
      <c r="C595" s="390" t="s">
        <v>854</v>
      </c>
      <c r="D595" s="391">
        <v>326.4953716086323</v>
      </c>
      <c r="E595" s="365"/>
      <c r="F595" s="365"/>
      <c r="G595" s="365"/>
      <c r="H595" s="365"/>
    </row>
    <row r="596" spans="1:8" ht="15.6" x14ac:dyDescent="0.3">
      <c r="A596" s="389" t="s">
        <v>21</v>
      </c>
      <c r="B596" s="390">
        <v>2035</v>
      </c>
      <c r="C596" s="390" t="s">
        <v>855</v>
      </c>
      <c r="D596" s="391">
        <v>322.19084161961263</v>
      </c>
      <c r="E596" s="365"/>
      <c r="F596" s="365"/>
      <c r="G596" s="365"/>
      <c r="H596" s="365"/>
    </row>
    <row r="597" spans="1:8" ht="15.6" x14ac:dyDescent="0.3">
      <c r="A597" s="389" t="s">
        <v>21</v>
      </c>
      <c r="B597" s="390">
        <v>2036</v>
      </c>
      <c r="C597" s="390" t="s">
        <v>856</v>
      </c>
      <c r="D597" s="391">
        <v>318.46183642999114</v>
      </c>
      <c r="E597" s="365"/>
      <c r="F597" s="365"/>
      <c r="G597" s="365"/>
      <c r="H597" s="365"/>
    </row>
    <row r="598" spans="1:8" ht="15.6" x14ac:dyDescent="0.3">
      <c r="A598" s="389" t="s">
        <v>21</v>
      </c>
      <c r="B598" s="390">
        <v>2037</v>
      </c>
      <c r="C598" s="390" t="s">
        <v>857</v>
      </c>
      <c r="D598" s="391">
        <v>315.27288916849301</v>
      </c>
      <c r="E598" s="365"/>
      <c r="F598" s="365"/>
      <c r="G598" s="365"/>
      <c r="H598" s="365"/>
    </row>
    <row r="599" spans="1:8" ht="15.6" x14ac:dyDescent="0.3">
      <c r="A599" s="389" t="s">
        <v>21</v>
      </c>
      <c r="B599" s="390">
        <v>2038</v>
      </c>
      <c r="C599" s="390" t="s">
        <v>858</v>
      </c>
      <c r="D599" s="391">
        <v>312.56906627791273</v>
      </c>
      <c r="E599" s="365"/>
      <c r="F599" s="365"/>
      <c r="G599" s="365"/>
      <c r="H599" s="365"/>
    </row>
    <row r="600" spans="1:8" ht="15.6" x14ac:dyDescent="0.3">
      <c r="A600" s="389" t="s">
        <v>21</v>
      </c>
      <c r="B600" s="390">
        <v>2039</v>
      </c>
      <c r="C600" s="390" t="s">
        <v>859</v>
      </c>
      <c r="D600" s="391">
        <v>310.27888925164314</v>
      </c>
      <c r="E600" s="365"/>
      <c r="F600" s="365"/>
      <c r="G600" s="365"/>
      <c r="H600" s="365"/>
    </row>
    <row r="601" spans="1:8" ht="15.6" x14ac:dyDescent="0.3">
      <c r="A601" s="389" t="s">
        <v>21</v>
      </c>
      <c r="B601" s="390">
        <v>2040</v>
      </c>
      <c r="C601" s="390" t="s">
        <v>860</v>
      </c>
      <c r="D601" s="391">
        <v>308.36267460436966</v>
      </c>
      <c r="E601" s="365"/>
      <c r="F601" s="365"/>
      <c r="G601" s="365"/>
      <c r="H601" s="365"/>
    </row>
    <row r="602" spans="1:8" ht="15.6" x14ac:dyDescent="0.3">
      <c r="A602" s="389" t="s">
        <v>21</v>
      </c>
      <c r="B602" s="390">
        <v>2041</v>
      </c>
      <c r="C602" s="390" t="s">
        <v>861</v>
      </c>
      <c r="D602" s="391">
        <v>306.78146645219152</v>
      </c>
      <c r="E602" s="365"/>
      <c r="F602" s="365"/>
      <c r="G602" s="365"/>
      <c r="H602" s="365"/>
    </row>
    <row r="603" spans="1:8" ht="15.6" x14ac:dyDescent="0.3">
      <c r="A603" s="389" t="s">
        <v>21</v>
      </c>
      <c r="B603" s="390">
        <v>2042</v>
      </c>
      <c r="C603" s="390" t="s">
        <v>862</v>
      </c>
      <c r="D603" s="391">
        <v>305.46356325159752</v>
      </c>
      <c r="E603" s="365"/>
      <c r="F603" s="365"/>
      <c r="G603" s="365"/>
      <c r="H603" s="365"/>
    </row>
    <row r="604" spans="1:8" ht="15.6" x14ac:dyDescent="0.3">
      <c r="A604" s="389" t="s">
        <v>21</v>
      </c>
      <c r="B604" s="390">
        <v>2043</v>
      </c>
      <c r="C604" s="390" t="s">
        <v>863</v>
      </c>
      <c r="D604" s="391">
        <v>304.38140390724851</v>
      </c>
      <c r="E604" s="365"/>
      <c r="F604" s="365"/>
      <c r="G604" s="365"/>
      <c r="H604" s="365"/>
    </row>
    <row r="605" spans="1:8" ht="15.6" x14ac:dyDescent="0.3">
      <c r="A605" s="389" t="s">
        <v>21</v>
      </c>
      <c r="B605" s="390">
        <v>2044</v>
      </c>
      <c r="C605" s="390" t="s">
        <v>864</v>
      </c>
      <c r="D605" s="391">
        <v>303.48385398851201</v>
      </c>
      <c r="E605" s="365"/>
      <c r="F605" s="365"/>
      <c r="G605" s="365"/>
      <c r="H605" s="365"/>
    </row>
    <row r="606" spans="1:8" ht="15.6" x14ac:dyDescent="0.3">
      <c r="A606" s="389" t="s">
        <v>21</v>
      </c>
      <c r="B606" s="390">
        <v>2045</v>
      </c>
      <c r="C606" s="390" t="s">
        <v>865</v>
      </c>
      <c r="D606" s="391">
        <v>302.72348372760041</v>
      </c>
      <c r="E606" s="365"/>
      <c r="F606" s="365"/>
      <c r="G606" s="365"/>
      <c r="H606" s="365"/>
    </row>
    <row r="607" spans="1:8" ht="15.6" x14ac:dyDescent="0.3">
      <c r="A607" s="389" t="s">
        <v>21</v>
      </c>
      <c r="B607" s="390">
        <v>2046</v>
      </c>
      <c r="C607" s="390" t="s">
        <v>866</v>
      </c>
      <c r="D607" s="391">
        <v>302.08518261845052</v>
      </c>
      <c r="E607" s="365"/>
      <c r="F607" s="365"/>
      <c r="G607" s="365"/>
      <c r="H607" s="365"/>
    </row>
    <row r="608" spans="1:8" ht="15.6" x14ac:dyDescent="0.3">
      <c r="A608" s="389" t="s">
        <v>21</v>
      </c>
      <c r="B608" s="390">
        <v>2047</v>
      </c>
      <c r="C608" s="390" t="s">
        <v>867</v>
      </c>
      <c r="D608" s="391">
        <v>301.55849008003878</v>
      </c>
      <c r="E608" s="365"/>
      <c r="F608" s="365"/>
      <c r="G608" s="365"/>
      <c r="H608" s="365"/>
    </row>
    <row r="609" spans="1:8" ht="15.6" x14ac:dyDescent="0.3">
      <c r="A609" s="389" t="s">
        <v>21</v>
      </c>
      <c r="B609" s="390">
        <v>2048</v>
      </c>
      <c r="C609" s="390" t="s">
        <v>868</v>
      </c>
      <c r="D609" s="391">
        <v>301.11909525756676</v>
      </c>
      <c r="E609" s="365"/>
      <c r="F609" s="365"/>
      <c r="G609" s="365"/>
      <c r="H609" s="365"/>
    </row>
    <row r="610" spans="1:8" ht="15.6" x14ac:dyDescent="0.3">
      <c r="A610" s="389" t="s">
        <v>21</v>
      </c>
      <c r="B610" s="390">
        <v>2049</v>
      </c>
      <c r="C610" s="390" t="s">
        <v>869</v>
      </c>
      <c r="D610" s="391">
        <v>300.74888374843152</v>
      </c>
      <c r="E610" s="365"/>
      <c r="F610" s="365"/>
      <c r="G610" s="365"/>
      <c r="H610" s="365"/>
    </row>
    <row r="611" spans="1:8" ht="15.6" x14ac:dyDescent="0.3">
      <c r="A611" s="389" t="s">
        <v>21</v>
      </c>
      <c r="B611" s="390">
        <v>2050</v>
      </c>
      <c r="C611" s="390" t="s">
        <v>870</v>
      </c>
      <c r="D611" s="391">
        <v>300.44320024688102</v>
      </c>
      <c r="E611" s="365"/>
      <c r="F611" s="365"/>
      <c r="G611" s="365"/>
      <c r="H611" s="365"/>
    </row>
    <row r="612" spans="1:8" ht="15.6" x14ac:dyDescent="0.3">
      <c r="A612" s="385" t="s">
        <v>22</v>
      </c>
      <c r="B612" s="386">
        <v>2015</v>
      </c>
      <c r="C612" s="387" t="s">
        <v>2450</v>
      </c>
      <c r="D612" s="388">
        <v>518.56535457229586</v>
      </c>
      <c r="E612" s="365"/>
      <c r="F612" s="365"/>
      <c r="G612" s="365"/>
      <c r="H612" s="365"/>
    </row>
    <row r="613" spans="1:8" ht="15.6" x14ac:dyDescent="0.3">
      <c r="A613" s="385" t="s">
        <v>22</v>
      </c>
      <c r="B613" s="386">
        <v>2016</v>
      </c>
      <c r="C613" s="387" t="s">
        <v>2451</v>
      </c>
      <c r="D613" s="388">
        <v>507.3701754240692</v>
      </c>
      <c r="E613" s="365"/>
      <c r="F613" s="365"/>
      <c r="G613" s="365"/>
      <c r="H613" s="365"/>
    </row>
    <row r="614" spans="1:8" ht="15.6" x14ac:dyDescent="0.3">
      <c r="A614" s="389" t="s">
        <v>22</v>
      </c>
      <c r="B614" s="390">
        <v>2017</v>
      </c>
      <c r="C614" s="390" t="s">
        <v>871</v>
      </c>
      <c r="D614" s="391">
        <v>494.84165643594309</v>
      </c>
      <c r="E614" s="365"/>
      <c r="F614" s="365"/>
      <c r="G614" s="365"/>
      <c r="H614" s="365"/>
    </row>
    <row r="615" spans="1:8" ht="15.6" x14ac:dyDescent="0.3">
      <c r="A615" s="389" t="s">
        <v>22</v>
      </c>
      <c r="B615" s="390">
        <v>2018</v>
      </c>
      <c r="C615" s="390" t="s">
        <v>872</v>
      </c>
      <c r="D615" s="391">
        <v>480.335203145636</v>
      </c>
      <c r="E615" s="365"/>
      <c r="F615" s="365"/>
      <c r="G615" s="365"/>
      <c r="H615" s="365"/>
    </row>
    <row r="616" spans="1:8" ht="15.6" x14ac:dyDescent="0.3">
      <c r="A616" s="389" t="s">
        <v>22</v>
      </c>
      <c r="B616" s="390">
        <v>2019</v>
      </c>
      <c r="C616" s="390" t="s">
        <v>873</v>
      </c>
      <c r="D616" s="391">
        <v>466.74330908538337</v>
      </c>
      <c r="E616" s="365"/>
      <c r="F616" s="365"/>
      <c r="G616" s="365"/>
      <c r="H616" s="365"/>
    </row>
    <row r="617" spans="1:8" ht="15.6" x14ac:dyDescent="0.3">
      <c r="A617" s="389" t="s">
        <v>22</v>
      </c>
      <c r="B617" s="390">
        <v>2020</v>
      </c>
      <c r="C617" s="390" t="s">
        <v>874</v>
      </c>
      <c r="D617" s="391">
        <v>452.97467108568071</v>
      </c>
      <c r="E617" s="365"/>
      <c r="F617" s="365"/>
      <c r="G617" s="365"/>
      <c r="H617" s="365"/>
    </row>
    <row r="618" spans="1:8" ht="15.6" x14ac:dyDescent="0.3">
      <c r="A618" s="389" t="s">
        <v>22</v>
      </c>
      <c r="B618" s="390">
        <v>2021</v>
      </c>
      <c r="C618" s="390" t="s">
        <v>875</v>
      </c>
      <c r="D618" s="391">
        <v>440.05786022601296</v>
      </c>
      <c r="E618" s="365"/>
      <c r="F618" s="365"/>
      <c r="G618" s="365"/>
      <c r="H618" s="365"/>
    </row>
    <row r="619" spans="1:8" ht="15.6" x14ac:dyDescent="0.3">
      <c r="A619" s="389" t="s">
        <v>22</v>
      </c>
      <c r="B619" s="390">
        <v>2022</v>
      </c>
      <c r="C619" s="390" t="s">
        <v>876</v>
      </c>
      <c r="D619" s="391">
        <v>426.47106575050248</v>
      </c>
      <c r="E619" s="365"/>
      <c r="F619" s="365"/>
      <c r="G619" s="365"/>
      <c r="H619" s="365"/>
    </row>
    <row r="620" spans="1:8" ht="15.6" x14ac:dyDescent="0.3">
      <c r="A620" s="389" t="s">
        <v>22</v>
      </c>
      <c r="B620" s="390">
        <v>2023</v>
      </c>
      <c r="C620" s="390" t="s">
        <v>877</v>
      </c>
      <c r="D620" s="391">
        <v>413.02125206034191</v>
      </c>
      <c r="E620" s="365"/>
      <c r="F620" s="365"/>
      <c r="G620" s="365"/>
      <c r="H620" s="365"/>
    </row>
    <row r="621" spans="1:8" ht="15.6" x14ac:dyDescent="0.3">
      <c r="A621" s="389" t="s">
        <v>22</v>
      </c>
      <c r="B621" s="390">
        <v>2024</v>
      </c>
      <c r="C621" s="390" t="s">
        <v>878</v>
      </c>
      <c r="D621" s="391">
        <v>400.2324615217841</v>
      </c>
      <c r="E621" s="365"/>
      <c r="F621" s="365"/>
      <c r="G621" s="365"/>
      <c r="H621" s="365"/>
    </row>
    <row r="622" spans="1:8" ht="15.6" x14ac:dyDescent="0.3">
      <c r="A622" s="389" t="s">
        <v>22</v>
      </c>
      <c r="B622" s="390">
        <v>2025</v>
      </c>
      <c r="C622" s="390" t="s">
        <v>879</v>
      </c>
      <c r="D622" s="391">
        <v>387.23725182998317</v>
      </c>
      <c r="E622" s="365"/>
      <c r="F622" s="365"/>
      <c r="G622" s="365"/>
      <c r="H622" s="365"/>
    </row>
    <row r="623" spans="1:8" ht="15.6" x14ac:dyDescent="0.3">
      <c r="A623" s="389" t="s">
        <v>22</v>
      </c>
      <c r="B623" s="390">
        <v>2026</v>
      </c>
      <c r="C623" s="390" t="s">
        <v>880</v>
      </c>
      <c r="D623" s="391">
        <v>376.77257689533224</v>
      </c>
      <c r="E623" s="365"/>
      <c r="F623" s="365"/>
      <c r="G623" s="365"/>
      <c r="H623" s="365"/>
    </row>
    <row r="624" spans="1:8" ht="15.6" x14ac:dyDescent="0.3">
      <c r="A624" s="389" t="s">
        <v>22</v>
      </c>
      <c r="B624" s="390">
        <v>2027</v>
      </c>
      <c r="C624" s="390" t="s">
        <v>881</v>
      </c>
      <c r="D624" s="391">
        <v>365.90655395984203</v>
      </c>
      <c r="E624" s="365"/>
      <c r="F624" s="365"/>
      <c r="G624" s="365"/>
      <c r="H624" s="365"/>
    </row>
    <row r="625" spans="1:8" ht="15.6" x14ac:dyDescent="0.3">
      <c r="A625" s="389" t="s">
        <v>22</v>
      </c>
      <c r="B625" s="390">
        <v>2028</v>
      </c>
      <c r="C625" s="390" t="s">
        <v>882</v>
      </c>
      <c r="D625" s="391">
        <v>356.14322225661078</v>
      </c>
      <c r="E625" s="365"/>
      <c r="F625" s="365"/>
      <c r="G625" s="365"/>
      <c r="H625" s="365"/>
    </row>
    <row r="626" spans="1:8" ht="15.6" x14ac:dyDescent="0.3">
      <c r="A626" s="389" t="s">
        <v>22</v>
      </c>
      <c r="B626" s="390">
        <v>2029</v>
      </c>
      <c r="C626" s="390" t="s">
        <v>883</v>
      </c>
      <c r="D626" s="391">
        <v>347.38785741823426</v>
      </c>
      <c r="E626" s="365"/>
      <c r="F626" s="365"/>
      <c r="G626" s="365"/>
      <c r="H626" s="365"/>
    </row>
    <row r="627" spans="1:8" ht="15.6" x14ac:dyDescent="0.3">
      <c r="A627" s="389" t="s">
        <v>22</v>
      </c>
      <c r="B627" s="390">
        <v>2030</v>
      </c>
      <c r="C627" s="390" t="s">
        <v>884</v>
      </c>
      <c r="D627" s="391">
        <v>339.57580229961758</v>
      </c>
      <c r="E627" s="365"/>
      <c r="F627" s="365"/>
      <c r="G627" s="365"/>
      <c r="H627" s="365"/>
    </row>
    <row r="628" spans="1:8" ht="15.6" x14ac:dyDescent="0.3">
      <c r="A628" s="389" t="s">
        <v>22</v>
      </c>
      <c r="B628" s="390">
        <v>2031</v>
      </c>
      <c r="C628" s="390" t="s">
        <v>885</v>
      </c>
      <c r="D628" s="391">
        <v>332.64073307133003</v>
      </c>
      <c r="E628" s="365"/>
      <c r="F628" s="365"/>
      <c r="G628" s="365"/>
      <c r="H628" s="365"/>
    </row>
    <row r="629" spans="1:8" ht="15.6" x14ac:dyDescent="0.3">
      <c r="A629" s="389" t="s">
        <v>22</v>
      </c>
      <c r="B629" s="390">
        <v>2032</v>
      </c>
      <c r="C629" s="390" t="s">
        <v>886</v>
      </c>
      <c r="D629" s="391">
        <v>326.5069809120763</v>
      </c>
      <c r="E629" s="365"/>
      <c r="F629" s="365"/>
      <c r="G629" s="365"/>
      <c r="H629" s="365"/>
    </row>
    <row r="630" spans="1:8" ht="15.6" x14ac:dyDescent="0.3">
      <c r="A630" s="389" t="s">
        <v>22</v>
      </c>
      <c r="B630" s="390">
        <v>2033</v>
      </c>
      <c r="C630" s="390" t="s">
        <v>887</v>
      </c>
      <c r="D630" s="391">
        <v>321.10570274556767</v>
      </c>
      <c r="E630" s="365"/>
      <c r="F630" s="365"/>
      <c r="G630" s="365"/>
      <c r="H630" s="365"/>
    </row>
    <row r="631" spans="1:8" ht="15.6" x14ac:dyDescent="0.3">
      <c r="A631" s="389" t="s">
        <v>22</v>
      </c>
      <c r="B631" s="390">
        <v>2034</v>
      </c>
      <c r="C631" s="390" t="s">
        <v>888</v>
      </c>
      <c r="D631" s="391">
        <v>316.37424349827177</v>
      </c>
      <c r="E631" s="365"/>
      <c r="F631" s="365"/>
      <c r="G631" s="365"/>
      <c r="H631" s="365"/>
    </row>
    <row r="632" spans="1:8" ht="15.6" x14ac:dyDescent="0.3">
      <c r="A632" s="389" t="s">
        <v>22</v>
      </c>
      <c r="B632" s="390">
        <v>2035</v>
      </c>
      <c r="C632" s="390" t="s">
        <v>889</v>
      </c>
      <c r="D632" s="391">
        <v>312.26528328128177</v>
      </c>
      <c r="E632" s="365"/>
      <c r="F632" s="365"/>
      <c r="G632" s="365"/>
      <c r="H632" s="365"/>
    </row>
    <row r="633" spans="1:8" ht="15.6" x14ac:dyDescent="0.3">
      <c r="A633" s="389" t="s">
        <v>22</v>
      </c>
      <c r="B633" s="390">
        <v>2036</v>
      </c>
      <c r="C633" s="390" t="s">
        <v>890</v>
      </c>
      <c r="D633" s="391">
        <v>308.72129198375353</v>
      </c>
      <c r="E633" s="365"/>
      <c r="F633" s="365"/>
      <c r="G633" s="365"/>
      <c r="H633" s="365"/>
    </row>
    <row r="634" spans="1:8" ht="15.6" x14ac:dyDescent="0.3">
      <c r="A634" s="389" t="s">
        <v>22</v>
      </c>
      <c r="B634" s="390">
        <v>2037</v>
      </c>
      <c r="C634" s="390" t="s">
        <v>891</v>
      </c>
      <c r="D634" s="391">
        <v>305.70141203563605</v>
      </c>
      <c r="E634" s="365"/>
      <c r="F634" s="365"/>
      <c r="G634" s="365"/>
      <c r="H634" s="365"/>
    </row>
    <row r="635" spans="1:8" ht="15.6" x14ac:dyDescent="0.3">
      <c r="A635" s="389" t="s">
        <v>22</v>
      </c>
      <c r="B635" s="390">
        <v>2038</v>
      </c>
      <c r="C635" s="390" t="s">
        <v>892</v>
      </c>
      <c r="D635" s="391">
        <v>303.14718922478625</v>
      </c>
      <c r="E635" s="365"/>
      <c r="F635" s="365"/>
      <c r="G635" s="365"/>
      <c r="H635" s="365"/>
    </row>
    <row r="636" spans="1:8" ht="15.6" x14ac:dyDescent="0.3">
      <c r="A636" s="389" t="s">
        <v>22</v>
      </c>
      <c r="B636" s="390">
        <v>2039</v>
      </c>
      <c r="C636" s="390" t="s">
        <v>893</v>
      </c>
      <c r="D636" s="391">
        <v>300.99517138735757</v>
      </c>
      <c r="E636" s="365"/>
      <c r="F636" s="365"/>
      <c r="G636" s="365"/>
      <c r="H636" s="365"/>
    </row>
    <row r="637" spans="1:8" ht="15.6" x14ac:dyDescent="0.3">
      <c r="A637" s="389" t="s">
        <v>22</v>
      </c>
      <c r="B637" s="390">
        <v>2040</v>
      </c>
      <c r="C637" s="390" t="s">
        <v>894</v>
      </c>
      <c r="D637" s="391">
        <v>299.20359039797177</v>
      </c>
      <c r="E637" s="365"/>
      <c r="F637" s="365"/>
      <c r="G637" s="365"/>
      <c r="H637" s="365"/>
    </row>
    <row r="638" spans="1:8" ht="15.6" x14ac:dyDescent="0.3">
      <c r="A638" s="389" t="s">
        <v>22</v>
      </c>
      <c r="B638" s="390">
        <v>2041</v>
      </c>
      <c r="C638" s="390" t="s">
        <v>895</v>
      </c>
      <c r="D638" s="391">
        <v>297.73425745133619</v>
      </c>
      <c r="E638" s="365"/>
      <c r="F638" s="365"/>
      <c r="G638" s="365"/>
      <c r="H638" s="365"/>
    </row>
    <row r="639" spans="1:8" ht="15.6" x14ac:dyDescent="0.3">
      <c r="A639" s="389" t="s">
        <v>22</v>
      </c>
      <c r="B639" s="390">
        <v>2042</v>
      </c>
      <c r="C639" s="390" t="s">
        <v>896</v>
      </c>
      <c r="D639" s="391">
        <v>296.51068061021351</v>
      </c>
      <c r="E639" s="365"/>
      <c r="F639" s="365"/>
      <c r="G639" s="365"/>
      <c r="H639" s="365"/>
    </row>
    <row r="640" spans="1:8" ht="15.6" x14ac:dyDescent="0.3">
      <c r="A640" s="389" t="s">
        <v>22</v>
      </c>
      <c r="B640" s="390">
        <v>2043</v>
      </c>
      <c r="C640" s="390" t="s">
        <v>897</v>
      </c>
      <c r="D640" s="391">
        <v>295.51550065622655</v>
      </c>
      <c r="E640" s="365"/>
      <c r="F640" s="365"/>
      <c r="G640" s="365"/>
      <c r="H640" s="365"/>
    </row>
    <row r="641" spans="1:8" ht="15.6" x14ac:dyDescent="0.3">
      <c r="A641" s="389" t="s">
        <v>22</v>
      </c>
      <c r="B641" s="390">
        <v>2044</v>
      </c>
      <c r="C641" s="390" t="s">
        <v>898</v>
      </c>
      <c r="D641" s="391">
        <v>294.70080154546196</v>
      </c>
      <c r="E641" s="365"/>
      <c r="F641" s="365"/>
      <c r="G641" s="365"/>
      <c r="H641" s="365"/>
    </row>
    <row r="642" spans="1:8" ht="15.6" x14ac:dyDescent="0.3">
      <c r="A642" s="389" t="s">
        <v>22</v>
      </c>
      <c r="B642" s="390">
        <v>2045</v>
      </c>
      <c r="C642" s="390" t="s">
        <v>899</v>
      </c>
      <c r="D642" s="391">
        <v>294.01847032503565</v>
      </c>
      <c r="E642" s="365"/>
      <c r="F642" s="365"/>
      <c r="G642" s="365"/>
      <c r="H642" s="365"/>
    </row>
    <row r="643" spans="1:8" ht="15.6" x14ac:dyDescent="0.3">
      <c r="A643" s="389" t="s">
        <v>22</v>
      </c>
      <c r="B643" s="390">
        <v>2046</v>
      </c>
      <c r="C643" s="390" t="s">
        <v>900</v>
      </c>
      <c r="D643" s="391">
        <v>293.44708014687626</v>
      </c>
      <c r="E643" s="365"/>
      <c r="F643" s="365"/>
      <c r="G643" s="365"/>
      <c r="H643" s="365"/>
    </row>
    <row r="644" spans="1:8" ht="15.6" x14ac:dyDescent="0.3">
      <c r="A644" s="389" t="s">
        <v>22</v>
      </c>
      <c r="B644" s="390">
        <v>2047</v>
      </c>
      <c r="C644" s="390" t="s">
        <v>901</v>
      </c>
      <c r="D644" s="391">
        <v>292.98031172515965</v>
      </c>
      <c r="E644" s="365"/>
      <c r="F644" s="365"/>
      <c r="G644" s="365"/>
      <c r="H644" s="365"/>
    </row>
    <row r="645" spans="1:8" ht="15.6" x14ac:dyDescent="0.3">
      <c r="A645" s="389" t="s">
        <v>22</v>
      </c>
      <c r="B645" s="390">
        <v>2048</v>
      </c>
      <c r="C645" s="390" t="s">
        <v>902</v>
      </c>
      <c r="D645" s="391">
        <v>292.59261848723531</v>
      </c>
      <c r="E645" s="365"/>
      <c r="F645" s="365"/>
      <c r="G645" s="365"/>
      <c r="H645" s="365"/>
    </row>
    <row r="646" spans="1:8" ht="15.6" x14ac:dyDescent="0.3">
      <c r="A646" s="389" t="s">
        <v>22</v>
      </c>
      <c r="B646" s="390">
        <v>2049</v>
      </c>
      <c r="C646" s="390" t="s">
        <v>903</v>
      </c>
      <c r="D646" s="391">
        <v>292.27344349507791</v>
      </c>
      <c r="E646" s="365"/>
      <c r="F646" s="365"/>
      <c r="G646" s="365"/>
      <c r="H646" s="365"/>
    </row>
    <row r="647" spans="1:8" ht="15.6" x14ac:dyDescent="0.3">
      <c r="A647" s="389" t="s">
        <v>22</v>
      </c>
      <c r="B647" s="390">
        <v>2050</v>
      </c>
      <c r="C647" s="390" t="s">
        <v>904</v>
      </c>
      <c r="D647" s="391">
        <v>292.01155418163785</v>
      </c>
      <c r="E647" s="365"/>
      <c r="F647" s="365"/>
      <c r="G647" s="365"/>
      <c r="H647" s="365"/>
    </row>
    <row r="648" spans="1:8" ht="15.6" x14ac:dyDescent="0.3">
      <c r="A648" s="394" t="s">
        <v>229</v>
      </c>
      <c r="B648" s="393">
        <v>2015</v>
      </c>
      <c r="C648" s="393" t="s">
        <v>3053</v>
      </c>
      <c r="D648" s="388">
        <v>538.30387802502617</v>
      </c>
      <c r="E648" s="365"/>
      <c r="F648" s="365"/>
      <c r="G648" s="365"/>
      <c r="H648" s="365"/>
    </row>
    <row r="649" spans="1:8" ht="15.6" x14ac:dyDescent="0.3">
      <c r="A649" s="392" t="s">
        <v>229</v>
      </c>
      <c r="B649" s="393">
        <v>2016</v>
      </c>
      <c r="C649" s="393" t="s">
        <v>3054</v>
      </c>
      <c r="D649" s="388">
        <v>530.05453820249409</v>
      </c>
      <c r="E649" s="365"/>
      <c r="F649" s="365"/>
      <c r="G649" s="365"/>
      <c r="H649" s="365"/>
    </row>
    <row r="650" spans="1:8" ht="15.6" x14ac:dyDescent="0.3">
      <c r="A650" s="394" t="s">
        <v>229</v>
      </c>
      <c r="B650" s="395">
        <v>2017</v>
      </c>
      <c r="C650" s="395" t="s">
        <v>3055</v>
      </c>
      <c r="D650" s="391">
        <v>518.56838061808776</v>
      </c>
      <c r="E650" s="365"/>
      <c r="F650" s="365"/>
      <c r="G650" s="365"/>
      <c r="H650" s="365"/>
    </row>
    <row r="651" spans="1:8" ht="15.6" x14ac:dyDescent="0.3">
      <c r="A651" s="394" t="s">
        <v>229</v>
      </c>
      <c r="B651" s="395">
        <v>2018</v>
      </c>
      <c r="C651" s="395" t="s">
        <v>3056</v>
      </c>
      <c r="D651" s="391">
        <v>506.46219495482342</v>
      </c>
      <c r="E651" s="365"/>
      <c r="F651" s="365"/>
      <c r="G651" s="365"/>
      <c r="H651" s="365"/>
    </row>
    <row r="652" spans="1:8" ht="15.6" x14ac:dyDescent="0.3">
      <c r="A652" s="394" t="s">
        <v>229</v>
      </c>
      <c r="B652" s="395">
        <v>2019</v>
      </c>
      <c r="C652" s="395" t="s">
        <v>3057</v>
      </c>
      <c r="D652" s="391">
        <v>493.69629331683552</v>
      </c>
      <c r="E652" s="365"/>
      <c r="F652" s="365"/>
      <c r="G652" s="365"/>
      <c r="H652" s="365"/>
    </row>
    <row r="653" spans="1:8" ht="15.6" x14ac:dyDescent="0.3">
      <c r="A653" s="394" t="s">
        <v>229</v>
      </c>
      <c r="B653" s="395">
        <v>2020</v>
      </c>
      <c r="C653" s="395" t="s">
        <v>3058</v>
      </c>
      <c r="D653" s="391">
        <v>480.50183717686878</v>
      </c>
      <c r="E653" s="365"/>
      <c r="F653" s="365"/>
      <c r="G653" s="365"/>
      <c r="H653" s="365"/>
    </row>
    <row r="654" spans="1:8" ht="15.6" x14ac:dyDescent="0.3">
      <c r="A654" s="394" t="s">
        <v>229</v>
      </c>
      <c r="B654" s="395">
        <v>2021</v>
      </c>
      <c r="C654" s="395" t="s">
        <v>3059</v>
      </c>
      <c r="D654" s="391">
        <v>466.81420413196588</v>
      </c>
      <c r="E654" s="365"/>
      <c r="F654" s="365"/>
      <c r="G654" s="365"/>
      <c r="H654" s="365"/>
    </row>
    <row r="655" spans="1:8" ht="15.6" x14ac:dyDescent="0.3">
      <c r="A655" s="394" t="s">
        <v>229</v>
      </c>
      <c r="B655" s="395">
        <v>2022</v>
      </c>
      <c r="C655" s="395" t="s">
        <v>3060</v>
      </c>
      <c r="D655" s="391">
        <v>453.09239738743105</v>
      </c>
      <c r="E655" s="365"/>
      <c r="F655" s="365"/>
      <c r="G655" s="365"/>
      <c r="H655" s="365"/>
    </row>
    <row r="656" spans="1:8" ht="15.6" x14ac:dyDescent="0.3">
      <c r="A656" s="394" t="s">
        <v>229</v>
      </c>
      <c r="B656" s="395">
        <v>2023</v>
      </c>
      <c r="C656" s="395" t="s">
        <v>3061</v>
      </c>
      <c r="D656" s="391">
        <v>439.37093140294036</v>
      </c>
      <c r="E656" s="365"/>
      <c r="F656" s="365"/>
      <c r="G656" s="365"/>
      <c r="H656" s="365"/>
    </row>
    <row r="657" spans="1:8" ht="15.6" x14ac:dyDescent="0.3">
      <c r="A657" s="394" t="s">
        <v>229</v>
      </c>
      <c r="B657" s="395">
        <v>2024</v>
      </c>
      <c r="C657" s="395" t="s">
        <v>3062</v>
      </c>
      <c r="D657" s="391">
        <v>425.70501090578625</v>
      </c>
      <c r="E657" s="365"/>
      <c r="F657" s="365"/>
      <c r="G657" s="365"/>
      <c r="H657" s="365"/>
    </row>
    <row r="658" spans="1:8" ht="15.6" x14ac:dyDescent="0.3">
      <c r="A658" s="394" t="s">
        <v>229</v>
      </c>
      <c r="B658" s="395">
        <v>2025</v>
      </c>
      <c r="C658" s="395" t="s">
        <v>3063</v>
      </c>
      <c r="D658" s="391">
        <v>412.30587050940414</v>
      </c>
      <c r="E658" s="365"/>
      <c r="F658" s="365"/>
      <c r="G658" s="365"/>
      <c r="H658" s="365"/>
    </row>
    <row r="659" spans="1:8" ht="15.6" x14ac:dyDescent="0.3">
      <c r="A659" s="394" t="s">
        <v>229</v>
      </c>
      <c r="B659" s="395">
        <v>2026</v>
      </c>
      <c r="C659" s="395" t="s">
        <v>3064</v>
      </c>
      <c r="D659" s="391">
        <v>399.82995028358715</v>
      </c>
      <c r="E659" s="365"/>
      <c r="F659" s="365"/>
      <c r="G659" s="365"/>
      <c r="H659" s="365"/>
    </row>
    <row r="660" spans="1:8" ht="15.6" x14ac:dyDescent="0.3">
      <c r="A660" s="394" t="s">
        <v>229</v>
      </c>
      <c r="B660" s="395">
        <v>2027</v>
      </c>
      <c r="C660" s="395" t="s">
        <v>3065</v>
      </c>
      <c r="D660" s="391">
        <v>388.13368083531265</v>
      </c>
      <c r="E660" s="365"/>
      <c r="F660" s="365"/>
      <c r="G660" s="365"/>
      <c r="H660" s="365"/>
    </row>
    <row r="661" spans="1:8" ht="15.6" x14ac:dyDescent="0.3">
      <c r="A661" s="394" t="s">
        <v>229</v>
      </c>
      <c r="B661" s="395">
        <v>2028</v>
      </c>
      <c r="C661" s="395" t="s">
        <v>3066</v>
      </c>
      <c r="D661" s="391">
        <v>377.35234430467449</v>
      </c>
      <c r="E661" s="365"/>
      <c r="F661" s="365"/>
      <c r="G661" s="365"/>
      <c r="H661" s="365"/>
    </row>
    <row r="662" spans="1:8" ht="15.6" x14ac:dyDescent="0.3">
      <c r="A662" s="394" t="s">
        <v>229</v>
      </c>
      <c r="B662" s="395">
        <v>2029</v>
      </c>
      <c r="C662" s="395" t="s">
        <v>3067</v>
      </c>
      <c r="D662" s="391">
        <v>367.42439605498362</v>
      </c>
      <c r="E662" s="365"/>
      <c r="F662" s="365"/>
      <c r="G662" s="365"/>
      <c r="H662" s="365"/>
    </row>
    <row r="663" spans="1:8" ht="15.6" x14ac:dyDescent="0.3">
      <c r="A663" s="394" t="s">
        <v>229</v>
      </c>
      <c r="B663" s="395">
        <v>2030</v>
      </c>
      <c r="C663" s="395" t="s">
        <v>3068</v>
      </c>
      <c r="D663" s="391">
        <v>358.34600840526252</v>
      </c>
      <c r="E663" s="365"/>
      <c r="F663" s="365"/>
      <c r="G663" s="365"/>
      <c r="H663" s="365"/>
    </row>
    <row r="664" spans="1:8" ht="15.6" x14ac:dyDescent="0.3">
      <c r="A664" s="394" t="s">
        <v>229</v>
      </c>
      <c r="B664" s="395">
        <v>2031</v>
      </c>
      <c r="C664" s="395" t="s">
        <v>3069</v>
      </c>
      <c r="D664" s="391">
        <v>350.08522805478123</v>
      </c>
      <c r="E664" s="365"/>
      <c r="F664" s="365"/>
      <c r="G664" s="365"/>
      <c r="H664" s="365"/>
    </row>
    <row r="665" spans="1:8" ht="15.6" x14ac:dyDescent="0.3">
      <c r="A665" s="394" t="s">
        <v>229</v>
      </c>
      <c r="B665" s="395">
        <v>2032</v>
      </c>
      <c r="C665" s="395" t="s">
        <v>3070</v>
      </c>
      <c r="D665" s="391">
        <v>342.62587811398436</v>
      </c>
      <c r="E665" s="365"/>
      <c r="F665" s="365"/>
      <c r="G665" s="365"/>
      <c r="H665" s="365"/>
    </row>
    <row r="666" spans="1:8" ht="15.6" x14ac:dyDescent="0.3">
      <c r="A666" s="394" t="s">
        <v>229</v>
      </c>
      <c r="B666" s="395">
        <v>2033</v>
      </c>
      <c r="C666" s="395" t="s">
        <v>3071</v>
      </c>
      <c r="D666" s="391">
        <v>335.91314209206973</v>
      </c>
      <c r="E666" s="365"/>
      <c r="F666" s="365"/>
      <c r="G666" s="365"/>
      <c r="H666" s="365"/>
    </row>
    <row r="667" spans="1:8" ht="15.6" x14ac:dyDescent="0.3">
      <c r="A667" s="394" t="s">
        <v>229</v>
      </c>
      <c r="B667" s="395">
        <v>2034</v>
      </c>
      <c r="C667" s="395" t="s">
        <v>3072</v>
      </c>
      <c r="D667" s="391">
        <v>329.87198658490763</v>
      </c>
      <c r="E667" s="365"/>
      <c r="F667" s="365"/>
      <c r="G667" s="365"/>
      <c r="H667" s="365"/>
    </row>
    <row r="668" spans="1:8" ht="15.6" x14ac:dyDescent="0.3">
      <c r="A668" s="394" t="s">
        <v>229</v>
      </c>
      <c r="B668" s="395">
        <v>2035</v>
      </c>
      <c r="C668" s="395" t="s">
        <v>3073</v>
      </c>
      <c r="D668" s="391">
        <v>324.46484022867895</v>
      </c>
      <c r="E668" s="365"/>
      <c r="F668" s="365"/>
      <c r="G668" s="365"/>
      <c r="H668" s="365"/>
    </row>
    <row r="669" spans="1:8" ht="15.6" x14ac:dyDescent="0.3">
      <c r="A669" s="394" t="s">
        <v>229</v>
      </c>
      <c r="B669" s="395">
        <v>2036</v>
      </c>
      <c r="C669" s="395" t="s">
        <v>3074</v>
      </c>
      <c r="D669" s="391">
        <v>319.65559873220053</v>
      </c>
      <c r="E669" s="365"/>
      <c r="F669" s="365"/>
      <c r="G669" s="365"/>
      <c r="H669" s="365"/>
    </row>
    <row r="670" spans="1:8" ht="15.6" x14ac:dyDescent="0.3">
      <c r="A670" s="394" t="s">
        <v>229</v>
      </c>
      <c r="B670" s="395">
        <v>2037</v>
      </c>
      <c r="C670" s="395" t="s">
        <v>3075</v>
      </c>
      <c r="D670" s="391">
        <v>315.41351824357633</v>
      </c>
      <c r="E670" s="365"/>
      <c r="F670" s="365"/>
      <c r="G670" s="365"/>
      <c r="H670" s="365"/>
    </row>
    <row r="671" spans="1:8" ht="15.6" x14ac:dyDescent="0.3">
      <c r="A671" s="394" t="s">
        <v>229</v>
      </c>
      <c r="B671" s="395">
        <v>2038</v>
      </c>
      <c r="C671" s="395" t="s">
        <v>3076</v>
      </c>
      <c r="D671" s="391">
        <v>311.6999753825549</v>
      </c>
      <c r="E671" s="365"/>
      <c r="F671" s="365"/>
      <c r="G671" s="365"/>
      <c r="H671" s="365"/>
    </row>
    <row r="672" spans="1:8" ht="15.6" x14ac:dyDescent="0.3">
      <c r="A672" s="394" t="s">
        <v>229</v>
      </c>
      <c r="B672" s="395">
        <v>2039</v>
      </c>
      <c r="C672" s="395" t="s">
        <v>3077</v>
      </c>
      <c r="D672" s="391">
        <v>308.42535411547175</v>
      </c>
      <c r="E672" s="365"/>
      <c r="F672" s="365"/>
      <c r="G672" s="365"/>
      <c r="H672" s="365"/>
    </row>
    <row r="673" spans="1:8" ht="15.6" x14ac:dyDescent="0.3">
      <c r="A673" s="394" t="s">
        <v>229</v>
      </c>
      <c r="B673" s="395">
        <v>2040</v>
      </c>
      <c r="C673" s="395" t="s">
        <v>3078</v>
      </c>
      <c r="D673" s="391">
        <v>305.55601604908435</v>
      </c>
      <c r="E673" s="365"/>
      <c r="F673" s="365"/>
      <c r="G673" s="365"/>
      <c r="H673" s="365"/>
    </row>
    <row r="674" spans="1:8" ht="15.6" x14ac:dyDescent="0.3">
      <c r="A674" s="394" t="s">
        <v>229</v>
      </c>
      <c r="B674" s="395">
        <v>2041</v>
      </c>
      <c r="C674" s="395" t="s">
        <v>3079</v>
      </c>
      <c r="D674" s="391">
        <v>303.09374658473979</v>
      </c>
      <c r="E674" s="365"/>
      <c r="F674" s="365"/>
      <c r="G674" s="365"/>
      <c r="H674" s="365"/>
    </row>
    <row r="675" spans="1:8" ht="15.6" x14ac:dyDescent="0.3">
      <c r="A675" s="394" t="s">
        <v>229</v>
      </c>
      <c r="B675" s="395">
        <v>2042</v>
      </c>
      <c r="C675" s="395" t="s">
        <v>3080</v>
      </c>
      <c r="D675" s="391">
        <v>300.9372041269196</v>
      </c>
      <c r="E675" s="365"/>
      <c r="F675" s="365"/>
      <c r="G675" s="365"/>
      <c r="H675" s="365"/>
    </row>
    <row r="676" spans="1:8" ht="15.6" x14ac:dyDescent="0.3">
      <c r="A676" s="394" t="s">
        <v>229</v>
      </c>
      <c r="B676" s="395">
        <v>2043</v>
      </c>
      <c r="C676" s="395" t="s">
        <v>3081</v>
      </c>
      <c r="D676" s="391">
        <v>299.08290724934665</v>
      </c>
      <c r="E676" s="365"/>
      <c r="F676" s="365"/>
      <c r="G676" s="365"/>
      <c r="H676" s="365"/>
    </row>
    <row r="677" spans="1:8" ht="15.6" x14ac:dyDescent="0.3">
      <c r="A677" s="394" t="s">
        <v>229</v>
      </c>
      <c r="B677" s="395">
        <v>2044</v>
      </c>
      <c r="C677" s="395" t="s">
        <v>3082</v>
      </c>
      <c r="D677" s="391">
        <v>297.47070993206984</v>
      </c>
      <c r="E677" s="365"/>
      <c r="F677" s="365"/>
      <c r="G677" s="365"/>
      <c r="H677" s="365"/>
    </row>
    <row r="678" spans="1:8" ht="15.6" x14ac:dyDescent="0.3">
      <c r="A678" s="394" t="s">
        <v>229</v>
      </c>
      <c r="B678" s="395">
        <v>2045</v>
      </c>
      <c r="C678" s="395" t="s">
        <v>3083</v>
      </c>
      <c r="D678" s="391">
        <v>296.04787070176275</v>
      </c>
      <c r="E678" s="365"/>
      <c r="F678" s="365"/>
      <c r="G678" s="365"/>
      <c r="H678" s="365"/>
    </row>
    <row r="679" spans="1:8" ht="15.6" x14ac:dyDescent="0.3">
      <c r="A679" s="394" t="s">
        <v>229</v>
      </c>
      <c r="B679" s="395">
        <v>2046</v>
      </c>
      <c r="C679" s="395" t="s">
        <v>3084</v>
      </c>
      <c r="D679" s="391">
        <v>294.81791745746716</v>
      </c>
      <c r="E679" s="365"/>
      <c r="F679" s="365"/>
      <c r="G679" s="365"/>
      <c r="H679" s="365"/>
    </row>
    <row r="680" spans="1:8" ht="15.6" x14ac:dyDescent="0.3">
      <c r="A680" s="394" t="s">
        <v>229</v>
      </c>
      <c r="B680" s="395">
        <v>2047</v>
      </c>
      <c r="C680" s="395" t="s">
        <v>3085</v>
      </c>
      <c r="D680" s="391">
        <v>293.77608413024677</v>
      </c>
      <c r="E680" s="365"/>
      <c r="F680" s="365"/>
      <c r="G680" s="365"/>
      <c r="H680" s="365"/>
    </row>
    <row r="681" spans="1:8" ht="15.6" x14ac:dyDescent="0.3">
      <c r="A681" s="394" t="s">
        <v>229</v>
      </c>
      <c r="B681" s="395">
        <v>2048</v>
      </c>
      <c r="C681" s="395" t="s">
        <v>3086</v>
      </c>
      <c r="D681" s="391">
        <v>292.87788116038422</v>
      </c>
      <c r="E681" s="365"/>
      <c r="F681" s="365"/>
      <c r="G681" s="365"/>
      <c r="H681" s="365"/>
    </row>
    <row r="682" spans="1:8" ht="15.6" x14ac:dyDescent="0.3">
      <c r="A682" s="394" t="s">
        <v>229</v>
      </c>
      <c r="B682" s="395">
        <v>2049</v>
      </c>
      <c r="C682" s="395" t="s">
        <v>3087</v>
      </c>
      <c r="D682" s="391">
        <v>292.10817359837313</v>
      </c>
      <c r="E682" s="365"/>
      <c r="F682" s="365"/>
      <c r="G682" s="365"/>
      <c r="H682" s="365"/>
    </row>
    <row r="683" spans="1:8" ht="15.6" x14ac:dyDescent="0.3">
      <c r="A683" s="394" t="s">
        <v>229</v>
      </c>
      <c r="B683" s="395">
        <v>2050</v>
      </c>
      <c r="C683" s="395" t="s">
        <v>3088</v>
      </c>
      <c r="D683" s="391">
        <v>291.45908632857555</v>
      </c>
      <c r="E683" s="365"/>
      <c r="F683" s="365"/>
      <c r="G683" s="365"/>
      <c r="H683" s="365"/>
    </row>
    <row r="684" spans="1:8" ht="15.6" x14ac:dyDescent="0.3">
      <c r="A684" s="392" t="s">
        <v>209</v>
      </c>
      <c r="B684" s="393">
        <v>2015</v>
      </c>
      <c r="C684" s="393" t="s">
        <v>2572</v>
      </c>
      <c r="D684" s="388">
        <v>559.49027648523827</v>
      </c>
      <c r="E684" s="365"/>
      <c r="F684" s="365"/>
      <c r="G684" s="365"/>
      <c r="H684" s="365"/>
    </row>
    <row r="685" spans="1:8" ht="15.6" x14ac:dyDescent="0.3">
      <c r="A685" s="392" t="s">
        <v>209</v>
      </c>
      <c r="B685" s="393">
        <v>2016</v>
      </c>
      <c r="C685" s="393" t="s">
        <v>2573</v>
      </c>
      <c r="D685" s="388">
        <v>549.69710151584457</v>
      </c>
      <c r="E685" s="365"/>
      <c r="F685" s="365"/>
      <c r="G685" s="365"/>
      <c r="H685" s="365"/>
    </row>
    <row r="686" spans="1:8" ht="15.6" x14ac:dyDescent="0.3">
      <c r="A686" s="394" t="s">
        <v>209</v>
      </c>
      <c r="B686" s="395">
        <v>2017</v>
      </c>
      <c r="C686" s="395" t="s">
        <v>2574</v>
      </c>
      <c r="D686" s="391">
        <v>537.10417359994415</v>
      </c>
      <c r="E686" s="365"/>
      <c r="F686" s="365"/>
      <c r="G686" s="365"/>
      <c r="H686" s="365"/>
    </row>
    <row r="687" spans="1:8" ht="15.6" x14ac:dyDescent="0.3">
      <c r="A687" s="394" t="s">
        <v>209</v>
      </c>
      <c r="B687" s="395">
        <v>2018</v>
      </c>
      <c r="C687" s="395" t="s">
        <v>2575</v>
      </c>
      <c r="D687" s="391">
        <v>522.79936844872452</v>
      </c>
      <c r="E687" s="365"/>
      <c r="F687" s="365"/>
      <c r="G687" s="365"/>
      <c r="H687" s="365"/>
    </row>
    <row r="688" spans="1:8" ht="15.6" x14ac:dyDescent="0.3">
      <c r="A688" s="394" t="s">
        <v>209</v>
      </c>
      <c r="B688" s="395">
        <v>2019</v>
      </c>
      <c r="C688" s="395" t="s">
        <v>2576</v>
      </c>
      <c r="D688" s="391">
        <v>507.67965614617236</v>
      </c>
      <c r="E688" s="365"/>
      <c r="F688" s="365"/>
      <c r="G688" s="365"/>
      <c r="H688" s="365"/>
    </row>
    <row r="689" spans="1:8" ht="15.6" x14ac:dyDescent="0.3">
      <c r="A689" s="394" t="s">
        <v>209</v>
      </c>
      <c r="B689" s="395">
        <v>2020</v>
      </c>
      <c r="C689" s="395" t="s">
        <v>2577</v>
      </c>
      <c r="D689" s="391">
        <v>492.02007076324446</v>
      </c>
      <c r="E689" s="365"/>
      <c r="F689" s="365"/>
      <c r="G689" s="365"/>
      <c r="H689" s="365"/>
    </row>
    <row r="690" spans="1:8" ht="15.6" x14ac:dyDescent="0.3">
      <c r="A690" s="394" t="s">
        <v>209</v>
      </c>
      <c r="B690" s="395">
        <v>2021</v>
      </c>
      <c r="C690" s="395" t="s">
        <v>2578</v>
      </c>
      <c r="D690" s="391">
        <v>475.91227212363452</v>
      </c>
      <c r="E690" s="365"/>
      <c r="F690" s="365"/>
      <c r="G690" s="365"/>
      <c r="H690" s="365"/>
    </row>
    <row r="691" spans="1:8" ht="15.6" x14ac:dyDescent="0.3">
      <c r="A691" s="394" t="s">
        <v>209</v>
      </c>
      <c r="B691" s="395">
        <v>2022</v>
      </c>
      <c r="C691" s="395" t="s">
        <v>2579</v>
      </c>
      <c r="D691" s="391">
        <v>459.89278750319863</v>
      </c>
      <c r="E691" s="365"/>
      <c r="F691" s="365"/>
      <c r="G691" s="365"/>
      <c r="H691" s="365"/>
    </row>
    <row r="692" spans="1:8" ht="15.6" x14ac:dyDescent="0.3">
      <c r="A692" s="394" t="s">
        <v>209</v>
      </c>
      <c r="B692" s="395">
        <v>2023</v>
      </c>
      <c r="C692" s="395" t="s">
        <v>2580</v>
      </c>
      <c r="D692" s="391">
        <v>443.95497219611838</v>
      </c>
      <c r="E692" s="365"/>
      <c r="F692" s="365"/>
      <c r="G692" s="365"/>
      <c r="H692" s="365"/>
    </row>
    <row r="693" spans="1:8" ht="15.6" x14ac:dyDescent="0.3">
      <c r="A693" s="394" t="s">
        <v>209</v>
      </c>
      <c r="B693" s="395">
        <v>2024</v>
      </c>
      <c r="C693" s="395" t="s">
        <v>2581</v>
      </c>
      <c r="D693" s="391">
        <v>428.20045166786014</v>
      </c>
      <c r="E693" s="365"/>
      <c r="F693" s="365"/>
      <c r="G693" s="365"/>
      <c r="H693" s="365"/>
    </row>
    <row r="694" spans="1:8" ht="15.6" x14ac:dyDescent="0.3">
      <c r="A694" s="394" t="s">
        <v>209</v>
      </c>
      <c r="B694" s="395">
        <v>2025</v>
      </c>
      <c r="C694" s="395" t="s">
        <v>2582</v>
      </c>
      <c r="D694" s="391">
        <v>412.87652344672364</v>
      </c>
      <c r="E694" s="365"/>
      <c r="F694" s="365"/>
      <c r="G694" s="365"/>
      <c r="H694" s="365"/>
    </row>
    <row r="695" spans="1:8" ht="15.6" x14ac:dyDescent="0.3">
      <c r="A695" s="394" t="s">
        <v>209</v>
      </c>
      <c r="B695" s="395">
        <v>2026</v>
      </c>
      <c r="C695" s="395" t="s">
        <v>2583</v>
      </c>
      <c r="D695" s="391">
        <v>398.72834166027354</v>
      </c>
      <c r="E695" s="365"/>
      <c r="F695" s="365"/>
      <c r="G695" s="365"/>
      <c r="H695" s="365"/>
    </row>
    <row r="696" spans="1:8" ht="15.6" x14ac:dyDescent="0.3">
      <c r="A696" s="394" t="s">
        <v>209</v>
      </c>
      <c r="B696" s="395">
        <v>2027</v>
      </c>
      <c r="C696" s="395" t="s">
        <v>2584</v>
      </c>
      <c r="D696" s="391">
        <v>385.62028428009899</v>
      </c>
      <c r="E696" s="365"/>
      <c r="F696" s="365"/>
      <c r="G696" s="365"/>
      <c r="H696" s="365"/>
    </row>
    <row r="697" spans="1:8" ht="15.6" x14ac:dyDescent="0.3">
      <c r="A697" s="394" t="s">
        <v>209</v>
      </c>
      <c r="B697" s="395">
        <v>2028</v>
      </c>
      <c r="C697" s="395" t="s">
        <v>2585</v>
      </c>
      <c r="D697" s="391">
        <v>373.65640662034883</v>
      </c>
      <c r="E697" s="365"/>
      <c r="F697" s="365"/>
      <c r="G697" s="365"/>
      <c r="H697" s="365"/>
    </row>
    <row r="698" spans="1:8" ht="15.6" x14ac:dyDescent="0.3">
      <c r="A698" s="394" t="s">
        <v>209</v>
      </c>
      <c r="B698" s="395">
        <v>2029</v>
      </c>
      <c r="C698" s="395" t="s">
        <v>2586</v>
      </c>
      <c r="D698" s="391">
        <v>362.78688925004661</v>
      </c>
      <c r="E698" s="365"/>
      <c r="F698" s="365"/>
      <c r="G698" s="365"/>
      <c r="H698" s="365"/>
    </row>
    <row r="699" spans="1:8" ht="15.6" x14ac:dyDescent="0.3">
      <c r="A699" s="394" t="s">
        <v>209</v>
      </c>
      <c r="B699" s="395">
        <v>2030</v>
      </c>
      <c r="C699" s="395" t="s">
        <v>2587</v>
      </c>
      <c r="D699" s="391">
        <v>352.97650034542283</v>
      </c>
      <c r="E699" s="365"/>
      <c r="F699" s="365"/>
      <c r="G699" s="365"/>
      <c r="H699" s="365"/>
    </row>
    <row r="700" spans="1:8" ht="15.6" x14ac:dyDescent="0.3">
      <c r="A700" s="394" t="s">
        <v>209</v>
      </c>
      <c r="B700" s="395">
        <v>2031</v>
      </c>
      <c r="C700" s="395" t="s">
        <v>2588</v>
      </c>
      <c r="D700" s="391">
        <v>344.18086888786286</v>
      </c>
      <c r="E700" s="365"/>
      <c r="F700" s="365"/>
      <c r="G700" s="365"/>
      <c r="H700" s="365"/>
    </row>
    <row r="701" spans="1:8" ht="15.6" x14ac:dyDescent="0.3">
      <c r="A701" s="394" t="s">
        <v>209</v>
      </c>
      <c r="B701" s="395">
        <v>2032</v>
      </c>
      <c r="C701" s="395" t="s">
        <v>2589</v>
      </c>
      <c r="D701" s="391">
        <v>336.33665350954209</v>
      </c>
      <c r="E701" s="365"/>
      <c r="F701" s="365"/>
      <c r="G701" s="365"/>
      <c r="H701" s="365"/>
    </row>
    <row r="702" spans="1:8" ht="15.6" x14ac:dyDescent="0.3">
      <c r="A702" s="394" t="s">
        <v>209</v>
      </c>
      <c r="B702" s="395">
        <v>2033</v>
      </c>
      <c r="C702" s="395" t="s">
        <v>2590</v>
      </c>
      <c r="D702" s="391">
        <v>329.37817944347853</v>
      </c>
      <c r="E702" s="365"/>
      <c r="F702" s="365"/>
      <c r="G702" s="365"/>
      <c r="H702" s="365"/>
    </row>
    <row r="703" spans="1:8" ht="15.6" x14ac:dyDescent="0.3">
      <c r="A703" s="394" t="s">
        <v>209</v>
      </c>
      <c r="B703" s="395">
        <v>2034</v>
      </c>
      <c r="C703" s="395" t="s">
        <v>2591</v>
      </c>
      <c r="D703" s="391">
        <v>323.25916544756274</v>
      </c>
      <c r="E703" s="365"/>
      <c r="F703" s="365"/>
      <c r="G703" s="365"/>
      <c r="H703" s="365"/>
    </row>
    <row r="704" spans="1:8" ht="15.6" x14ac:dyDescent="0.3">
      <c r="A704" s="394" t="s">
        <v>209</v>
      </c>
      <c r="B704" s="395">
        <v>2035</v>
      </c>
      <c r="C704" s="395" t="s">
        <v>2592</v>
      </c>
      <c r="D704" s="391">
        <v>317.85924817351253</v>
      </c>
      <c r="E704" s="365"/>
      <c r="F704" s="365"/>
      <c r="G704" s="365"/>
      <c r="H704" s="365"/>
    </row>
    <row r="705" spans="1:8" ht="15.6" x14ac:dyDescent="0.3">
      <c r="A705" s="394" t="s">
        <v>209</v>
      </c>
      <c r="B705" s="395">
        <v>2036</v>
      </c>
      <c r="C705" s="395" t="s">
        <v>2593</v>
      </c>
      <c r="D705" s="391">
        <v>313.17054375862745</v>
      </c>
      <c r="E705" s="365"/>
      <c r="F705" s="365"/>
      <c r="G705" s="365"/>
      <c r="H705" s="365"/>
    </row>
    <row r="706" spans="1:8" ht="15.6" x14ac:dyDescent="0.3">
      <c r="A706" s="394" t="s">
        <v>209</v>
      </c>
      <c r="B706" s="395">
        <v>2037</v>
      </c>
      <c r="C706" s="395" t="s">
        <v>2594</v>
      </c>
      <c r="D706" s="391">
        <v>309.10740235914039</v>
      </c>
      <c r="E706" s="365"/>
      <c r="F706" s="365"/>
      <c r="G706" s="365"/>
      <c r="H706" s="365"/>
    </row>
    <row r="707" spans="1:8" ht="15.6" x14ac:dyDescent="0.3">
      <c r="A707" s="394" t="s">
        <v>209</v>
      </c>
      <c r="B707" s="395">
        <v>2038</v>
      </c>
      <c r="C707" s="395" t="s">
        <v>2595</v>
      </c>
      <c r="D707" s="391">
        <v>305.62603214854937</v>
      </c>
      <c r="E707" s="365"/>
      <c r="F707" s="365"/>
      <c r="G707" s="365"/>
      <c r="H707" s="365"/>
    </row>
    <row r="708" spans="1:8" ht="15.6" x14ac:dyDescent="0.3">
      <c r="A708" s="394" t="s">
        <v>209</v>
      </c>
      <c r="B708" s="395">
        <v>2039</v>
      </c>
      <c r="C708" s="395" t="s">
        <v>2596</v>
      </c>
      <c r="D708" s="391">
        <v>302.63688896191348</v>
      </c>
      <c r="E708" s="365"/>
      <c r="F708" s="365"/>
      <c r="G708" s="365"/>
      <c r="H708" s="365"/>
    </row>
    <row r="709" spans="1:8" ht="15.6" x14ac:dyDescent="0.3">
      <c r="A709" s="394" t="s">
        <v>209</v>
      </c>
      <c r="B709" s="395">
        <v>2040</v>
      </c>
      <c r="C709" s="395" t="s">
        <v>2597</v>
      </c>
      <c r="D709" s="391">
        <v>300.06007963430903</v>
      </c>
      <c r="E709" s="365"/>
      <c r="F709" s="365"/>
      <c r="G709" s="365"/>
      <c r="H709" s="365"/>
    </row>
    <row r="710" spans="1:8" ht="15.6" x14ac:dyDescent="0.3">
      <c r="A710" s="394" t="s">
        <v>209</v>
      </c>
      <c r="B710" s="395">
        <v>2041</v>
      </c>
      <c r="C710" s="395" t="s">
        <v>2598</v>
      </c>
      <c r="D710" s="391">
        <v>297.86375433261088</v>
      </c>
      <c r="E710" s="365"/>
      <c r="F710" s="365"/>
      <c r="G710" s="365"/>
      <c r="H710" s="365"/>
    </row>
    <row r="711" spans="1:8" ht="15.6" x14ac:dyDescent="0.3">
      <c r="A711" s="394" t="s">
        <v>209</v>
      </c>
      <c r="B711" s="395">
        <v>2042</v>
      </c>
      <c r="C711" s="395" t="s">
        <v>2599</v>
      </c>
      <c r="D711" s="391">
        <v>295.9740540341586</v>
      </c>
      <c r="E711" s="365"/>
      <c r="F711" s="365"/>
      <c r="G711" s="365"/>
      <c r="H711" s="365"/>
    </row>
    <row r="712" spans="1:8" ht="15.6" x14ac:dyDescent="0.3">
      <c r="A712" s="394" t="s">
        <v>209</v>
      </c>
      <c r="B712" s="395">
        <v>2043</v>
      </c>
      <c r="C712" s="395" t="s">
        <v>2600</v>
      </c>
      <c r="D712" s="391">
        <v>294.37063232610097</v>
      </c>
      <c r="E712" s="365"/>
      <c r="F712" s="365"/>
      <c r="G712" s="365"/>
      <c r="H712" s="365"/>
    </row>
    <row r="713" spans="1:8" ht="15.6" x14ac:dyDescent="0.3">
      <c r="A713" s="394" t="s">
        <v>209</v>
      </c>
      <c r="B713" s="395">
        <v>2044</v>
      </c>
      <c r="C713" s="395" t="s">
        <v>2601</v>
      </c>
      <c r="D713" s="391">
        <v>292.99203588385143</v>
      </c>
      <c r="E713" s="365"/>
      <c r="F713" s="365"/>
      <c r="G713" s="365"/>
      <c r="H713" s="365"/>
    </row>
    <row r="714" spans="1:8" ht="15.6" x14ac:dyDescent="0.3">
      <c r="A714" s="394" t="s">
        <v>209</v>
      </c>
      <c r="B714" s="395">
        <v>2045</v>
      </c>
      <c r="C714" s="395" t="s">
        <v>2602</v>
      </c>
      <c r="D714" s="391">
        <v>291.78501926589121</v>
      </c>
      <c r="E714" s="365"/>
      <c r="F714" s="365"/>
      <c r="G714" s="365"/>
      <c r="H714" s="365"/>
    </row>
    <row r="715" spans="1:8" ht="15.6" x14ac:dyDescent="0.3">
      <c r="A715" s="394" t="s">
        <v>209</v>
      </c>
      <c r="B715" s="395">
        <v>2046</v>
      </c>
      <c r="C715" s="395" t="s">
        <v>2603</v>
      </c>
      <c r="D715" s="391">
        <v>290.76334894047409</v>
      </c>
      <c r="E715" s="365"/>
      <c r="F715" s="365"/>
      <c r="G715" s="365"/>
      <c r="H715" s="365"/>
    </row>
    <row r="716" spans="1:8" ht="15.6" x14ac:dyDescent="0.3">
      <c r="A716" s="394" t="s">
        <v>209</v>
      </c>
      <c r="B716" s="395">
        <v>2047</v>
      </c>
      <c r="C716" s="395" t="s">
        <v>2604</v>
      </c>
      <c r="D716" s="391">
        <v>289.87971123482043</v>
      </c>
      <c r="E716" s="365"/>
      <c r="F716" s="365"/>
      <c r="G716" s="365"/>
      <c r="H716" s="365"/>
    </row>
    <row r="717" spans="1:8" ht="15.6" x14ac:dyDescent="0.3">
      <c r="A717" s="394" t="s">
        <v>209</v>
      </c>
      <c r="B717" s="395">
        <v>2048</v>
      </c>
      <c r="C717" s="395" t="s">
        <v>2605</v>
      </c>
      <c r="D717" s="391">
        <v>289.13234839596913</v>
      </c>
      <c r="E717" s="365"/>
      <c r="F717" s="365"/>
      <c r="G717" s="365"/>
      <c r="H717" s="365"/>
    </row>
    <row r="718" spans="1:8" ht="15.6" x14ac:dyDescent="0.3">
      <c r="A718" s="394" t="s">
        <v>209</v>
      </c>
      <c r="B718" s="395">
        <v>2049</v>
      </c>
      <c r="C718" s="395" t="s">
        <v>2606</v>
      </c>
      <c r="D718" s="391">
        <v>288.49692034911629</v>
      </c>
      <c r="E718" s="365"/>
      <c r="F718" s="365"/>
      <c r="G718" s="365"/>
      <c r="H718" s="365"/>
    </row>
    <row r="719" spans="1:8" ht="15.6" x14ac:dyDescent="0.3">
      <c r="A719" s="394" t="s">
        <v>209</v>
      </c>
      <c r="B719" s="395">
        <v>2050</v>
      </c>
      <c r="C719" s="395" t="s">
        <v>2607</v>
      </c>
      <c r="D719" s="391">
        <v>287.9510644301198</v>
      </c>
      <c r="E719" s="365"/>
      <c r="F719" s="365"/>
      <c r="G719" s="365"/>
      <c r="H719" s="365"/>
    </row>
    <row r="720" spans="1:8" ht="15.6" x14ac:dyDescent="0.3">
      <c r="A720" s="385" t="s">
        <v>204</v>
      </c>
      <c r="B720" s="386">
        <v>2015</v>
      </c>
      <c r="C720" s="387" t="s">
        <v>2452</v>
      </c>
      <c r="D720" s="388">
        <v>538.3038780435545</v>
      </c>
      <c r="E720" s="365"/>
      <c r="F720" s="365"/>
      <c r="G720" s="365"/>
      <c r="H720" s="365"/>
    </row>
    <row r="721" spans="1:8" ht="15.6" x14ac:dyDescent="0.3">
      <c r="A721" s="385" t="s">
        <v>204</v>
      </c>
      <c r="B721" s="386">
        <v>2016</v>
      </c>
      <c r="C721" s="387" t="s">
        <v>2453</v>
      </c>
      <c r="D721" s="388">
        <v>530.05453821101958</v>
      </c>
      <c r="E721" s="365"/>
      <c r="F721" s="365"/>
      <c r="G721" s="365"/>
      <c r="H721" s="365"/>
    </row>
    <row r="722" spans="1:8" ht="15.6" x14ac:dyDescent="0.3">
      <c r="A722" s="389" t="s">
        <v>204</v>
      </c>
      <c r="B722" s="390">
        <v>2017</v>
      </c>
      <c r="C722" s="390" t="s">
        <v>905</v>
      </c>
      <c r="D722" s="391">
        <v>518.56838063911823</v>
      </c>
      <c r="E722" s="365"/>
      <c r="F722" s="365"/>
      <c r="G722" s="365"/>
      <c r="H722" s="365"/>
    </row>
    <row r="723" spans="1:8" ht="15.6" x14ac:dyDescent="0.3">
      <c r="A723" s="389" t="s">
        <v>204</v>
      </c>
      <c r="B723" s="390">
        <v>2018</v>
      </c>
      <c r="C723" s="390" t="s">
        <v>906</v>
      </c>
      <c r="D723" s="391">
        <v>506.4621949088052</v>
      </c>
      <c r="E723" s="365"/>
      <c r="F723" s="365"/>
      <c r="G723" s="365"/>
      <c r="H723" s="365"/>
    </row>
    <row r="724" spans="1:8" ht="15.6" x14ac:dyDescent="0.3">
      <c r="A724" s="389" t="s">
        <v>204</v>
      </c>
      <c r="B724" s="390">
        <v>2019</v>
      </c>
      <c r="C724" s="390" t="s">
        <v>907</v>
      </c>
      <c r="D724" s="391">
        <v>493.69629338520394</v>
      </c>
      <c r="E724" s="365"/>
      <c r="F724" s="365"/>
      <c r="G724" s="365"/>
      <c r="H724" s="365"/>
    </row>
    <row r="725" spans="1:8" ht="15.6" x14ac:dyDescent="0.3">
      <c r="A725" s="389" t="s">
        <v>204</v>
      </c>
      <c r="B725" s="390">
        <v>2020</v>
      </c>
      <c r="C725" s="390" t="s">
        <v>908</v>
      </c>
      <c r="D725" s="391">
        <v>480.50183718412939</v>
      </c>
      <c r="E725" s="365"/>
      <c r="F725" s="365"/>
      <c r="G725" s="365"/>
      <c r="H725" s="365"/>
    </row>
    <row r="726" spans="1:8" ht="15.6" x14ac:dyDescent="0.3">
      <c r="A726" s="389" t="s">
        <v>204</v>
      </c>
      <c r="B726" s="390">
        <v>2021</v>
      </c>
      <c r="C726" s="390" t="s">
        <v>909</v>
      </c>
      <c r="D726" s="391">
        <v>466.81420414529282</v>
      </c>
      <c r="E726" s="365"/>
      <c r="F726" s="365"/>
      <c r="G726" s="365"/>
      <c r="H726" s="365"/>
    </row>
    <row r="727" spans="1:8" ht="15.6" x14ac:dyDescent="0.3">
      <c r="A727" s="389" t="s">
        <v>204</v>
      </c>
      <c r="B727" s="390">
        <v>2022</v>
      </c>
      <c r="C727" s="390" t="s">
        <v>910</v>
      </c>
      <c r="D727" s="391">
        <v>453.09239734147877</v>
      </c>
      <c r="E727" s="365"/>
      <c r="F727" s="365"/>
      <c r="G727" s="365"/>
      <c r="H727" s="365"/>
    </row>
    <row r="728" spans="1:8" ht="15.6" x14ac:dyDescent="0.3">
      <c r="A728" s="389" t="s">
        <v>204</v>
      </c>
      <c r="B728" s="390">
        <v>2023</v>
      </c>
      <c r="C728" s="390" t="s">
        <v>911</v>
      </c>
      <c r="D728" s="391">
        <v>439.37093143854395</v>
      </c>
      <c r="E728" s="365"/>
      <c r="F728" s="365"/>
      <c r="G728" s="365"/>
      <c r="H728" s="365"/>
    </row>
    <row r="729" spans="1:8" ht="15.6" x14ac:dyDescent="0.3">
      <c r="A729" s="389" t="s">
        <v>204</v>
      </c>
      <c r="B729" s="390">
        <v>2024</v>
      </c>
      <c r="C729" s="390" t="s">
        <v>912</v>
      </c>
      <c r="D729" s="391">
        <v>425.70501083669416</v>
      </c>
      <c r="E729" s="365"/>
      <c r="F729" s="365"/>
      <c r="G729" s="365"/>
      <c r="H729" s="365"/>
    </row>
    <row r="730" spans="1:8" ht="15.6" x14ac:dyDescent="0.3">
      <c r="A730" s="389" t="s">
        <v>204</v>
      </c>
      <c r="B730" s="390">
        <v>2025</v>
      </c>
      <c r="C730" s="390" t="s">
        <v>913</v>
      </c>
      <c r="D730" s="391">
        <v>412.30587049822179</v>
      </c>
      <c r="E730" s="365"/>
      <c r="F730" s="365"/>
      <c r="G730" s="365"/>
      <c r="H730" s="365"/>
    </row>
    <row r="731" spans="1:8" ht="15.6" x14ac:dyDescent="0.3">
      <c r="A731" s="389" t="s">
        <v>204</v>
      </c>
      <c r="B731" s="390">
        <v>2026</v>
      </c>
      <c r="C731" s="390" t="s">
        <v>914</v>
      </c>
      <c r="D731" s="391">
        <v>399.82995019748529</v>
      </c>
      <c r="E731" s="365"/>
      <c r="F731" s="365"/>
      <c r="G731" s="365"/>
      <c r="H731" s="365"/>
    </row>
    <row r="732" spans="1:8" ht="15.6" x14ac:dyDescent="0.3">
      <c r="A732" s="389" t="s">
        <v>204</v>
      </c>
      <c r="B732" s="390">
        <v>2027</v>
      </c>
      <c r="C732" s="390" t="s">
        <v>915</v>
      </c>
      <c r="D732" s="391">
        <v>388.1336807820021</v>
      </c>
      <c r="E732" s="365"/>
      <c r="F732" s="365"/>
      <c r="G732" s="365"/>
      <c r="H732" s="365"/>
    </row>
    <row r="733" spans="1:8" ht="15.6" x14ac:dyDescent="0.3">
      <c r="A733" s="389" t="s">
        <v>204</v>
      </c>
      <c r="B733" s="390">
        <v>2028</v>
      </c>
      <c r="C733" s="390" t="s">
        <v>916</v>
      </c>
      <c r="D733" s="391">
        <v>377.35234436183424</v>
      </c>
      <c r="E733" s="365"/>
      <c r="F733" s="365"/>
      <c r="G733" s="365"/>
      <c r="H733" s="365"/>
    </row>
    <row r="734" spans="1:8" ht="15.6" x14ac:dyDescent="0.3">
      <c r="A734" s="389" t="s">
        <v>204</v>
      </c>
      <c r="B734" s="390">
        <v>2029</v>
      </c>
      <c r="C734" s="390" t="s">
        <v>917</v>
      </c>
      <c r="D734" s="391">
        <v>367.42439607059765</v>
      </c>
      <c r="E734" s="365"/>
      <c r="F734" s="365"/>
      <c r="G734" s="365"/>
      <c r="H734" s="365"/>
    </row>
    <row r="735" spans="1:8" ht="15.6" x14ac:dyDescent="0.3">
      <c r="A735" s="389" t="s">
        <v>204</v>
      </c>
      <c r="B735" s="390">
        <v>2030</v>
      </c>
      <c r="C735" s="390" t="s">
        <v>918</v>
      </c>
      <c r="D735" s="391">
        <v>358.34600833408979</v>
      </c>
      <c r="E735" s="365"/>
      <c r="F735" s="365"/>
      <c r="G735" s="365"/>
      <c r="H735" s="365"/>
    </row>
    <row r="736" spans="1:8" ht="15.6" x14ac:dyDescent="0.3">
      <c r="A736" s="389" t="s">
        <v>204</v>
      </c>
      <c r="B736" s="390">
        <v>2031</v>
      </c>
      <c r="C736" s="390" t="s">
        <v>919</v>
      </c>
      <c r="D736" s="391">
        <v>350.08522811157053</v>
      </c>
      <c r="E736" s="365"/>
      <c r="F736" s="365"/>
      <c r="G736" s="365"/>
      <c r="H736" s="365"/>
    </row>
    <row r="737" spans="1:8" ht="15.6" x14ac:dyDescent="0.3">
      <c r="A737" s="389" t="s">
        <v>204</v>
      </c>
      <c r="B737" s="390">
        <v>2032</v>
      </c>
      <c r="C737" s="390" t="s">
        <v>920</v>
      </c>
      <c r="D737" s="391">
        <v>342.62587816809776</v>
      </c>
      <c r="E737" s="365"/>
      <c r="F737" s="365"/>
      <c r="G737" s="365"/>
      <c r="H737" s="365"/>
    </row>
    <row r="738" spans="1:8" ht="15.6" x14ac:dyDescent="0.3">
      <c r="A738" s="389" t="s">
        <v>204</v>
      </c>
      <c r="B738" s="390">
        <v>2033</v>
      </c>
      <c r="C738" s="390" t="s">
        <v>921</v>
      </c>
      <c r="D738" s="391">
        <v>335.91314203515145</v>
      </c>
      <c r="E738" s="365"/>
      <c r="F738" s="365"/>
      <c r="G738" s="365"/>
      <c r="H738" s="365"/>
    </row>
    <row r="739" spans="1:8" ht="15.6" x14ac:dyDescent="0.3">
      <c r="A739" s="389" t="s">
        <v>204</v>
      </c>
      <c r="B739" s="390">
        <v>2034</v>
      </c>
      <c r="C739" s="390" t="s">
        <v>922</v>
      </c>
      <c r="D739" s="391">
        <v>329.87198664348551</v>
      </c>
      <c r="E739" s="365"/>
      <c r="F739" s="365"/>
      <c r="G739" s="365"/>
      <c r="H739" s="365"/>
    </row>
    <row r="740" spans="1:8" ht="15.6" x14ac:dyDescent="0.3">
      <c r="A740" s="389" t="s">
        <v>204</v>
      </c>
      <c r="B740" s="390">
        <v>2035</v>
      </c>
      <c r="C740" s="390" t="s">
        <v>923</v>
      </c>
      <c r="D740" s="391">
        <v>324.46484019271418</v>
      </c>
      <c r="E740" s="365"/>
      <c r="F740" s="365"/>
      <c r="G740" s="365"/>
      <c r="H740" s="365"/>
    </row>
    <row r="741" spans="1:8" ht="15.6" x14ac:dyDescent="0.3">
      <c r="A741" s="389" t="s">
        <v>204</v>
      </c>
      <c r="B741" s="390">
        <v>2036</v>
      </c>
      <c r="C741" s="390" t="s">
        <v>924</v>
      </c>
      <c r="D741" s="391">
        <v>319.65559876333549</v>
      </c>
      <c r="E741" s="365"/>
      <c r="F741" s="365"/>
      <c r="G741" s="365"/>
      <c r="H741" s="365"/>
    </row>
    <row r="742" spans="1:8" ht="15.6" x14ac:dyDescent="0.3">
      <c r="A742" s="389" t="s">
        <v>204</v>
      </c>
      <c r="B742" s="390">
        <v>2037</v>
      </c>
      <c r="C742" s="390" t="s">
        <v>925</v>
      </c>
      <c r="D742" s="391">
        <v>315.41351828832723</v>
      </c>
      <c r="E742" s="365"/>
      <c r="F742" s="365"/>
      <c r="G742" s="365"/>
      <c r="H742" s="365"/>
    </row>
    <row r="743" spans="1:8" ht="15.6" x14ac:dyDescent="0.3">
      <c r="A743" s="389" t="s">
        <v>204</v>
      </c>
      <c r="B743" s="390">
        <v>2038</v>
      </c>
      <c r="C743" s="390" t="s">
        <v>926</v>
      </c>
      <c r="D743" s="391">
        <v>311.69997533206515</v>
      </c>
      <c r="E743" s="365"/>
      <c r="F743" s="365"/>
      <c r="G743" s="365"/>
      <c r="H743" s="365"/>
    </row>
    <row r="744" spans="1:8" ht="15.6" x14ac:dyDescent="0.3">
      <c r="A744" s="389" t="s">
        <v>204</v>
      </c>
      <c r="B744" s="390">
        <v>2039</v>
      </c>
      <c r="C744" s="390" t="s">
        <v>927</v>
      </c>
      <c r="D744" s="391">
        <v>308.42535411197986</v>
      </c>
      <c r="E744" s="365"/>
      <c r="F744" s="365"/>
      <c r="G744" s="365"/>
      <c r="H744" s="365"/>
    </row>
    <row r="745" spans="1:8" ht="15.6" x14ac:dyDescent="0.3">
      <c r="A745" s="389" t="s">
        <v>204</v>
      </c>
      <c r="B745" s="390">
        <v>2040</v>
      </c>
      <c r="C745" s="390" t="s">
        <v>928</v>
      </c>
      <c r="D745" s="391">
        <v>305.55601604912141</v>
      </c>
      <c r="E745" s="365"/>
      <c r="F745" s="365"/>
      <c r="G745" s="365"/>
      <c r="H745" s="365"/>
    </row>
    <row r="746" spans="1:8" ht="15.6" x14ac:dyDescent="0.3">
      <c r="A746" s="389" t="s">
        <v>204</v>
      </c>
      <c r="B746" s="390">
        <v>2041</v>
      </c>
      <c r="C746" s="390" t="s">
        <v>929</v>
      </c>
      <c r="D746" s="391">
        <v>303.09374652075826</v>
      </c>
      <c r="E746" s="365"/>
      <c r="F746" s="365"/>
      <c r="G746" s="365"/>
      <c r="H746" s="365"/>
    </row>
    <row r="747" spans="1:8" ht="15.6" x14ac:dyDescent="0.3">
      <c r="A747" s="389" t="s">
        <v>204</v>
      </c>
      <c r="B747" s="390">
        <v>2042</v>
      </c>
      <c r="C747" s="390" t="s">
        <v>930</v>
      </c>
      <c r="D747" s="391">
        <v>300.93720409125501</v>
      </c>
      <c r="E747" s="365"/>
      <c r="F747" s="365"/>
      <c r="G747" s="365"/>
      <c r="H747" s="365"/>
    </row>
    <row r="748" spans="1:8" ht="15.6" x14ac:dyDescent="0.3">
      <c r="A748" s="389" t="s">
        <v>204</v>
      </c>
      <c r="B748" s="390">
        <v>2043</v>
      </c>
      <c r="C748" s="390" t="s">
        <v>931</v>
      </c>
      <c r="D748" s="391">
        <v>299.08290729795226</v>
      </c>
      <c r="E748" s="365"/>
      <c r="F748" s="365"/>
      <c r="G748" s="365"/>
      <c r="H748" s="365"/>
    </row>
    <row r="749" spans="1:8" ht="15.6" x14ac:dyDescent="0.3">
      <c r="A749" s="389" t="s">
        <v>204</v>
      </c>
      <c r="B749" s="390">
        <v>2044</v>
      </c>
      <c r="C749" s="390" t="s">
        <v>932</v>
      </c>
      <c r="D749" s="391">
        <v>297.47070991215554</v>
      </c>
      <c r="E749" s="365"/>
      <c r="F749" s="365"/>
      <c r="G749" s="365"/>
      <c r="H749" s="365"/>
    </row>
    <row r="750" spans="1:8" ht="15.6" x14ac:dyDescent="0.3">
      <c r="A750" s="389" t="s">
        <v>204</v>
      </c>
      <c r="B750" s="390">
        <v>2045</v>
      </c>
      <c r="C750" s="390" t="s">
        <v>933</v>
      </c>
      <c r="D750" s="391">
        <v>296.04787067478458</v>
      </c>
      <c r="E750" s="365"/>
      <c r="F750" s="365"/>
      <c r="G750" s="365"/>
      <c r="H750" s="365"/>
    </row>
    <row r="751" spans="1:8" ht="15.6" x14ac:dyDescent="0.3">
      <c r="A751" s="389" t="s">
        <v>204</v>
      </c>
      <c r="B751" s="390">
        <v>2046</v>
      </c>
      <c r="C751" s="390" t="s">
        <v>934</v>
      </c>
      <c r="D751" s="391">
        <v>294.81791741655371</v>
      </c>
      <c r="E751" s="365"/>
      <c r="F751" s="365"/>
      <c r="G751" s="365"/>
      <c r="H751" s="365"/>
    </row>
    <row r="752" spans="1:8" ht="15.6" x14ac:dyDescent="0.3">
      <c r="A752" s="389" t="s">
        <v>204</v>
      </c>
      <c r="B752" s="390">
        <v>2047</v>
      </c>
      <c r="C752" s="390" t="s">
        <v>935</v>
      </c>
      <c r="D752" s="391">
        <v>293.77608408945815</v>
      </c>
      <c r="E752" s="365"/>
      <c r="F752" s="365"/>
      <c r="G752" s="365"/>
      <c r="H752" s="365"/>
    </row>
    <row r="753" spans="1:8" ht="15.6" x14ac:dyDescent="0.3">
      <c r="A753" s="389" t="s">
        <v>204</v>
      </c>
      <c r="B753" s="390">
        <v>2048</v>
      </c>
      <c r="C753" s="390" t="s">
        <v>936</v>
      </c>
      <c r="D753" s="391">
        <v>292.87788117540447</v>
      </c>
      <c r="E753" s="365"/>
      <c r="F753" s="365"/>
      <c r="G753" s="365"/>
      <c r="H753" s="365"/>
    </row>
    <row r="754" spans="1:8" ht="15.6" x14ac:dyDescent="0.3">
      <c r="A754" s="389" t="s">
        <v>204</v>
      </c>
      <c r="B754" s="390">
        <v>2049</v>
      </c>
      <c r="C754" s="390" t="s">
        <v>937</v>
      </c>
      <c r="D754" s="391">
        <v>292.10817358641771</v>
      </c>
      <c r="E754" s="365"/>
      <c r="F754" s="365"/>
      <c r="G754" s="365"/>
      <c r="H754" s="365"/>
    </row>
    <row r="755" spans="1:8" ht="15.6" x14ac:dyDescent="0.3">
      <c r="A755" s="389" t="s">
        <v>204</v>
      </c>
      <c r="B755" s="390">
        <v>2050</v>
      </c>
      <c r="C755" s="390" t="s">
        <v>938</v>
      </c>
      <c r="D755" s="391">
        <v>291.45908628485734</v>
      </c>
      <c r="E755" s="365"/>
      <c r="F755" s="365"/>
      <c r="G755" s="365"/>
      <c r="H755" s="365"/>
    </row>
    <row r="756" spans="1:8" ht="15.6" x14ac:dyDescent="0.3">
      <c r="A756" s="385" t="s">
        <v>23</v>
      </c>
      <c r="B756" s="386">
        <v>2015</v>
      </c>
      <c r="C756" s="387" t="s">
        <v>2454</v>
      </c>
      <c r="D756" s="388">
        <v>547.16668179707995</v>
      </c>
      <c r="E756" s="365"/>
      <c r="F756" s="365"/>
      <c r="G756" s="365"/>
      <c r="H756" s="365"/>
    </row>
    <row r="757" spans="1:8" ht="15.6" x14ac:dyDescent="0.3">
      <c r="A757" s="385" t="s">
        <v>23</v>
      </c>
      <c r="B757" s="386">
        <v>2016</v>
      </c>
      <c r="C757" s="387" t="s">
        <v>2455</v>
      </c>
      <c r="D757" s="388">
        <v>536.63423545765818</v>
      </c>
      <c r="E757" s="365"/>
      <c r="F757" s="365"/>
      <c r="G757" s="365"/>
      <c r="H757" s="365"/>
    </row>
    <row r="758" spans="1:8" ht="15.6" x14ac:dyDescent="0.3">
      <c r="A758" s="389" t="s">
        <v>23</v>
      </c>
      <c r="B758" s="390">
        <v>2017</v>
      </c>
      <c r="C758" s="390" t="s">
        <v>939</v>
      </c>
      <c r="D758" s="391">
        <v>523.72130186344521</v>
      </c>
      <c r="E758" s="365"/>
      <c r="F758" s="365"/>
      <c r="G758" s="365"/>
      <c r="H758" s="365"/>
    </row>
    <row r="759" spans="1:8" ht="15.6" x14ac:dyDescent="0.3">
      <c r="A759" s="389" t="s">
        <v>23</v>
      </c>
      <c r="B759" s="390">
        <v>2018</v>
      </c>
      <c r="C759" s="390" t="s">
        <v>940</v>
      </c>
      <c r="D759" s="391">
        <v>510.34352565324696</v>
      </c>
      <c r="E759" s="365"/>
      <c r="F759" s="365"/>
      <c r="G759" s="365"/>
      <c r="H759" s="365"/>
    </row>
    <row r="760" spans="1:8" ht="15.6" x14ac:dyDescent="0.3">
      <c r="A760" s="389" t="s">
        <v>23</v>
      </c>
      <c r="B760" s="390">
        <v>2019</v>
      </c>
      <c r="C760" s="390" t="s">
        <v>941</v>
      </c>
      <c r="D760" s="391">
        <v>496.36041283979552</v>
      </c>
      <c r="E760" s="365"/>
      <c r="F760" s="365"/>
      <c r="G760" s="365"/>
      <c r="H760" s="365"/>
    </row>
    <row r="761" spans="1:8" ht="15.6" x14ac:dyDescent="0.3">
      <c r="A761" s="389" t="s">
        <v>23</v>
      </c>
      <c r="B761" s="390">
        <v>2020</v>
      </c>
      <c r="C761" s="390" t="s">
        <v>942</v>
      </c>
      <c r="D761" s="391">
        <v>482.19252458866293</v>
      </c>
      <c r="E761" s="365"/>
      <c r="F761" s="365"/>
      <c r="G761" s="365"/>
      <c r="H761" s="365"/>
    </row>
    <row r="762" spans="1:8" ht="15.6" x14ac:dyDescent="0.3">
      <c r="A762" s="389" t="s">
        <v>23</v>
      </c>
      <c r="B762" s="390">
        <v>2021</v>
      </c>
      <c r="C762" s="390" t="s">
        <v>943</v>
      </c>
      <c r="D762" s="391">
        <v>467.80906129458413</v>
      </c>
      <c r="E762" s="365"/>
      <c r="F762" s="365"/>
      <c r="G762" s="365"/>
      <c r="H762" s="365"/>
    </row>
    <row r="763" spans="1:8" ht="15.6" x14ac:dyDescent="0.3">
      <c r="A763" s="389" t="s">
        <v>23</v>
      </c>
      <c r="B763" s="390">
        <v>2022</v>
      </c>
      <c r="C763" s="390" t="s">
        <v>944</v>
      </c>
      <c r="D763" s="391">
        <v>453.50788286221831</v>
      </c>
      <c r="E763" s="365"/>
      <c r="F763" s="365"/>
      <c r="G763" s="365"/>
      <c r="H763" s="365"/>
    </row>
    <row r="764" spans="1:8" ht="15.6" x14ac:dyDescent="0.3">
      <c r="A764" s="389" t="s">
        <v>23</v>
      </c>
      <c r="B764" s="390">
        <v>2023</v>
      </c>
      <c r="C764" s="390" t="s">
        <v>945</v>
      </c>
      <c r="D764" s="391">
        <v>439.47304619540387</v>
      </c>
      <c r="E764" s="365"/>
      <c r="F764" s="365"/>
      <c r="G764" s="365"/>
      <c r="H764" s="365"/>
    </row>
    <row r="765" spans="1:8" ht="15.6" x14ac:dyDescent="0.3">
      <c r="A765" s="389" t="s">
        <v>23</v>
      </c>
      <c r="B765" s="390">
        <v>2024</v>
      </c>
      <c r="C765" s="390" t="s">
        <v>946</v>
      </c>
      <c r="D765" s="391">
        <v>425.60112669834854</v>
      </c>
      <c r="E765" s="365"/>
      <c r="F765" s="365"/>
      <c r="G765" s="365"/>
      <c r="H765" s="365"/>
    </row>
    <row r="766" spans="1:8" ht="15.6" x14ac:dyDescent="0.3">
      <c r="A766" s="389" t="s">
        <v>23</v>
      </c>
      <c r="B766" s="390">
        <v>2025</v>
      </c>
      <c r="C766" s="390" t="s">
        <v>947</v>
      </c>
      <c r="D766" s="391">
        <v>412.03888694067956</v>
      </c>
      <c r="E766" s="365"/>
      <c r="F766" s="365"/>
      <c r="G766" s="365"/>
      <c r="H766" s="365"/>
    </row>
    <row r="767" spans="1:8" ht="15.6" x14ac:dyDescent="0.3">
      <c r="A767" s="389" t="s">
        <v>23</v>
      </c>
      <c r="B767" s="390">
        <v>2026</v>
      </c>
      <c r="C767" s="390" t="s">
        <v>948</v>
      </c>
      <c r="D767" s="391">
        <v>399.65221724391466</v>
      </c>
      <c r="E767" s="365"/>
      <c r="F767" s="365"/>
      <c r="G767" s="365"/>
      <c r="H767" s="365"/>
    </row>
    <row r="768" spans="1:8" ht="15.6" x14ac:dyDescent="0.3">
      <c r="A768" s="389" t="s">
        <v>23</v>
      </c>
      <c r="B768" s="390">
        <v>2027</v>
      </c>
      <c r="C768" s="390" t="s">
        <v>949</v>
      </c>
      <c r="D768" s="391">
        <v>388.26835053419012</v>
      </c>
      <c r="E768" s="365"/>
      <c r="F768" s="365"/>
      <c r="G768" s="365"/>
      <c r="H768" s="365"/>
    </row>
    <row r="769" spans="1:8" ht="15.6" x14ac:dyDescent="0.3">
      <c r="A769" s="389" t="s">
        <v>23</v>
      </c>
      <c r="B769" s="390">
        <v>2028</v>
      </c>
      <c r="C769" s="390" t="s">
        <v>950</v>
      </c>
      <c r="D769" s="391">
        <v>377.9350483215556</v>
      </c>
      <c r="E769" s="365"/>
      <c r="F769" s="365"/>
      <c r="G769" s="365"/>
      <c r="H769" s="365"/>
    </row>
    <row r="770" spans="1:8" ht="15.6" x14ac:dyDescent="0.3">
      <c r="A770" s="389" t="s">
        <v>23</v>
      </c>
      <c r="B770" s="390">
        <v>2029</v>
      </c>
      <c r="C770" s="390" t="s">
        <v>951</v>
      </c>
      <c r="D770" s="391">
        <v>368.56127370547131</v>
      </c>
      <c r="E770" s="365"/>
      <c r="F770" s="365"/>
      <c r="G770" s="365"/>
      <c r="H770" s="365"/>
    </row>
    <row r="771" spans="1:8" ht="15.6" x14ac:dyDescent="0.3">
      <c r="A771" s="389" t="s">
        <v>23</v>
      </c>
      <c r="B771" s="390">
        <v>2030</v>
      </c>
      <c r="C771" s="390" t="s">
        <v>952</v>
      </c>
      <c r="D771" s="391">
        <v>360.09968115546224</v>
      </c>
      <c r="E771" s="365"/>
      <c r="F771" s="365"/>
      <c r="G771" s="365"/>
      <c r="H771" s="365"/>
    </row>
    <row r="772" spans="1:8" ht="15.6" x14ac:dyDescent="0.3">
      <c r="A772" s="389" t="s">
        <v>23</v>
      </c>
      <c r="B772" s="390">
        <v>2031</v>
      </c>
      <c r="C772" s="390" t="s">
        <v>953</v>
      </c>
      <c r="D772" s="391">
        <v>352.52631919120023</v>
      </c>
      <c r="E772" s="365"/>
      <c r="F772" s="365"/>
      <c r="G772" s="365"/>
      <c r="H772" s="365"/>
    </row>
    <row r="773" spans="1:8" ht="15.6" x14ac:dyDescent="0.3">
      <c r="A773" s="389" t="s">
        <v>23</v>
      </c>
      <c r="B773" s="390">
        <v>2032</v>
      </c>
      <c r="C773" s="390" t="s">
        <v>954</v>
      </c>
      <c r="D773" s="391">
        <v>345.75562621602074</v>
      </c>
      <c r="E773" s="365"/>
      <c r="F773" s="365"/>
      <c r="G773" s="365"/>
      <c r="H773" s="365"/>
    </row>
    <row r="774" spans="1:8" ht="15.6" x14ac:dyDescent="0.3">
      <c r="A774" s="389" t="s">
        <v>23</v>
      </c>
      <c r="B774" s="390">
        <v>2033</v>
      </c>
      <c r="C774" s="390" t="s">
        <v>955</v>
      </c>
      <c r="D774" s="391">
        <v>339.72893623903013</v>
      </c>
      <c r="E774" s="365"/>
      <c r="F774" s="365"/>
      <c r="G774" s="365"/>
      <c r="H774" s="365"/>
    </row>
    <row r="775" spans="1:8" ht="15.6" x14ac:dyDescent="0.3">
      <c r="A775" s="389" t="s">
        <v>23</v>
      </c>
      <c r="B775" s="390">
        <v>2034</v>
      </c>
      <c r="C775" s="390" t="s">
        <v>956</v>
      </c>
      <c r="D775" s="391">
        <v>334.37809198918802</v>
      </c>
      <c r="E775" s="365"/>
      <c r="F775" s="365"/>
      <c r="G775" s="365"/>
      <c r="H775" s="365"/>
    </row>
    <row r="776" spans="1:8" ht="15.6" x14ac:dyDescent="0.3">
      <c r="A776" s="389" t="s">
        <v>23</v>
      </c>
      <c r="B776" s="390">
        <v>2035</v>
      </c>
      <c r="C776" s="390" t="s">
        <v>957</v>
      </c>
      <c r="D776" s="391">
        <v>329.68384857373644</v>
      </c>
      <c r="E776" s="365"/>
      <c r="F776" s="365"/>
      <c r="G776" s="365"/>
      <c r="H776" s="365"/>
    </row>
    <row r="777" spans="1:8" ht="15.6" x14ac:dyDescent="0.3">
      <c r="A777" s="389" t="s">
        <v>23</v>
      </c>
      <c r="B777" s="390">
        <v>2036</v>
      </c>
      <c r="C777" s="390" t="s">
        <v>958</v>
      </c>
      <c r="D777" s="391">
        <v>325.58610195264021</v>
      </c>
      <c r="E777" s="365"/>
      <c r="F777" s="365"/>
      <c r="G777" s="365"/>
      <c r="H777" s="365"/>
    </row>
    <row r="778" spans="1:8" ht="15.6" x14ac:dyDescent="0.3">
      <c r="A778" s="389" t="s">
        <v>23</v>
      </c>
      <c r="B778" s="390">
        <v>2037</v>
      </c>
      <c r="C778" s="390" t="s">
        <v>959</v>
      </c>
      <c r="D778" s="391">
        <v>322.02711864015879</v>
      </c>
      <c r="E778" s="365"/>
      <c r="F778" s="365"/>
      <c r="G778" s="365"/>
      <c r="H778" s="365"/>
    </row>
    <row r="779" spans="1:8" ht="15.6" x14ac:dyDescent="0.3">
      <c r="A779" s="389" t="s">
        <v>23</v>
      </c>
      <c r="B779" s="390">
        <v>2038</v>
      </c>
      <c r="C779" s="390" t="s">
        <v>960</v>
      </c>
      <c r="D779" s="391">
        <v>318.97400463986997</v>
      </c>
      <c r="E779" s="365"/>
      <c r="F779" s="365"/>
      <c r="G779" s="365"/>
      <c r="H779" s="365"/>
    </row>
    <row r="780" spans="1:8" ht="15.6" x14ac:dyDescent="0.3">
      <c r="A780" s="389" t="s">
        <v>23</v>
      </c>
      <c r="B780" s="390">
        <v>2039</v>
      </c>
      <c r="C780" s="390" t="s">
        <v>961</v>
      </c>
      <c r="D780" s="391">
        <v>316.34816527951796</v>
      </c>
      <c r="E780" s="365"/>
      <c r="F780" s="365"/>
      <c r="G780" s="365"/>
      <c r="H780" s="365"/>
    </row>
    <row r="781" spans="1:8" ht="15.6" x14ac:dyDescent="0.3">
      <c r="A781" s="389" t="s">
        <v>23</v>
      </c>
      <c r="B781" s="390">
        <v>2040</v>
      </c>
      <c r="C781" s="390" t="s">
        <v>962</v>
      </c>
      <c r="D781" s="391">
        <v>314.10904927146328</v>
      </c>
      <c r="E781" s="365"/>
      <c r="F781" s="365"/>
      <c r="G781" s="365"/>
      <c r="H781" s="365"/>
    </row>
    <row r="782" spans="1:8" ht="15.6" x14ac:dyDescent="0.3">
      <c r="A782" s="389" t="s">
        <v>23</v>
      </c>
      <c r="B782" s="390">
        <v>2041</v>
      </c>
      <c r="C782" s="390" t="s">
        <v>963</v>
      </c>
      <c r="D782" s="391">
        <v>312.23839681507235</v>
      </c>
      <c r="E782" s="365"/>
      <c r="F782" s="365"/>
      <c r="G782" s="365"/>
      <c r="H782" s="365"/>
    </row>
    <row r="783" spans="1:8" ht="15.6" x14ac:dyDescent="0.3">
      <c r="A783" s="389" t="s">
        <v>23</v>
      </c>
      <c r="B783" s="390">
        <v>2042</v>
      </c>
      <c r="C783" s="390" t="s">
        <v>964</v>
      </c>
      <c r="D783" s="391">
        <v>310.64888683065431</v>
      </c>
      <c r="E783" s="365"/>
      <c r="F783" s="365"/>
      <c r="G783" s="365"/>
      <c r="H783" s="365"/>
    </row>
    <row r="784" spans="1:8" ht="15.6" x14ac:dyDescent="0.3">
      <c r="A784" s="389" t="s">
        <v>23</v>
      </c>
      <c r="B784" s="390">
        <v>2043</v>
      </c>
      <c r="C784" s="390" t="s">
        <v>965</v>
      </c>
      <c r="D784" s="391">
        <v>309.31173697650502</v>
      </c>
      <c r="E784" s="365"/>
      <c r="F784" s="365"/>
      <c r="G784" s="365"/>
      <c r="H784" s="365"/>
    </row>
    <row r="785" spans="1:8" ht="15.6" x14ac:dyDescent="0.3">
      <c r="A785" s="389" t="s">
        <v>23</v>
      </c>
      <c r="B785" s="390">
        <v>2044</v>
      </c>
      <c r="C785" s="390" t="s">
        <v>966</v>
      </c>
      <c r="D785" s="391">
        <v>308.17606018453432</v>
      </c>
      <c r="E785" s="365"/>
      <c r="F785" s="365"/>
      <c r="G785" s="365"/>
      <c r="H785" s="365"/>
    </row>
    <row r="786" spans="1:8" ht="15.6" x14ac:dyDescent="0.3">
      <c r="A786" s="389" t="s">
        <v>23</v>
      </c>
      <c r="B786" s="390">
        <v>2045</v>
      </c>
      <c r="C786" s="390" t="s">
        <v>967</v>
      </c>
      <c r="D786" s="391">
        <v>307.19910868241971</v>
      </c>
      <c r="E786" s="365"/>
      <c r="F786" s="365"/>
      <c r="G786" s="365"/>
      <c r="H786" s="365"/>
    </row>
    <row r="787" spans="1:8" ht="15.6" x14ac:dyDescent="0.3">
      <c r="A787" s="389" t="s">
        <v>23</v>
      </c>
      <c r="B787" s="390">
        <v>2046</v>
      </c>
      <c r="C787" s="390" t="s">
        <v>968</v>
      </c>
      <c r="D787" s="391">
        <v>306.36530488464552</v>
      </c>
      <c r="E787" s="365"/>
      <c r="F787" s="365"/>
      <c r="G787" s="365"/>
      <c r="H787" s="365"/>
    </row>
    <row r="788" spans="1:8" ht="15.6" x14ac:dyDescent="0.3">
      <c r="A788" s="389" t="s">
        <v>23</v>
      </c>
      <c r="B788" s="390">
        <v>2047</v>
      </c>
      <c r="C788" s="390" t="s">
        <v>969</v>
      </c>
      <c r="D788" s="391">
        <v>305.67186906955328</v>
      </c>
      <c r="E788" s="365"/>
      <c r="F788" s="365"/>
      <c r="G788" s="365"/>
      <c r="H788" s="365"/>
    </row>
    <row r="789" spans="1:8" ht="15.6" x14ac:dyDescent="0.3">
      <c r="A789" s="389" t="s">
        <v>23</v>
      </c>
      <c r="B789" s="390">
        <v>2048</v>
      </c>
      <c r="C789" s="390" t="s">
        <v>970</v>
      </c>
      <c r="D789" s="391">
        <v>305.10075603236999</v>
      </c>
      <c r="E789" s="365"/>
      <c r="F789" s="365"/>
      <c r="G789" s="365"/>
      <c r="H789" s="365"/>
    </row>
    <row r="790" spans="1:8" ht="15.6" x14ac:dyDescent="0.3">
      <c r="A790" s="389" t="s">
        <v>23</v>
      </c>
      <c r="B790" s="390">
        <v>2049</v>
      </c>
      <c r="C790" s="390" t="s">
        <v>971</v>
      </c>
      <c r="D790" s="391">
        <v>304.59913324323452</v>
      </c>
      <c r="E790" s="365"/>
      <c r="F790" s="365"/>
      <c r="G790" s="365"/>
      <c r="H790" s="365"/>
    </row>
    <row r="791" spans="1:8" ht="15.6" x14ac:dyDescent="0.3">
      <c r="A791" s="389" t="s">
        <v>23</v>
      </c>
      <c r="B791" s="390">
        <v>2050</v>
      </c>
      <c r="C791" s="390" t="s">
        <v>972</v>
      </c>
      <c r="D791" s="391">
        <v>304.17337397635526</v>
      </c>
      <c r="E791" s="365"/>
      <c r="F791" s="365"/>
      <c r="G791" s="365"/>
      <c r="H791" s="365"/>
    </row>
    <row r="792" spans="1:8" ht="15.6" x14ac:dyDescent="0.3">
      <c r="A792" s="385" t="s">
        <v>24</v>
      </c>
      <c r="B792" s="386">
        <v>2015</v>
      </c>
      <c r="C792" s="387" t="s">
        <v>2456</v>
      </c>
      <c r="D792" s="388">
        <v>513.64196607043448</v>
      </c>
      <c r="E792" s="365"/>
      <c r="F792" s="365"/>
      <c r="G792" s="365"/>
      <c r="H792" s="365"/>
    </row>
    <row r="793" spans="1:8" ht="15.6" x14ac:dyDescent="0.3">
      <c r="A793" s="385" t="s">
        <v>24</v>
      </c>
      <c r="B793" s="386">
        <v>2016</v>
      </c>
      <c r="C793" s="387" t="s">
        <v>2457</v>
      </c>
      <c r="D793" s="388">
        <v>502.81775977614973</v>
      </c>
      <c r="E793" s="365"/>
      <c r="F793" s="365"/>
      <c r="G793" s="365"/>
      <c r="H793" s="365"/>
    </row>
    <row r="794" spans="1:8" ht="15.6" x14ac:dyDescent="0.3">
      <c r="A794" s="389" t="s">
        <v>24</v>
      </c>
      <c r="B794" s="390">
        <v>2017</v>
      </c>
      <c r="C794" s="390" t="s">
        <v>973</v>
      </c>
      <c r="D794" s="391">
        <v>491.4859292686603</v>
      </c>
      <c r="E794" s="365"/>
      <c r="F794" s="365"/>
      <c r="G794" s="365"/>
      <c r="H794" s="365"/>
    </row>
    <row r="795" spans="1:8" ht="15.6" x14ac:dyDescent="0.3">
      <c r="A795" s="389" t="s">
        <v>24</v>
      </c>
      <c r="B795" s="390">
        <v>2018</v>
      </c>
      <c r="C795" s="390" t="s">
        <v>974</v>
      </c>
      <c r="D795" s="391">
        <v>479.67647909174292</v>
      </c>
      <c r="E795" s="365"/>
      <c r="F795" s="365"/>
      <c r="G795" s="365"/>
      <c r="H795" s="365"/>
    </row>
    <row r="796" spans="1:8" ht="15.6" x14ac:dyDescent="0.3">
      <c r="A796" s="389" t="s">
        <v>24</v>
      </c>
      <c r="B796" s="390">
        <v>2019</v>
      </c>
      <c r="C796" s="390" t="s">
        <v>975</v>
      </c>
      <c r="D796" s="391">
        <v>466.40349075723401</v>
      </c>
      <c r="E796" s="365"/>
      <c r="F796" s="365"/>
      <c r="G796" s="365"/>
      <c r="H796" s="365"/>
    </row>
    <row r="797" spans="1:8" ht="15.6" x14ac:dyDescent="0.3">
      <c r="A797" s="389" t="s">
        <v>24</v>
      </c>
      <c r="B797" s="390">
        <v>2020</v>
      </c>
      <c r="C797" s="390" t="s">
        <v>976</v>
      </c>
      <c r="D797" s="391">
        <v>453.84232779458199</v>
      </c>
      <c r="E797" s="365"/>
      <c r="F797" s="365"/>
      <c r="G797" s="365"/>
      <c r="H797" s="365"/>
    </row>
    <row r="798" spans="1:8" ht="15.6" x14ac:dyDescent="0.3">
      <c r="A798" s="389" t="s">
        <v>24</v>
      </c>
      <c r="B798" s="390">
        <v>2021</v>
      </c>
      <c r="C798" s="390" t="s">
        <v>977</v>
      </c>
      <c r="D798" s="391">
        <v>441.61183105712956</v>
      </c>
      <c r="E798" s="365"/>
      <c r="F798" s="365"/>
      <c r="G798" s="365"/>
      <c r="H798" s="365"/>
    </row>
    <row r="799" spans="1:8" ht="15.6" x14ac:dyDescent="0.3">
      <c r="A799" s="389" t="s">
        <v>24</v>
      </c>
      <c r="B799" s="390">
        <v>2022</v>
      </c>
      <c r="C799" s="390" t="s">
        <v>978</v>
      </c>
      <c r="D799" s="391">
        <v>428.98731531545371</v>
      </c>
      <c r="E799" s="365"/>
      <c r="F799" s="365"/>
      <c r="G799" s="365"/>
      <c r="H799" s="365"/>
    </row>
    <row r="800" spans="1:8" ht="15.6" x14ac:dyDescent="0.3">
      <c r="A800" s="389" t="s">
        <v>24</v>
      </c>
      <c r="B800" s="390">
        <v>2023</v>
      </c>
      <c r="C800" s="390" t="s">
        <v>979</v>
      </c>
      <c r="D800" s="391">
        <v>416.43232000008976</v>
      </c>
      <c r="E800" s="365"/>
      <c r="F800" s="365"/>
      <c r="G800" s="365"/>
      <c r="H800" s="365"/>
    </row>
    <row r="801" spans="1:8" ht="15.6" x14ac:dyDescent="0.3">
      <c r="A801" s="389" t="s">
        <v>24</v>
      </c>
      <c r="B801" s="390">
        <v>2024</v>
      </c>
      <c r="C801" s="390" t="s">
        <v>980</v>
      </c>
      <c r="D801" s="391">
        <v>405.94673746612563</v>
      </c>
      <c r="E801" s="365"/>
      <c r="F801" s="365"/>
      <c r="G801" s="365"/>
      <c r="H801" s="365"/>
    </row>
    <row r="802" spans="1:8" ht="15.6" x14ac:dyDescent="0.3">
      <c r="A802" s="389" t="s">
        <v>24</v>
      </c>
      <c r="B802" s="390">
        <v>2025</v>
      </c>
      <c r="C802" s="390" t="s">
        <v>981</v>
      </c>
      <c r="D802" s="391">
        <v>393.54997965115319</v>
      </c>
      <c r="E802" s="365"/>
      <c r="F802" s="365"/>
      <c r="G802" s="365"/>
      <c r="H802" s="365"/>
    </row>
    <row r="803" spans="1:8" ht="15.6" x14ac:dyDescent="0.3">
      <c r="A803" s="389" t="s">
        <v>24</v>
      </c>
      <c r="B803" s="390">
        <v>2026</v>
      </c>
      <c r="C803" s="390" t="s">
        <v>982</v>
      </c>
      <c r="D803" s="391">
        <v>382.59803561431579</v>
      </c>
      <c r="E803" s="365"/>
      <c r="F803" s="365"/>
      <c r="G803" s="365"/>
      <c r="H803" s="365"/>
    </row>
    <row r="804" spans="1:8" ht="15.6" x14ac:dyDescent="0.3">
      <c r="A804" s="389" t="s">
        <v>24</v>
      </c>
      <c r="B804" s="390">
        <v>2027</v>
      </c>
      <c r="C804" s="390" t="s">
        <v>983</v>
      </c>
      <c r="D804" s="391">
        <v>372.81496387752117</v>
      </c>
      <c r="E804" s="365"/>
      <c r="F804" s="365"/>
      <c r="G804" s="365"/>
      <c r="H804" s="365"/>
    </row>
    <row r="805" spans="1:8" ht="15.6" x14ac:dyDescent="0.3">
      <c r="A805" s="389" t="s">
        <v>24</v>
      </c>
      <c r="B805" s="390">
        <v>2028</v>
      </c>
      <c r="C805" s="390" t="s">
        <v>984</v>
      </c>
      <c r="D805" s="391">
        <v>364.11445912066415</v>
      </c>
      <c r="E805" s="365"/>
      <c r="F805" s="365"/>
      <c r="G805" s="365"/>
      <c r="H805" s="365"/>
    </row>
    <row r="806" spans="1:8" ht="15.6" x14ac:dyDescent="0.3">
      <c r="A806" s="389" t="s">
        <v>24</v>
      </c>
      <c r="B806" s="390">
        <v>2029</v>
      </c>
      <c r="C806" s="390" t="s">
        <v>985</v>
      </c>
      <c r="D806" s="391">
        <v>356.33388826427102</v>
      </c>
      <c r="E806" s="365"/>
      <c r="F806" s="365"/>
      <c r="G806" s="365"/>
      <c r="H806" s="365"/>
    </row>
    <row r="807" spans="1:8" ht="15.6" x14ac:dyDescent="0.3">
      <c r="A807" s="389" t="s">
        <v>24</v>
      </c>
      <c r="B807" s="390">
        <v>2030</v>
      </c>
      <c r="C807" s="390" t="s">
        <v>986</v>
      </c>
      <c r="D807" s="391">
        <v>349.39768557493744</v>
      </c>
      <c r="E807" s="365"/>
      <c r="F807" s="365"/>
      <c r="G807" s="365"/>
      <c r="H807" s="365"/>
    </row>
    <row r="808" spans="1:8" ht="15.6" x14ac:dyDescent="0.3">
      <c r="A808" s="389" t="s">
        <v>24</v>
      </c>
      <c r="B808" s="390">
        <v>2031</v>
      </c>
      <c r="C808" s="390" t="s">
        <v>987</v>
      </c>
      <c r="D808" s="391">
        <v>343.66934489262763</v>
      </c>
      <c r="E808" s="365"/>
      <c r="F808" s="365"/>
      <c r="G808" s="365"/>
      <c r="H808" s="365"/>
    </row>
    <row r="809" spans="1:8" ht="15.6" x14ac:dyDescent="0.3">
      <c r="A809" s="389" t="s">
        <v>24</v>
      </c>
      <c r="B809" s="390">
        <v>2032</v>
      </c>
      <c r="C809" s="390" t="s">
        <v>988</v>
      </c>
      <c r="D809" s="391">
        <v>338.19734506431149</v>
      </c>
      <c r="E809" s="365"/>
      <c r="F809" s="365"/>
      <c r="G809" s="365"/>
      <c r="H809" s="365"/>
    </row>
    <row r="810" spans="1:8" ht="15.6" x14ac:dyDescent="0.3">
      <c r="A810" s="389" t="s">
        <v>24</v>
      </c>
      <c r="B810" s="390">
        <v>2033</v>
      </c>
      <c r="C810" s="390" t="s">
        <v>989</v>
      </c>
      <c r="D810" s="391">
        <v>333.36481771841585</v>
      </c>
      <c r="E810" s="365"/>
      <c r="F810" s="365"/>
      <c r="G810" s="365"/>
      <c r="H810" s="365"/>
    </row>
    <row r="811" spans="1:8" ht="15.6" x14ac:dyDescent="0.3">
      <c r="A811" s="389" t="s">
        <v>24</v>
      </c>
      <c r="B811" s="390">
        <v>2034</v>
      </c>
      <c r="C811" s="390" t="s">
        <v>990</v>
      </c>
      <c r="D811" s="391">
        <v>329.10855163826346</v>
      </c>
      <c r="E811" s="365"/>
      <c r="F811" s="365"/>
      <c r="G811" s="365"/>
      <c r="H811" s="365"/>
    </row>
    <row r="812" spans="1:8" ht="15.6" x14ac:dyDescent="0.3">
      <c r="A812" s="389" t="s">
        <v>24</v>
      </c>
      <c r="B812" s="390">
        <v>2035</v>
      </c>
      <c r="C812" s="390" t="s">
        <v>991</v>
      </c>
      <c r="D812" s="391">
        <v>325.40267508563358</v>
      </c>
      <c r="E812" s="365"/>
      <c r="F812" s="365"/>
      <c r="G812" s="365"/>
      <c r="H812" s="365"/>
    </row>
    <row r="813" spans="1:8" ht="15.6" x14ac:dyDescent="0.3">
      <c r="A813" s="389" t="s">
        <v>24</v>
      </c>
      <c r="B813" s="390">
        <v>2036</v>
      </c>
      <c r="C813" s="390" t="s">
        <v>992</v>
      </c>
      <c r="D813" s="391">
        <v>322.18489855559272</v>
      </c>
      <c r="E813" s="365"/>
      <c r="F813" s="365"/>
      <c r="G813" s="365"/>
      <c r="H813" s="365"/>
    </row>
    <row r="814" spans="1:8" ht="15.6" x14ac:dyDescent="0.3">
      <c r="A814" s="389" t="s">
        <v>24</v>
      </c>
      <c r="B814" s="390">
        <v>2037</v>
      </c>
      <c r="C814" s="390" t="s">
        <v>993</v>
      </c>
      <c r="D814" s="391">
        <v>319.42897380599089</v>
      </c>
      <c r="E814" s="365"/>
      <c r="F814" s="365"/>
      <c r="G814" s="365"/>
      <c r="H814" s="365"/>
    </row>
    <row r="815" spans="1:8" ht="15.6" x14ac:dyDescent="0.3">
      <c r="A815" s="389" t="s">
        <v>24</v>
      </c>
      <c r="B815" s="390">
        <v>2038</v>
      </c>
      <c r="C815" s="390" t="s">
        <v>994</v>
      </c>
      <c r="D815" s="391">
        <v>317.08383853504733</v>
      </c>
      <c r="E815" s="365"/>
      <c r="F815" s="365"/>
      <c r="G815" s="365"/>
      <c r="H815" s="365"/>
    </row>
    <row r="816" spans="1:8" ht="15.6" x14ac:dyDescent="0.3">
      <c r="A816" s="389" t="s">
        <v>24</v>
      </c>
      <c r="B816" s="390">
        <v>2039</v>
      </c>
      <c r="C816" s="390" t="s">
        <v>995</v>
      </c>
      <c r="D816" s="391">
        <v>315.0939874887008</v>
      </c>
      <c r="E816" s="365"/>
      <c r="F816" s="365"/>
      <c r="G816" s="365"/>
      <c r="H816" s="365"/>
    </row>
    <row r="817" spans="1:8" ht="15.6" x14ac:dyDescent="0.3">
      <c r="A817" s="389" t="s">
        <v>24</v>
      </c>
      <c r="B817" s="390">
        <v>2040</v>
      </c>
      <c r="C817" s="390" t="s">
        <v>996</v>
      </c>
      <c r="D817" s="391">
        <v>313.41381846851846</v>
      </c>
      <c r="E817" s="365"/>
      <c r="F817" s="365"/>
      <c r="G817" s="365"/>
      <c r="H817" s="365"/>
    </row>
    <row r="818" spans="1:8" ht="15.6" x14ac:dyDescent="0.3">
      <c r="A818" s="389" t="s">
        <v>24</v>
      </c>
      <c r="B818" s="390">
        <v>2041</v>
      </c>
      <c r="C818" s="390" t="s">
        <v>997</v>
      </c>
      <c r="D818" s="391">
        <v>312.0278648336398</v>
      </c>
      <c r="E818" s="365"/>
      <c r="F818" s="365"/>
      <c r="G818" s="365"/>
      <c r="H818" s="365"/>
    </row>
    <row r="819" spans="1:8" ht="15.6" x14ac:dyDescent="0.3">
      <c r="A819" s="389" t="s">
        <v>24</v>
      </c>
      <c r="B819" s="390">
        <v>2042</v>
      </c>
      <c r="C819" s="390" t="s">
        <v>998</v>
      </c>
      <c r="D819" s="391">
        <v>310.85980787265993</v>
      </c>
      <c r="E819" s="365"/>
      <c r="F819" s="365"/>
      <c r="G819" s="365"/>
      <c r="H819" s="365"/>
    </row>
    <row r="820" spans="1:8" ht="15.6" x14ac:dyDescent="0.3">
      <c r="A820" s="389" t="s">
        <v>24</v>
      </c>
      <c r="B820" s="390">
        <v>2043</v>
      </c>
      <c r="C820" s="390" t="s">
        <v>999</v>
      </c>
      <c r="D820" s="391">
        <v>309.89582515412729</v>
      </c>
      <c r="E820" s="365"/>
      <c r="F820" s="365"/>
      <c r="G820" s="365"/>
      <c r="H820" s="365"/>
    </row>
    <row r="821" spans="1:8" ht="15.6" x14ac:dyDescent="0.3">
      <c r="A821" s="389" t="s">
        <v>24</v>
      </c>
      <c r="B821" s="390">
        <v>2044</v>
      </c>
      <c r="C821" s="390" t="s">
        <v>1000</v>
      </c>
      <c r="D821" s="391">
        <v>309.08670224153695</v>
      </c>
      <c r="E821" s="365"/>
      <c r="F821" s="365"/>
      <c r="G821" s="365"/>
      <c r="H821" s="365"/>
    </row>
    <row r="822" spans="1:8" ht="15.6" x14ac:dyDescent="0.3">
      <c r="A822" s="389" t="s">
        <v>24</v>
      </c>
      <c r="B822" s="390">
        <v>2045</v>
      </c>
      <c r="C822" s="390" t="s">
        <v>1001</v>
      </c>
      <c r="D822" s="391">
        <v>308.38921010677325</v>
      </c>
      <c r="E822" s="365"/>
      <c r="F822" s="365"/>
      <c r="G822" s="365"/>
      <c r="H822" s="365"/>
    </row>
    <row r="823" spans="1:8" ht="15.6" x14ac:dyDescent="0.3">
      <c r="A823" s="389" t="s">
        <v>24</v>
      </c>
      <c r="B823" s="390">
        <v>2046</v>
      </c>
      <c r="C823" s="390" t="s">
        <v>1002</v>
      </c>
      <c r="D823" s="391">
        <v>307.80758722688529</v>
      </c>
      <c r="E823" s="365"/>
      <c r="F823" s="365"/>
      <c r="G823" s="365"/>
      <c r="H823" s="365"/>
    </row>
    <row r="824" spans="1:8" ht="15.6" x14ac:dyDescent="0.3">
      <c r="A824" s="389" t="s">
        <v>24</v>
      </c>
      <c r="B824" s="390">
        <v>2047</v>
      </c>
      <c r="C824" s="390" t="s">
        <v>1003</v>
      </c>
      <c r="D824" s="391">
        <v>307.31098830675711</v>
      </c>
      <c r="E824" s="365"/>
      <c r="F824" s="365"/>
      <c r="G824" s="365"/>
      <c r="H824" s="365"/>
    </row>
    <row r="825" spans="1:8" ht="15.6" x14ac:dyDescent="0.3">
      <c r="A825" s="389" t="s">
        <v>24</v>
      </c>
      <c r="B825" s="390">
        <v>2048</v>
      </c>
      <c r="C825" s="390" t="s">
        <v>1004</v>
      </c>
      <c r="D825" s="391">
        <v>306.8894400166925</v>
      </c>
      <c r="E825" s="365"/>
      <c r="F825" s="365"/>
      <c r="G825" s="365"/>
      <c r="H825" s="365"/>
    </row>
    <row r="826" spans="1:8" ht="15.6" x14ac:dyDescent="0.3">
      <c r="A826" s="389" t="s">
        <v>24</v>
      </c>
      <c r="B826" s="390">
        <v>2049</v>
      </c>
      <c r="C826" s="390" t="s">
        <v>1005</v>
      </c>
      <c r="D826" s="391">
        <v>306.5318389069572</v>
      </c>
      <c r="E826" s="365"/>
      <c r="F826" s="365"/>
      <c r="G826" s="365"/>
      <c r="H826" s="365"/>
    </row>
    <row r="827" spans="1:8" ht="15.6" x14ac:dyDescent="0.3">
      <c r="A827" s="389" t="s">
        <v>24</v>
      </c>
      <c r="B827" s="390">
        <v>2050</v>
      </c>
      <c r="C827" s="390" t="s">
        <v>1006</v>
      </c>
      <c r="D827" s="391">
        <v>306.2511246168969</v>
      </c>
      <c r="E827" s="365"/>
      <c r="F827" s="365"/>
      <c r="G827" s="365"/>
      <c r="H827" s="365"/>
    </row>
    <row r="828" spans="1:8" ht="15.6" x14ac:dyDescent="0.3">
      <c r="A828" s="385" t="s">
        <v>25</v>
      </c>
      <c r="B828" s="386">
        <v>2015</v>
      </c>
      <c r="C828" s="387" t="s">
        <v>2458</v>
      </c>
      <c r="D828" s="388">
        <v>540.75037488514602</v>
      </c>
      <c r="E828" s="365"/>
      <c r="F828" s="365"/>
      <c r="G828" s="365"/>
      <c r="H828" s="365"/>
    </row>
    <row r="829" spans="1:8" ht="15.6" x14ac:dyDescent="0.3">
      <c r="A829" s="385" t="s">
        <v>25</v>
      </c>
      <c r="B829" s="386">
        <v>2016</v>
      </c>
      <c r="C829" s="387" t="s">
        <v>2459</v>
      </c>
      <c r="D829" s="388">
        <v>530.07852958271428</v>
      </c>
      <c r="E829" s="365"/>
      <c r="F829" s="365"/>
      <c r="G829" s="365"/>
      <c r="H829" s="365"/>
    </row>
    <row r="830" spans="1:8" ht="15.6" x14ac:dyDescent="0.3">
      <c r="A830" s="389" t="s">
        <v>25</v>
      </c>
      <c r="B830" s="390">
        <v>2017</v>
      </c>
      <c r="C830" s="390" t="s">
        <v>1007</v>
      </c>
      <c r="D830" s="391">
        <v>517.13996865286708</v>
      </c>
      <c r="E830" s="365"/>
      <c r="F830" s="365"/>
      <c r="G830" s="365"/>
      <c r="H830" s="365"/>
    </row>
    <row r="831" spans="1:8" ht="15.6" x14ac:dyDescent="0.3">
      <c r="A831" s="389" t="s">
        <v>25</v>
      </c>
      <c r="B831" s="390">
        <v>2018</v>
      </c>
      <c r="C831" s="390" t="s">
        <v>1008</v>
      </c>
      <c r="D831" s="391">
        <v>508.61696477760393</v>
      </c>
      <c r="E831" s="365"/>
      <c r="F831" s="365"/>
      <c r="G831" s="365"/>
      <c r="H831" s="365"/>
    </row>
    <row r="832" spans="1:8" ht="15.6" x14ac:dyDescent="0.3">
      <c r="A832" s="389" t="s">
        <v>25</v>
      </c>
      <c r="B832" s="390">
        <v>2019</v>
      </c>
      <c r="C832" s="390" t="s">
        <v>1009</v>
      </c>
      <c r="D832" s="391">
        <v>493.90767038329932</v>
      </c>
      <c r="E832" s="365"/>
      <c r="F832" s="365"/>
      <c r="G832" s="365"/>
      <c r="H832" s="365"/>
    </row>
    <row r="833" spans="1:8" ht="15.6" x14ac:dyDescent="0.3">
      <c r="A833" s="389" t="s">
        <v>25</v>
      </c>
      <c r="B833" s="390">
        <v>2020</v>
      </c>
      <c r="C833" s="390" t="s">
        <v>1010</v>
      </c>
      <c r="D833" s="391">
        <v>478.87794042409649</v>
      </c>
      <c r="E833" s="365"/>
      <c r="F833" s="365"/>
      <c r="G833" s="365"/>
      <c r="H833" s="365"/>
    </row>
    <row r="834" spans="1:8" ht="15.6" x14ac:dyDescent="0.3">
      <c r="A834" s="389" t="s">
        <v>25</v>
      </c>
      <c r="B834" s="390">
        <v>2021</v>
      </c>
      <c r="C834" s="390" t="s">
        <v>1011</v>
      </c>
      <c r="D834" s="391">
        <v>461.74499168159952</v>
      </c>
      <c r="E834" s="365"/>
      <c r="F834" s="365"/>
      <c r="G834" s="365"/>
      <c r="H834" s="365"/>
    </row>
    <row r="835" spans="1:8" ht="15.6" x14ac:dyDescent="0.3">
      <c r="A835" s="389" t="s">
        <v>25</v>
      </c>
      <c r="B835" s="390">
        <v>2022</v>
      </c>
      <c r="C835" s="390" t="s">
        <v>1012</v>
      </c>
      <c r="D835" s="391">
        <v>446.85632243452153</v>
      </c>
      <c r="E835" s="365"/>
      <c r="F835" s="365"/>
      <c r="G835" s="365"/>
      <c r="H835" s="365"/>
    </row>
    <row r="836" spans="1:8" ht="15.6" x14ac:dyDescent="0.3">
      <c r="A836" s="389" t="s">
        <v>25</v>
      </c>
      <c r="B836" s="390">
        <v>2023</v>
      </c>
      <c r="C836" s="390" t="s">
        <v>1013</v>
      </c>
      <c r="D836" s="391">
        <v>432.13541884943641</v>
      </c>
      <c r="E836" s="365"/>
      <c r="F836" s="365"/>
      <c r="G836" s="365"/>
      <c r="H836" s="365"/>
    </row>
    <row r="837" spans="1:8" ht="15.6" x14ac:dyDescent="0.3">
      <c r="A837" s="389" t="s">
        <v>25</v>
      </c>
      <c r="B837" s="390">
        <v>2024</v>
      </c>
      <c r="C837" s="390" t="s">
        <v>1014</v>
      </c>
      <c r="D837" s="391">
        <v>421.44079540620845</v>
      </c>
      <c r="E837" s="365"/>
      <c r="F837" s="365"/>
      <c r="G837" s="365"/>
      <c r="H837" s="365"/>
    </row>
    <row r="838" spans="1:8" ht="15.6" x14ac:dyDescent="0.3">
      <c r="A838" s="389" t="s">
        <v>25</v>
      </c>
      <c r="B838" s="390">
        <v>2025</v>
      </c>
      <c r="C838" s="390" t="s">
        <v>1015</v>
      </c>
      <c r="D838" s="391">
        <v>407.13877749751202</v>
      </c>
      <c r="E838" s="365"/>
      <c r="F838" s="365"/>
      <c r="G838" s="365"/>
      <c r="H838" s="365"/>
    </row>
    <row r="839" spans="1:8" ht="15.6" x14ac:dyDescent="0.3">
      <c r="A839" s="389" t="s">
        <v>25</v>
      </c>
      <c r="B839" s="390">
        <v>2026</v>
      </c>
      <c r="C839" s="390" t="s">
        <v>1016</v>
      </c>
      <c r="D839" s="391">
        <v>399.94124719705337</v>
      </c>
      <c r="E839" s="365"/>
      <c r="F839" s="365"/>
      <c r="G839" s="365"/>
      <c r="H839" s="365"/>
    </row>
    <row r="840" spans="1:8" ht="15.6" x14ac:dyDescent="0.3">
      <c r="A840" s="389" t="s">
        <v>25</v>
      </c>
      <c r="B840" s="390">
        <v>2027</v>
      </c>
      <c r="C840" s="390" t="s">
        <v>1017</v>
      </c>
      <c r="D840" s="391">
        <v>387.72176717269605</v>
      </c>
      <c r="E840" s="365"/>
      <c r="F840" s="365"/>
      <c r="G840" s="365"/>
      <c r="H840" s="365"/>
    </row>
    <row r="841" spans="1:8" ht="15.6" x14ac:dyDescent="0.3">
      <c r="A841" s="389" t="s">
        <v>25</v>
      </c>
      <c r="B841" s="390">
        <v>2028</v>
      </c>
      <c r="C841" s="390" t="s">
        <v>1018</v>
      </c>
      <c r="D841" s="391">
        <v>376.68711881770702</v>
      </c>
      <c r="E841" s="365"/>
      <c r="F841" s="365"/>
      <c r="G841" s="365"/>
      <c r="H841" s="365"/>
    </row>
    <row r="842" spans="1:8" ht="15.6" x14ac:dyDescent="0.3">
      <c r="A842" s="389" t="s">
        <v>25</v>
      </c>
      <c r="B842" s="390">
        <v>2029</v>
      </c>
      <c r="C842" s="390" t="s">
        <v>1019</v>
      </c>
      <c r="D842" s="391">
        <v>366.7781278208646</v>
      </c>
      <c r="E842" s="365"/>
      <c r="F842" s="365"/>
      <c r="G842" s="365"/>
      <c r="H842" s="365"/>
    </row>
    <row r="843" spans="1:8" ht="15.6" x14ac:dyDescent="0.3">
      <c r="A843" s="389" t="s">
        <v>25</v>
      </c>
      <c r="B843" s="390">
        <v>2030</v>
      </c>
      <c r="C843" s="390" t="s">
        <v>1020</v>
      </c>
      <c r="D843" s="391">
        <v>357.94475903928645</v>
      </c>
      <c r="E843" s="365"/>
      <c r="F843" s="365"/>
      <c r="G843" s="365"/>
      <c r="H843" s="365"/>
    </row>
    <row r="844" spans="1:8" ht="15.6" x14ac:dyDescent="0.3">
      <c r="A844" s="389" t="s">
        <v>25</v>
      </c>
      <c r="B844" s="390">
        <v>2031</v>
      </c>
      <c r="C844" s="390" t="s">
        <v>1021</v>
      </c>
      <c r="D844" s="391">
        <v>350.09859431354448</v>
      </c>
      <c r="E844" s="365"/>
      <c r="F844" s="365"/>
      <c r="G844" s="365"/>
      <c r="H844" s="365"/>
    </row>
    <row r="845" spans="1:8" ht="15.6" x14ac:dyDescent="0.3">
      <c r="A845" s="389" t="s">
        <v>25</v>
      </c>
      <c r="B845" s="390">
        <v>2032</v>
      </c>
      <c r="C845" s="390" t="s">
        <v>1022</v>
      </c>
      <c r="D845" s="391">
        <v>343.17750203704873</v>
      </c>
      <c r="E845" s="365"/>
      <c r="F845" s="365"/>
      <c r="G845" s="365"/>
      <c r="H845" s="365"/>
    </row>
    <row r="846" spans="1:8" ht="15.6" x14ac:dyDescent="0.3">
      <c r="A846" s="389" t="s">
        <v>25</v>
      </c>
      <c r="B846" s="390">
        <v>2033</v>
      </c>
      <c r="C846" s="390" t="s">
        <v>1023</v>
      </c>
      <c r="D846" s="391">
        <v>337.08417174247649</v>
      </c>
      <c r="E846" s="365"/>
      <c r="F846" s="365"/>
      <c r="G846" s="365"/>
      <c r="H846" s="365"/>
    </row>
    <row r="847" spans="1:8" ht="15.6" x14ac:dyDescent="0.3">
      <c r="A847" s="389" t="s">
        <v>25</v>
      </c>
      <c r="B847" s="390">
        <v>2034</v>
      </c>
      <c r="C847" s="390" t="s">
        <v>1024</v>
      </c>
      <c r="D847" s="391">
        <v>331.76508364076233</v>
      </c>
      <c r="E847" s="365"/>
      <c r="F847" s="365"/>
      <c r="G847" s="365"/>
      <c r="H847" s="365"/>
    </row>
    <row r="848" spans="1:8" ht="15.6" x14ac:dyDescent="0.3">
      <c r="A848" s="389" t="s">
        <v>25</v>
      </c>
      <c r="B848" s="390">
        <v>2035</v>
      </c>
      <c r="C848" s="390" t="s">
        <v>1025</v>
      </c>
      <c r="D848" s="391">
        <v>327.14529323652602</v>
      </c>
      <c r="E848" s="365"/>
      <c r="F848" s="365"/>
      <c r="G848" s="365"/>
      <c r="H848" s="365"/>
    </row>
    <row r="849" spans="1:8" ht="15.6" x14ac:dyDescent="0.3">
      <c r="A849" s="389" t="s">
        <v>25</v>
      </c>
      <c r="B849" s="390">
        <v>2036</v>
      </c>
      <c r="C849" s="390" t="s">
        <v>1026</v>
      </c>
      <c r="D849" s="391">
        <v>323.14963184885812</v>
      </c>
      <c r="E849" s="365"/>
      <c r="F849" s="365"/>
      <c r="G849" s="365"/>
      <c r="H849" s="365"/>
    </row>
    <row r="850" spans="1:8" ht="15.6" x14ac:dyDescent="0.3">
      <c r="A850" s="389" t="s">
        <v>25</v>
      </c>
      <c r="B850" s="390">
        <v>2037</v>
      </c>
      <c r="C850" s="390" t="s">
        <v>1027</v>
      </c>
      <c r="D850" s="391">
        <v>319.73371737245822</v>
      </c>
      <c r="E850" s="365"/>
      <c r="F850" s="365"/>
      <c r="G850" s="365"/>
      <c r="H850" s="365"/>
    </row>
    <row r="851" spans="1:8" ht="15.6" x14ac:dyDescent="0.3">
      <c r="A851" s="389" t="s">
        <v>25</v>
      </c>
      <c r="B851" s="390">
        <v>2038</v>
      </c>
      <c r="C851" s="390" t="s">
        <v>1028</v>
      </c>
      <c r="D851" s="391">
        <v>316.83941285639338</v>
      </c>
      <c r="E851" s="365"/>
      <c r="F851" s="365"/>
      <c r="G851" s="365"/>
      <c r="H851" s="365"/>
    </row>
    <row r="852" spans="1:8" ht="15.6" x14ac:dyDescent="0.3">
      <c r="A852" s="389" t="s">
        <v>25</v>
      </c>
      <c r="B852" s="390">
        <v>2039</v>
      </c>
      <c r="C852" s="390" t="s">
        <v>1029</v>
      </c>
      <c r="D852" s="391">
        <v>314.40116473744672</v>
      </c>
      <c r="E852" s="365"/>
      <c r="F852" s="365"/>
      <c r="G852" s="365"/>
      <c r="H852" s="365"/>
    </row>
    <row r="853" spans="1:8" ht="15.6" x14ac:dyDescent="0.3">
      <c r="A853" s="389" t="s">
        <v>25</v>
      </c>
      <c r="B853" s="390">
        <v>2040</v>
      </c>
      <c r="C853" s="390" t="s">
        <v>1030</v>
      </c>
      <c r="D853" s="391">
        <v>312.37043230938519</v>
      </c>
      <c r="E853" s="365"/>
      <c r="F853" s="365"/>
      <c r="G853" s="365"/>
      <c r="H853" s="365"/>
    </row>
    <row r="854" spans="1:8" ht="15.6" x14ac:dyDescent="0.3">
      <c r="A854" s="389" t="s">
        <v>25</v>
      </c>
      <c r="B854" s="390">
        <v>2041</v>
      </c>
      <c r="C854" s="390" t="s">
        <v>1031</v>
      </c>
      <c r="D854" s="391">
        <v>310.70600944246274</v>
      </c>
      <c r="E854" s="365"/>
      <c r="F854" s="365"/>
      <c r="G854" s="365"/>
      <c r="H854" s="365"/>
    </row>
    <row r="855" spans="1:8" ht="15.6" x14ac:dyDescent="0.3">
      <c r="A855" s="389" t="s">
        <v>25</v>
      </c>
      <c r="B855" s="390">
        <v>2042</v>
      </c>
      <c r="C855" s="390" t="s">
        <v>1032</v>
      </c>
      <c r="D855" s="391">
        <v>309.33193810268705</v>
      </c>
      <c r="E855" s="365"/>
      <c r="F855" s="365"/>
      <c r="G855" s="365"/>
      <c r="H855" s="365"/>
    </row>
    <row r="856" spans="1:8" ht="15.6" x14ac:dyDescent="0.3">
      <c r="A856" s="389" t="s">
        <v>25</v>
      </c>
      <c r="B856" s="390">
        <v>2043</v>
      </c>
      <c r="C856" s="390" t="s">
        <v>1033</v>
      </c>
      <c r="D856" s="391">
        <v>308.20985863162264</v>
      </c>
      <c r="E856" s="365"/>
      <c r="F856" s="365"/>
      <c r="G856" s="365"/>
      <c r="H856" s="365"/>
    </row>
    <row r="857" spans="1:8" ht="15.6" x14ac:dyDescent="0.3">
      <c r="A857" s="389" t="s">
        <v>25</v>
      </c>
      <c r="B857" s="390">
        <v>2044</v>
      </c>
      <c r="C857" s="390" t="s">
        <v>1034</v>
      </c>
      <c r="D857" s="391">
        <v>307.28603962599095</v>
      </c>
      <c r="E857" s="365"/>
      <c r="F857" s="365"/>
      <c r="G857" s="365"/>
      <c r="H857" s="365"/>
    </row>
    <row r="858" spans="1:8" ht="15.6" x14ac:dyDescent="0.3">
      <c r="A858" s="389" t="s">
        <v>25</v>
      </c>
      <c r="B858" s="390">
        <v>2045</v>
      </c>
      <c r="C858" s="390" t="s">
        <v>1035</v>
      </c>
      <c r="D858" s="391">
        <v>306.52767536586333</v>
      </c>
      <c r="E858" s="365"/>
      <c r="F858" s="365"/>
      <c r="G858" s="365"/>
      <c r="H858" s="365"/>
    </row>
    <row r="859" spans="1:8" ht="15.6" x14ac:dyDescent="0.3">
      <c r="A859" s="389" t="s">
        <v>25</v>
      </c>
      <c r="B859" s="390">
        <v>2046</v>
      </c>
      <c r="C859" s="390" t="s">
        <v>1036</v>
      </c>
      <c r="D859" s="391">
        <v>305.90097453610508</v>
      </c>
      <c r="E859" s="365"/>
      <c r="F859" s="365"/>
      <c r="G859" s="365"/>
      <c r="H859" s="365"/>
    </row>
    <row r="860" spans="1:8" ht="15.6" x14ac:dyDescent="0.3">
      <c r="A860" s="389" t="s">
        <v>25</v>
      </c>
      <c r="B860" s="390">
        <v>2047</v>
      </c>
      <c r="C860" s="390" t="s">
        <v>1037</v>
      </c>
      <c r="D860" s="391">
        <v>305.39274627008695</v>
      </c>
      <c r="E860" s="365"/>
      <c r="F860" s="365"/>
      <c r="G860" s="365"/>
      <c r="H860" s="365"/>
    </row>
    <row r="861" spans="1:8" ht="15.6" x14ac:dyDescent="0.3">
      <c r="A861" s="389" t="s">
        <v>25</v>
      </c>
      <c r="B861" s="390">
        <v>2048</v>
      </c>
      <c r="C861" s="390" t="s">
        <v>1038</v>
      </c>
      <c r="D861" s="391">
        <v>304.97751456390694</v>
      </c>
      <c r="E861" s="365"/>
      <c r="F861" s="365"/>
      <c r="G861" s="365"/>
      <c r="H861" s="365"/>
    </row>
    <row r="862" spans="1:8" ht="15.6" x14ac:dyDescent="0.3">
      <c r="A862" s="389" t="s">
        <v>25</v>
      </c>
      <c r="B862" s="390">
        <v>2049</v>
      </c>
      <c r="C862" s="390" t="s">
        <v>1039</v>
      </c>
      <c r="D862" s="391">
        <v>304.63654159494121</v>
      </c>
      <c r="E862" s="365"/>
      <c r="F862" s="365"/>
      <c r="G862" s="365"/>
      <c r="H862" s="365"/>
    </row>
    <row r="863" spans="1:8" ht="15.6" x14ac:dyDescent="0.3">
      <c r="A863" s="389" t="s">
        <v>25</v>
      </c>
      <c r="B863" s="390">
        <v>2050</v>
      </c>
      <c r="C863" s="390" t="s">
        <v>1040</v>
      </c>
      <c r="D863" s="391">
        <v>304.35779028531772</v>
      </c>
      <c r="E863" s="365"/>
      <c r="F863" s="365"/>
      <c r="G863" s="365"/>
      <c r="H863" s="365"/>
    </row>
    <row r="864" spans="1:8" ht="15.6" x14ac:dyDescent="0.3">
      <c r="A864" s="385" t="s">
        <v>26</v>
      </c>
      <c r="B864" s="386">
        <v>2015</v>
      </c>
      <c r="C864" s="387" t="s">
        <v>2460</v>
      </c>
      <c r="D864" s="388">
        <v>495.08096287040331</v>
      </c>
      <c r="E864" s="365"/>
      <c r="F864" s="365"/>
      <c r="G864" s="365"/>
      <c r="H864" s="365"/>
    </row>
    <row r="865" spans="1:8" ht="15.6" x14ac:dyDescent="0.3">
      <c r="A865" s="385" t="s">
        <v>26</v>
      </c>
      <c r="B865" s="386">
        <v>2016</v>
      </c>
      <c r="C865" s="387" t="s">
        <v>2461</v>
      </c>
      <c r="D865" s="388">
        <v>486.1453719706916</v>
      </c>
      <c r="E865" s="365"/>
      <c r="F865" s="365"/>
      <c r="G865" s="365"/>
      <c r="H865" s="365"/>
    </row>
    <row r="866" spans="1:8" ht="15.6" x14ac:dyDescent="0.3">
      <c r="A866" s="389" t="s">
        <v>26</v>
      </c>
      <c r="B866" s="390">
        <v>2017</v>
      </c>
      <c r="C866" s="390" t="s">
        <v>1041</v>
      </c>
      <c r="D866" s="391">
        <v>475.10161134708585</v>
      </c>
      <c r="E866" s="365"/>
      <c r="F866" s="365"/>
      <c r="G866" s="365"/>
      <c r="H866" s="365"/>
    </row>
    <row r="867" spans="1:8" ht="15.6" x14ac:dyDescent="0.3">
      <c r="A867" s="389" t="s">
        <v>26</v>
      </c>
      <c r="B867" s="390">
        <v>2018</v>
      </c>
      <c r="C867" s="390" t="s">
        <v>1042</v>
      </c>
      <c r="D867" s="391">
        <v>463.69103494706292</v>
      </c>
      <c r="E867" s="365"/>
      <c r="F867" s="365"/>
      <c r="G867" s="365"/>
      <c r="H867" s="365"/>
    </row>
    <row r="868" spans="1:8" ht="15.6" x14ac:dyDescent="0.3">
      <c r="A868" s="389" t="s">
        <v>26</v>
      </c>
      <c r="B868" s="390">
        <v>2019</v>
      </c>
      <c r="C868" s="390" t="s">
        <v>1043</v>
      </c>
      <c r="D868" s="391">
        <v>451.83512262163708</v>
      </c>
      <c r="E868" s="365"/>
      <c r="F868" s="365"/>
      <c r="G868" s="365"/>
      <c r="H868" s="365"/>
    </row>
    <row r="869" spans="1:8" ht="15.6" x14ac:dyDescent="0.3">
      <c r="A869" s="389" t="s">
        <v>26</v>
      </c>
      <c r="B869" s="390">
        <v>2020</v>
      </c>
      <c r="C869" s="390" t="s">
        <v>1044</v>
      </c>
      <c r="D869" s="391">
        <v>439.70159473997086</v>
      </c>
      <c r="E869" s="365"/>
      <c r="F869" s="365"/>
      <c r="G869" s="365"/>
      <c r="H869" s="365"/>
    </row>
    <row r="870" spans="1:8" ht="15.6" x14ac:dyDescent="0.3">
      <c r="A870" s="389" t="s">
        <v>26</v>
      </c>
      <c r="B870" s="390">
        <v>2021</v>
      </c>
      <c r="C870" s="390" t="s">
        <v>1045</v>
      </c>
      <c r="D870" s="391">
        <v>427.35460649163974</v>
      </c>
      <c r="E870" s="365"/>
      <c r="F870" s="365"/>
      <c r="G870" s="365"/>
      <c r="H870" s="365"/>
    </row>
    <row r="871" spans="1:8" ht="15.6" x14ac:dyDescent="0.3">
      <c r="A871" s="389" t="s">
        <v>26</v>
      </c>
      <c r="B871" s="390">
        <v>2022</v>
      </c>
      <c r="C871" s="390" t="s">
        <v>1046</v>
      </c>
      <c r="D871" s="391">
        <v>415.15914578365039</v>
      </c>
      <c r="E871" s="365"/>
      <c r="F871" s="365"/>
      <c r="G871" s="365"/>
      <c r="H871" s="365"/>
    </row>
    <row r="872" spans="1:8" ht="15.6" x14ac:dyDescent="0.3">
      <c r="A872" s="389" t="s">
        <v>26</v>
      </c>
      <c r="B872" s="390">
        <v>2023</v>
      </c>
      <c r="C872" s="390" t="s">
        <v>1047</v>
      </c>
      <c r="D872" s="391">
        <v>402.98932964311962</v>
      </c>
      <c r="E872" s="365"/>
      <c r="F872" s="365"/>
      <c r="G872" s="365"/>
      <c r="H872" s="365"/>
    </row>
    <row r="873" spans="1:8" ht="15.6" x14ac:dyDescent="0.3">
      <c r="A873" s="389" t="s">
        <v>26</v>
      </c>
      <c r="B873" s="390">
        <v>2024</v>
      </c>
      <c r="C873" s="390" t="s">
        <v>1048</v>
      </c>
      <c r="D873" s="391">
        <v>390.91086378308563</v>
      </c>
      <c r="E873" s="365"/>
      <c r="F873" s="365"/>
      <c r="G873" s="365"/>
      <c r="H873" s="365"/>
    </row>
    <row r="874" spans="1:8" ht="15.6" x14ac:dyDescent="0.3">
      <c r="A874" s="389" t="s">
        <v>26</v>
      </c>
      <c r="B874" s="390">
        <v>2025</v>
      </c>
      <c r="C874" s="390" t="s">
        <v>1049</v>
      </c>
      <c r="D874" s="391">
        <v>378.90604144439072</v>
      </c>
      <c r="E874" s="365"/>
      <c r="F874" s="365"/>
      <c r="G874" s="365"/>
      <c r="H874" s="365"/>
    </row>
    <row r="875" spans="1:8" ht="15.6" x14ac:dyDescent="0.3">
      <c r="A875" s="389" t="s">
        <v>26</v>
      </c>
      <c r="B875" s="390">
        <v>2026</v>
      </c>
      <c r="C875" s="390" t="s">
        <v>1050</v>
      </c>
      <c r="D875" s="391">
        <v>368.00060285580548</v>
      </c>
      <c r="E875" s="365"/>
      <c r="F875" s="365"/>
      <c r="G875" s="365"/>
      <c r="H875" s="365"/>
    </row>
    <row r="876" spans="1:8" ht="15.6" x14ac:dyDescent="0.3">
      <c r="A876" s="389" t="s">
        <v>26</v>
      </c>
      <c r="B876" s="390">
        <v>2027</v>
      </c>
      <c r="C876" s="390" t="s">
        <v>1051</v>
      </c>
      <c r="D876" s="391">
        <v>358.04586734058523</v>
      </c>
      <c r="E876" s="365"/>
      <c r="F876" s="365"/>
      <c r="G876" s="365"/>
      <c r="H876" s="365"/>
    </row>
    <row r="877" spans="1:8" ht="15.6" x14ac:dyDescent="0.3">
      <c r="A877" s="389" t="s">
        <v>26</v>
      </c>
      <c r="B877" s="390">
        <v>2028</v>
      </c>
      <c r="C877" s="390" t="s">
        <v>1052</v>
      </c>
      <c r="D877" s="391">
        <v>349.07378618546545</v>
      </c>
      <c r="E877" s="365"/>
      <c r="F877" s="365"/>
      <c r="G877" s="365"/>
      <c r="H877" s="365"/>
    </row>
    <row r="878" spans="1:8" ht="15.6" x14ac:dyDescent="0.3">
      <c r="A878" s="389" t="s">
        <v>26</v>
      </c>
      <c r="B878" s="390">
        <v>2029</v>
      </c>
      <c r="C878" s="390" t="s">
        <v>1053</v>
      </c>
      <c r="D878" s="391">
        <v>341.00200102742252</v>
      </c>
      <c r="E878" s="365"/>
      <c r="F878" s="365"/>
      <c r="G878" s="365"/>
      <c r="H878" s="365"/>
    </row>
    <row r="879" spans="1:8" ht="15.6" x14ac:dyDescent="0.3">
      <c r="A879" s="389" t="s">
        <v>26</v>
      </c>
      <c r="B879" s="390">
        <v>2030</v>
      </c>
      <c r="C879" s="390" t="s">
        <v>1054</v>
      </c>
      <c r="D879" s="391">
        <v>333.7862714827894</v>
      </c>
      <c r="E879" s="365"/>
      <c r="F879" s="365"/>
      <c r="G879" s="365"/>
      <c r="H879" s="365"/>
    </row>
    <row r="880" spans="1:8" ht="15.6" x14ac:dyDescent="0.3">
      <c r="A880" s="389" t="s">
        <v>26</v>
      </c>
      <c r="B880" s="390">
        <v>2031</v>
      </c>
      <c r="C880" s="390" t="s">
        <v>1055</v>
      </c>
      <c r="D880" s="391">
        <v>327.35705940167031</v>
      </c>
      <c r="E880" s="365"/>
      <c r="F880" s="365"/>
      <c r="G880" s="365"/>
      <c r="H880" s="365"/>
    </row>
    <row r="881" spans="1:8" ht="15.6" x14ac:dyDescent="0.3">
      <c r="A881" s="389" t="s">
        <v>26</v>
      </c>
      <c r="B881" s="390">
        <v>2032</v>
      </c>
      <c r="C881" s="390" t="s">
        <v>1056</v>
      </c>
      <c r="D881" s="391">
        <v>321.66956757129753</v>
      </c>
      <c r="E881" s="365"/>
      <c r="F881" s="365"/>
      <c r="G881" s="365"/>
      <c r="H881" s="365"/>
    </row>
    <row r="882" spans="1:8" ht="15.6" x14ac:dyDescent="0.3">
      <c r="A882" s="389" t="s">
        <v>26</v>
      </c>
      <c r="B882" s="390">
        <v>2033</v>
      </c>
      <c r="C882" s="390" t="s">
        <v>1057</v>
      </c>
      <c r="D882" s="391">
        <v>316.67571114657204</v>
      </c>
      <c r="E882" s="365"/>
      <c r="F882" s="365"/>
      <c r="G882" s="365"/>
      <c r="H882" s="365"/>
    </row>
    <row r="883" spans="1:8" ht="15.6" x14ac:dyDescent="0.3">
      <c r="A883" s="389" t="s">
        <v>26</v>
      </c>
      <c r="B883" s="390">
        <v>2034</v>
      </c>
      <c r="C883" s="390" t="s">
        <v>1058</v>
      </c>
      <c r="D883" s="391">
        <v>312.30701249028158</v>
      </c>
      <c r="E883" s="365"/>
      <c r="F883" s="365"/>
      <c r="G883" s="365"/>
      <c r="H883" s="365"/>
    </row>
    <row r="884" spans="1:8" ht="15.6" x14ac:dyDescent="0.3">
      <c r="A884" s="389" t="s">
        <v>26</v>
      </c>
      <c r="B884" s="390">
        <v>2035</v>
      </c>
      <c r="C884" s="390" t="s">
        <v>1059</v>
      </c>
      <c r="D884" s="391">
        <v>308.51892507590435</v>
      </c>
      <c r="E884" s="365"/>
      <c r="F884" s="365"/>
      <c r="G884" s="365"/>
      <c r="H884" s="365"/>
    </row>
    <row r="885" spans="1:8" ht="15.6" x14ac:dyDescent="0.3">
      <c r="A885" s="389" t="s">
        <v>26</v>
      </c>
      <c r="B885" s="390">
        <v>2036</v>
      </c>
      <c r="C885" s="390" t="s">
        <v>1060</v>
      </c>
      <c r="D885" s="391">
        <v>305.25896474721833</v>
      </c>
      <c r="E885" s="365"/>
      <c r="F885" s="365"/>
      <c r="G885" s="365"/>
      <c r="H885" s="365"/>
    </row>
    <row r="886" spans="1:8" ht="15.6" x14ac:dyDescent="0.3">
      <c r="A886" s="389" t="s">
        <v>26</v>
      </c>
      <c r="B886" s="390">
        <v>2037</v>
      </c>
      <c r="C886" s="390" t="s">
        <v>1061</v>
      </c>
      <c r="D886" s="391">
        <v>302.49429438323529</v>
      </c>
      <c r="E886" s="365"/>
      <c r="F886" s="365"/>
      <c r="G886" s="365"/>
      <c r="H886" s="365"/>
    </row>
    <row r="887" spans="1:8" ht="15.6" x14ac:dyDescent="0.3">
      <c r="A887" s="389" t="s">
        <v>26</v>
      </c>
      <c r="B887" s="390">
        <v>2038</v>
      </c>
      <c r="C887" s="390" t="s">
        <v>1062</v>
      </c>
      <c r="D887" s="391">
        <v>300.16638768765972</v>
      </c>
      <c r="E887" s="365"/>
      <c r="F887" s="365"/>
      <c r="G887" s="365"/>
      <c r="H887" s="365"/>
    </row>
    <row r="888" spans="1:8" ht="15.6" x14ac:dyDescent="0.3">
      <c r="A888" s="389" t="s">
        <v>26</v>
      </c>
      <c r="B888" s="390">
        <v>2039</v>
      </c>
      <c r="C888" s="390" t="s">
        <v>1063</v>
      </c>
      <c r="D888" s="391">
        <v>298.2131721532661</v>
      </c>
      <c r="E888" s="365"/>
      <c r="F888" s="365"/>
      <c r="G888" s="365"/>
      <c r="H888" s="365"/>
    </row>
    <row r="889" spans="1:8" ht="15.6" x14ac:dyDescent="0.3">
      <c r="A889" s="389" t="s">
        <v>26</v>
      </c>
      <c r="B889" s="390">
        <v>2040</v>
      </c>
      <c r="C889" s="390" t="s">
        <v>1064</v>
      </c>
      <c r="D889" s="391">
        <v>296.58251572825719</v>
      </c>
      <c r="E889" s="365"/>
      <c r="F889" s="365"/>
      <c r="G889" s="365"/>
      <c r="H889" s="365"/>
    </row>
    <row r="890" spans="1:8" ht="15.6" x14ac:dyDescent="0.3">
      <c r="A890" s="389" t="s">
        <v>26</v>
      </c>
      <c r="B890" s="390">
        <v>2041</v>
      </c>
      <c r="C890" s="390" t="s">
        <v>1065</v>
      </c>
      <c r="D890" s="391">
        <v>295.24569144530011</v>
      </c>
      <c r="E890" s="365"/>
      <c r="F890" s="365"/>
      <c r="G890" s="365"/>
      <c r="H890" s="365"/>
    </row>
    <row r="891" spans="1:8" ht="15.6" x14ac:dyDescent="0.3">
      <c r="A891" s="389" t="s">
        <v>26</v>
      </c>
      <c r="B891" s="390">
        <v>2042</v>
      </c>
      <c r="C891" s="390" t="s">
        <v>1066</v>
      </c>
      <c r="D891" s="391">
        <v>294.14019464300907</v>
      </c>
      <c r="E891" s="365"/>
      <c r="F891" s="365"/>
      <c r="G891" s="365"/>
      <c r="H891" s="365"/>
    </row>
    <row r="892" spans="1:8" ht="15.6" x14ac:dyDescent="0.3">
      <c r="A892" s="389" t="s">
        <v>26</v>
      </c>
      <c r="B892" s="390">
        <v>2043</v>
      </c>
      <c r="C892" s="390" t="s">
        <v>1067</v>
      </c>
      <c r="D892" s="391">
        <v>293.24125066630603</v>
      </c>
      <c r="E892" s="365"/>
      <c r="F892" s="365"/>
      <c r="G892" s="365"/>
      <c r="H892" s="365"/>
    </row>
    <row r="893" spans="1:8" ht="15.6" x14ac:dyDescent="0.3">
      <c r="A893" s="389" t="s">
        <v>26</v>
      </c>
      <c r="B893" s="390">
        <v>2044</v>
      </c>
      <c r="C893" s="390" t="s">
        <v>1068</v>
      </c>
      <c r="D893" s="391">
        <v>292.49890363572729</v>
      </c>
      <c r="E893" s="365"/>
      <c r="F893" s="365"/>
      <c r="G893" s="365"/>
      <c r="H893" s="365"/>
    </row>
    <row r="894" spans="1:8" ht="15.6" x14ac:dyDescent="0.3">
      <c r="A894" s="389" t="s">
        <v>26</v>
      </c>
      <c r="B894" s="390">
        <v>2045</v>
      </c>
      <c r="C894" s="390" t="s">
        <v>1069</v>
      </c>
      <c r="D894" s="391">
        <v>291.88195322729041</v>
      </c>
      <c r="E894" s="365"/>
      <c r="F894" s="365"/>
      <c r="G894" s="365"/>
      <c r="H894" s="365"/>
    </row>
    <row r="895" spans="1:8" ht="15.6" x14ac:dyDescent="0.3">
      <c r="A895" s="389" t="s">
        <v>26</v>
      </c>
      <c r="B895" s="390">
        <v>2046</v>
      </c>
      <c r="C895" s="390" t="s">
        <v>1070</v>
      </c>
      <c r="D895" s="391">
        <v>291.38257243275518</v>
      </c>
      <c r="E895" s="365"/>
      <c r="F895" s="365"/>
      <c r="G895" s="365"/>
      <c r="H895" s="365"/>
    </row>
    <row r="896" spans="1:8" ht="15.6" x14ac:dyDescent="0.3">
      <c r="A896" s="389" t="s">
        <v>26</v>
      </c>
      <c r="B896" s="390">
        <v>2047</v>
      </c>
      <c r="C896" s="390" t="s">
        <v>1071</v>
      </c>
      <c r="D896" s="391">
        <v>290.9757543295255</v>
      </c>
      <c r="E896" s="365"/>
      <c r="F896" s="365"/>
      <c r="G896" s="365"/>
      <c r="H896" s="365"/>
    </row>
    <row r="897" spans="1:8" ht="15.6" x14ac:dyDescent="0.3">
      <c r="A897" s="389" t="s">
        <v>26</v>
      </c>
      <c r="B897" s="390">
        <v>2048</v>
      </c>
      <c r="C897" s="390" t="s">
        <v>1072</v>
      </c>
      <c r="D897" s="391">
        <v>290.64376939571008</v>
      </c>
      <c r="E897" s="365"/>
      <c r="F897" s="365"/>
      <c r="G897" s="365"/>
      <c r="H897" s="365"/>
    </row>
    <row r="898" spans="1:8" ht="15.6" x14ac:dyDescent="0.3">
      <c r="A898" s="389" t="s">
        <v>26</v>
      </c>
      <c r="B898" s="390">
        <v>2049</v>
      </c>
      <c r="C898" s="390" t="s">
        <v>1073</v>
      </c>
      <c r="D898" s="391">
        <v>290.3629548813546</v>
      </c>
      <c r="E898" s="365"/>
      <c r="F898" s="365"/>
      <c r="G898" s="365"/>
      <c r="H898" s="365"/>
    </row>
    <row r="899" spans="1:8" ht="15.6" x14ac:dyDescent="0.3">
      <c r="A899" s="389" t="s">
        <v>26</v>
      </c>
      <c r="B899" s="390">
        <v>2050</v>
      </c>
      <c r="C899" s="390" t="s">
        <v>1074</v>
      </c>
      <c r="D899" s="391">
        <v>290.13654687484058</v>
      </c>
      <c r="E899" s="365"/>
      <c r="F899" s="365"/>
      <c r="G899" s="365"/>
      <c r="H899" s="365"/>
    </row>
    <row r="900" spans="1:8" ht="15.6" x14ac:dyDescent="0.3">
      <c r="A900" s="385" t="s">
        <v>27</v>
      </c>
      <c r="B900" s="386">
        <v>2015</v>
      </c>
      <c r="C900" s="387" t="s">
        <v>2462</v>
      </c>
      <c r="D900" s="388">
        <v>558.90220799596966</v>
      </c>
      <c r="E900" s="365"/>
      <c r="F900" s="365"/>
      <c r="G900" s="365"/>
      <c r="H900" s="365"/>
    </row>
    <row r="901" spans="1:8" ht="15.6" x14ac:dyDescent="0.3">
      <c r="A901" s="385" t="s">
        <v>27</v>
      </c>
      <c r="B901" s="386">
        <v>2016</v>
      </c>
      <c r="C901" s="387" t="s">
        <v>2463</v>
      </c>
      <c r="D901" s="388">
        <v>550.54397583394359</v>
      </c>
      <c r="E901" s="365"/>
      <c r="F901" s="365"/>
      <c r="G901" s="365"/>
      <c r="H901" s="365"/>
    </row>
    <row r="902" spans="1:8" ht="15.6" x14ac:dyDescent="0.3">
      <c r="A902" s="389" t="s">
        <v>27</v>
      </c>
      <c r="B902" s="390">
        <v>2017</v>
      </c>
      <c r="C902" s="390" t="s">
        <v>1075</v>
      </c>
      <c r="D902" s="391">
        <v>538.94546996588338</v>
      </c>
      <c r="E902" s="365"/>
      <c r="F902" s="365"/>
      <c r="G902" s="365"/>
      <c r="H902" s="365"/>
    </row>
    <row r="903" spans="1:8" ht="15.6" x14ac:dyDescent="0.3">
      <c r="A903" s="389" t="s">
        <v>27</v>
      </c>
      <c r="B903" s="390">
        <v>2018</v>
      </c>
      <c r="C903" s="390" t="s">
        <v>1076</v>
      </c>
      <c r="D903" s="391">
        <v>526.72211328894434</v>
      </c>
      <c r="E903" s="365"/>
      <c r="F903" s="365"/>
      <c r="G903" s="365"/>
      <c r="H903" s="365"/>
    </row>
    <row r="904" spans="1:8" ht="15.6" x14ac:dyDescent="0.3">
      <c r="A904" s="389" t="s">
        <v>27</v>
      </c>
      <c r="B904" s="390">
        <v>2019</v>
      </c>
      <c r="C904" s="390" t="s">
        <v>1077</v>
      </c>
      <c r="D904" s="391">
        <v>513.60780505153048</v>
      </c>
      <c r="E904" s="365"/>
      <c r="F904" s="365"/>
      <c r="G904" s="365"/>
      <c r="H904" s="365"/>
    </row>
    <row r="905" spans="1:8" ht="15.6" x14ac:dyDescent="0.3">
      <c r="A905" s="389" t="s">
        <v>27</v>
      </c>
      <c r="B905" s="390">
        <v>2020</v>
      </c>
      <c r="C905" s="390" t="s">
        <v>1078</v>
      </c>
      <c r="D905" s="391">
        <v>499.82262686039752</v>
      </c>
      <c r="E905" s="365"/>
      <c r="F905" s="365"/>
      <c r="G905" s="365"/>
      <c r="H905" s="365"/>
    </row>
    <row r="906" spans="1:8" ht="15.6" x14ac:dyDescent="0.3">
      <c r="A906" s="389" t="s">
        <v>27</v>
      </c>
      <c r="B906" s="390">
        <v>2021</v>
      </c>
      <c r="C906" s="390" t="s">
        <v>1079</v>
      </c>
      <c r="D906" s="391">
        <v>485.21398429697081</v>
      </c>
      <c r="E906" s="365"/>
      <c r="F906" s="365"/>
      <c r="G906" s="365"/>
      <c r="H906" s="365"/>
    </row>
    <row r="907" spans="1:8" ht="15.6" x14ac:dyDescent="0.3">
      <c r="A907" s="389" t="s">
        <v>27</v>
      </c>
      <c r="B907" s="390">
        <v>2022</v>
      </c>
      <c r="C907" s="390" t="s">
        <v>1080</v>
      </c>
      <c r="D907" s="391">
        <v>470.34928435290891</v>
      </c>
      <c r="E907" s="365"/>
      <c r="F907" s="365"/>
      <c r="G907" s="365"/>
      <c r="H907" s="365"/>
    </row>
    <row r="908" spans="1:8" ht="15.6" x14ac:dyDescent="0.3">
      <c r="A908" s="389" t="s">
        <v>27</v>
      </c>
      <c r="B908" s="390">
        <v>2023</v>
      </c>
      <c r="C908" s="390" t="s">
        <v>1081</v>
      </c>
      <c r="D908" s="391">
        <v>455.56436469740436</v>
      </c>
      <c r="E908" s="365"/>
      <c r="F908" s="365"/>
      <c r="G908" s="365"/>
      <c r="H908" s="365"/>
    </row>
    <row r="909" spans="1:8" ht="15.6" x14ac:dyDescent="0.3">
      <c r="A909" s="389" t="s">
        <v>27</v>
      </c>
      <c r="B909" s="390">
        <v>2024</v>
      </c>
      <c r="C909" s="390" t="s">
        <v>1082</v>
      </c>
      <c r="D909" s="391">
        <v>440.7432437315627</v>
      </c>
      <c r="E909" s="365"/>
      <c r="F909" s="365"/>
      <c r="G909" s="365"/>
      <c r="H909" s="365"/>
    </row>
    <row r="910" spans="1:8" ht="15.6" x14ac:dyDescent="0.3">
      <c r="A910" s="389" t="s">
        <v>27</v>
      </c>
      <c r="B910" s="390">
        <v>2025</v>
      </c>
      <c r="C910" s="390" t="s">
        <v>1083</v>
      </c>
      <c r="D910" s="391">
        <v>426.26200098073281</v>
      </c>
      <c r="E910" s="365"/>
      <c r="F910" s="365"/>
      <c r="G910" s="365"/>
      <c r="H910" s="365"/>
    </row>
    <row r="911" spans="1:8" ht="15.6" x14ac:dyDescent="0.3">
      <c r="A911" s="389" t="s">
        <v>27</v>
      </c>
      <c r="B911" s="390">
        <v>2026</v>
      </c>
      <c r="C911" s="390" t="s">
        <v>1084</v>
      </c>
      <c r="D911" s="391">
        <v>412.6652304162389</v>
      </c>
      <c r="E911" s="365"/>
      <c r="F911" s="365"/>
      <c r="G911" s="365"/>
      <c r="H911" s="365"/>
    </row>
    <row r="912" spans="1:8" ht="15.6" x14ac:dyDescent="0.3">
      <c r="A912" s="389" t="s">
        <v>27</v>
      </c>
      <c r="B912" s="390">
        <v>2027</v>
      </c>
      <c r="C912" s="390" t="s">
        <v>1085</v>
      </c>
      <c r="D912" s="391">
        <v>399.80787009470038</v>
      </c>
      <c r="E912" s="365"/>
      <c r="F912" s="365"/>
      <c r="G912" s="365"/>
      <c r="H912" s="365"/>
    </row>
    <row r="913" spans="1:8" ht="15.6" x14ac:dyDescent="0.3">
      <c r="A913" s="389" t="s">
        <v>27</v>
      </c>
      <c r="B913" s="390">
        <v>2028</v>
      </c>
      <c r="C913" s="390" t="s">
        <v>1086</v>
      </c>
      <c r="D913" s="391">
        <v>387.82584645569392</v>
      </c>
      <c r="E913" s="365"/>
      <c r="F913" s="365"/>
      <c r="G913" s="365"/>
      <c r="H913" s="365"/>
    </row>
    <row r="914" spans="1:8" ht="15.6" x14ac:dyDescent="0.3">
      <c r="A914" s="389" t="s">
        <v>27</v>
      </c>
      <c r="B914" s="390">
        <v>2029</v>
      </c>
      <c r="C914" s="390" t="s">
        <v>1087</v>
      </c>
      <c r="D914" s="391">
        <v>376.7732027169094</v>
      </c>
      <c r="E914" s="365"/>
      <c r="F914" s="365"/>
      <c r="G914" s="365"/>
      <c r="H914" s="365"/>
    </row>
    <row r="915" spans="1:8" ht="15.6" x14ac:dyDescent="0.3">
      <c r="A915" s="389" t="s">
        <v>27</v>
      </c>
      <c r="B915" s="390">
        <v>2030</v>
      </c>
      <c r="C915" s="390" t="s">
        <v>1088</v>
      </c>
      <c r="D915" s="391">
        <v>366.59053891100194</v>
      </c>
      <c r="E915" s="365"/>
      <c r="F915" s="365"/>
      <c r="G915" s="365"/>
      <c r="H915" s="365"/>
    </row>
    <row r="916" spans="1:8" ht="15.6" x14ac:dyDescent="0.3">
      <c r="A916" s="389" t="s">
        <v>27</v>
      </c>
      <c r="B916" s="390">
        <v>2031</v>
      </c>
      <c r="C916" s="390" t="s">
        <v>1089</v>
      </c>
      <c r="D916" s="391">
        <v>357.36988993077489</v>
      </c>
      <c r="E916" s="365"/>
      <c r="F916" s="365"/>
      <c r="G916" s="365"/>
      <c r="H916" s="365"/>
    </row>
    <row r="917" spans="1:8" ht="15.6" x14ac:dyDescent="0.3">
      <c r="A917" s="389" t="s">
        <v>27</v>
      </c>
      <c r="B917" s="390">
        <v>2032</v>
      </c>
      <c r="C917" s="390" t="s">
        <v>1090</v>
      </c>
      <c r="D917" s="391">
        <v>349.11987131039496</v>
      </c>
      <c r="E917" s="365"/>
      <c r="F917" s="365"/>
      <c r="G917" s="365"/>
      <c r="H917" s="365"/>
    </row>
    <row r="918" spans="1:8" ht="15.6" x14ac:dyDescent="0.3">
      <c r="A918" s="389" t="s">
        <v>27</v>
      </c>
      <c r="B918" s="390">
        <v>2033</v>
      </c>
      <c r="C918" s="390" t="s">
        <v>1091</v>
      </c>
      <c r="D918" s="391">
        <v>341.63440128384639</v>
      </c>
      <c r="E918" s="365"/>
      <c r="F918" s="365"/>
      <c r="G918" s="365"/>
      <c r="H918" s="365"/>
    </row>
    <row r="919" spans="1:8" ht="15.6" x14ac:dyDescent="0.3">
      <c r="A919" s="389" t="s">
        <v>27</v>
      </c>
      <c r="B919" s="390">
        <v>2034</v>
      </c>
      <c r="C919" s="390" t="s">
        <v>1092</v>
      </c>
      <c r="D919" s="391">
        <v>334.96651380659301</v>
      </c>
      <c r="E919" s="365"/>
      <c r="F919" s="365"/>
      <c r="G919" s="365"/>
      <c r="H919" s="365"/>
    </row>
    <row r="920" spans="1:8" ht="15.6" x14ac:dyDescent="0.3">
      <c r="A920" s="389" t="s">
        <v>27</v>
      </c>
      <c r="B920" s="390">
        <v>2035</v>
      </c>
      <c r="C920" s="390" t="s">
        <v>1093</v>
      </c>
      <c r="D920" s="391">
        <v>328.97114434026633</v>
      </c>
      <c r="E920" s="365"/>
      <c r="F920" s="365"/>
      <c r="G920" s="365"/>
      <c r="H920" s="365"/>
    </row>
    <row r="921" spans="1:8" ht="15.6" x14ac:dyDescent="0.3">
      <c r="A921" s="389" t="s">
        <v>27</v>
      </c>
      <c r="B921" s="390">
        <v>2036</v>
      </c>
      <c r="C921" s="390" t="s">
        <v>1094</v>
      </c>
      <c r="D921" s="391">
        <v>323.81429519345272</v>
      </c>
      <c r="E921" s="365"/>
      <c r="F921" s="365"/>
      <c r="G921" s="365"/>
      <c r="H921" s="365"/>
    </row>
    <row r="922" spans="1:8" ht="15.6" x14ac:dyDescent="0.3">
      <c r="A922" s="389" t="s">
        <v>27</v>
      </c>
      <c r="B922" s="390">
        <v>2037</v>
      </c>
      <c r="C922" s="390" t="s">
        <v>1095</v>
      </c>
      <c r="D922" s="391">
        <v>319.23150094515574</v>
      </c>
      <c r="E922" s="365"/>
      <c r="F922" s="365"/>
      <c r="G922" s="365"/>
      <c r="H922" s="365"/>
    </row>
    <row r="923" spans="1:8" ht="15.6" x14ac:dyDescent="0.3">
      <c r="A923" s="389" t="s">
        <v>27</v>
      </c>
      <c r="B923" s="390">
        <v>2038</v>
      </c>
      <c r="C923" s="390" t="s">
        <v>1096</v>
      </c>
      <c r="D923" s="391">
        <v>315.29459192823373</v>
      </c>
      <c r="E923" s="365"/>
      <c r="F923" s="365"/>
      <c r="G923" s="365"/>
      <c r="H923" s="365"/>
    </row>
    <row r="924" spans="1:8" ht="15.6" x14ac:dyDescent="0.3">
      <c r="A924" s="389" t="s">
        <v>27</v>
      </c>
      <c r="B924" s="390">
        <v>2039</v>
      </c>
      <c r="C924" s="390" t="s">
        <v>1097</v>
      </c>
      <c r="D924" s="391">
        <v>311.84308588938558</v>
      </c>
      <c r="E924" s="365"/>
      <c r="F924" s="365"/>
      <c r="G924" s="365"/>
      <c r="H924" s="365"/>
    </row>
    <row r="925" spans="1:8" ht="15.6" x14ac:dyDescent="0.3">
      <c r="A925" s="389" t="s">
        <v>27</v>
      </c>
      <c r="B925" s="390">
        <v>2040</v>
      </c>
      <c r="C925" s="390" t="s">
        <v>1098</v>
      </c>
      <c r="D925" s="391">
        <v>308.82329633807564</v>
      </c>
      <c r="E925" s="365"/>
      <c r="F925" s="365"/>
      <c r="G925" s="365"/>
      <c r="H925" s="365"/>
    </row>
    <row r="926" spans="1:8" ht="15.6" x14ac:dyDescent="0.3">
      <c r="A926" s="389" t="s">
        <v>27</v>
      </c>
      <c r="B926" s="390">
        <v>2041</v>
      </c>
      <c r="C926" s="390" t="s">
        <v>1099</v>
      </c>
      <c r="D926" s="391">
        <v>306.24567043304023</v>
      </c>
      <c r="E926" s="365"/>
      <c r="F926" s="365"/>
      <c r="G926" s="365"/>
      <c r="H926" s="365"/>
    </row>
    <row r="927" spans="1:8" ht="15.6" x14ac:dyDescent="0.3">
      <c r="A927" s="389" t="s">
        <v>27</v>
      </c>
      <c r="B927" s="390">
        <v>2042</v>
      </c>
      <c r="C927" s="390" t="s">
        <v>1100</v>
      </c>
      <c r="D927" s="391">
        <v>303.93491744724435</v>
      </c>
      <c r="E927" s="365"/>
      <c r="F927" s="365"/>
      <c r="G927" s="365"/>
      <c r="H927" s="365"/>
    </row>
    <row r="928" spans="1:8" ht="15.6" x14ac:dyDescent="0.3">
      <c r="A928" s="389" t="s">
        <v>27</v>
      </c>
      <c r="B928" s="390">
        <v>2043</v>
      </c>
      <c r="C928" s="390" t="s">
        <v>1101</v>
      </c>
      <c r="D928" s="391">
        <v>301.94266648052184</v>
      </c>
      <c r="E928" s="365"/>
      <c r="F928" s="365"/>
      <c r="G928" s="365"/>
      <c r="H928" s="365"/>
    </row>
    <row r="929" spans="1:8" ht="15.6" x14ac:dyDescent="0.3">
      <c r="A929" s="389" t="s">
        <v>27</v>
      </c>
      <c r="B929" s="390">
        <v>2044</v>
      </c>
      <c r="C929" s="390" t="s">
        <v>1102</v>
      </c>
      <c r="D929" s="391">
        <v>300.16516873312355</v>
      </c>
      <c r="E929" s="365"/>
      <c r="F929" s="365"/>
      <c r="G929" s="365"/>
      <c r="H929" s="365"/>
    </row>
    <row r="930" spans="1:8" ht="15.6" x14ac:dyDescent="0.3">
      <c r="A930" s="389" t="s">
        <v>27</v>
      </c>
      <c r="B930" s="390">
        <v>2045</v>
      </c>
      <c r="C930" s="390" t="s">
        <v>1103</v>
      </c>
      <c r="D930" s="391">
        <v>298.5490554502</v>
      </c>
      <c r="E930" s="365"/>
      <c r="F930" s="365"/>
      <c r="G930" s="365"/>
      <c r="H930" s="365"/>
    </row>
    <row r="931" spans="1:8" ht="15.6" x14ac:dyDescent="0.3">
      <c r="A931" s="389" t="s">
        <v>27</v>
      </c>
      <c r="B931" s="390">
        <v>2046</v>
      </c>
      <c r="C931" s="390" t="s">
        <v>1104</v>
      </c>
      <c r="D931" s="391">
        <v>297.15066783537503</v>
      </c>
      <c r="E931" s="365"/>
      <c r="F931" s="365"/>
      <c r="G931" s="365"/>
      <c r="H931" s="365"/>
    </row>
    <row r="932" spans="1:8" ht="15.6" x14ac:dyDescent="0.3">
      <c r="A932" s="389" t="s">
        <v>27</v>
      </c>
      <c r="B932" s="390">
        <v>2047</v>
      </c>
      <c r="C932" s="390" t="s">
        <v>1105</v>
      </c>
      <c r="D932" s="391">
        <v>295.89806278849187</v>
      </c>
      <c r="E932" s="365"/>
      <c r="F932" s="365"/>
      <c r="G932" s="365"/>
      <c r="H932" s="365"/>
    </row>
    <row r="933" spans="1:8" ht="15.6" x14ac:dyDescent="0.3">
      <c r="A933" s="389" t="s">
        <v>27</v>
      </c>
      <c r="B933" s="390">
        <v>2048</v>
      </c>
      <c r="C933" s="390" t="s">
        <v>1106</v>
      </c>
      <c r="D933" s="391">
        <v>294.8295036390179</v>
      </c>
      <c r="E933" s="365"/>
      <c r="F933" s="365"/>
      <c r="G933" s="365"/>
      <c r="H933" s="365"/>
    </row>
    <row r="934" spans="1:8" ht="15.6" x14ac:dyDescent="0.3">
      <c r="A934" s="389" t="s">
        <v>27</v>
      </c>
      <c r="B934" s="390">
        <v>2049</v>
      </c>
      <c r="C934" s="390" t="s">
        <v>1107</v>
      </c>
      <c r="D934" s="391">
        <v>293.88829299279314</v>
      </c>
      <c r="E934" s="365"/>
      <c r="F934" s="365"/>
      <c r="G934" s="365"/>
      <c r="H934" s="365"/>
    </row>
    <row r="935" spans="1:8" ht="15.6" x14ac:dyDescent="0.3">
      <c r="A935" s="389" t="s">
        <v>27</v>
      </c>
      <c r="B935" s="390">
        <v>2050</v>
      </c>
      <c r="C935" s="390" t="s">
        <v>1108</v>
      </c>
      <c r="D935" s="391">
        <v>293.07132099489218</v>
      </c>
      <c r="E935" s="365"/>
      <c r="F935" s="365"/>
      <c r="G935" s="365"/>
      <c r="H935" s="365"/>
    </row>
    <row r="936" spans="1:8" ht="15.6" x14ac:dyDescent="0.3">
      <c r="A936" s="385" t="s">
        <v>28</v>
      </c>
      <c r="B936" s="386">
        <v>2015</v>
      </c>
      <c r="C936" s="387" t="s">
        <v>2464</v>
      </c>
      <c r="D936" s="388">
        <v>513.03968055046005</v>
      </c>
      <c r="E936" s="365"/>
      <c r="F936" s="365"/>
      <c r="G936" s="365"/>
      <c r="H936" s="365"/>
    </row>
    <row r="937" spans="1:8" ht="15.6" x14ac:dyDescent="0.3">
      <c r="A937" s="385" t="s">
        <v>28</v>
      </c>
      <c r="B937" s="386">
        <v>2016</v>
      </c>
      <c r="C937" s="387" t="s">
        <v>2465</v>
      </c>
      <c r="D937" s="388">
        <v>503.87456644366068</v>
      </c>
      <c r="E937" s="365"/>
      <c r="F937" s="365"/>
      <c r="G937" s="365"/>
      <c r="H937" s="365"/>
    </row>
    <row r="938" spans="1:8" ht="15.6" x14ac:dyDescent="0.3">
      <c r="A938" s="389" t="s">
        <v>28</v>
      </c>
      <c r="B938" s="390">
        <v>2017</v>
      </c>
      <c r="C938" s="390" t="s">
        <v>1109</v>
      </c>
      <c r="D938" s="391">
        <v>492.54768414934222</v>
      </c>
      <c r="E938" s="365"/>
      <c r="F938" s="365"/>
      <c r="G938" s="365"/>
      <c r="H938" s="365"/>
    </row>
    <row r="939" spans="1:8" ht="15.6" x14ac:dyDescent="0.3">
      <c r="A939" s="389" t="s">
        <v>28</v>
      </c>
      <c r="B939" s="390">
        <v>2018</v>
      </c>
      <c r="C939" s="390" t="s">
        <v>1110</v>
      </c>
      <c r="D939" s="391">
        <v>480.60888819862214</v>
      </c>
      <c r="E939" s="365"/>
      <c r="F939" s="365"/>
      <c r="G939" s="365"/>
      <c r="H939" s="365"/>
    </row>
    <row r="940" spans="1:8" ht="15.6" x14ac:dyDescent="0.3">
      <c r="A940" s="389" t="s">
        <v>28</v>
      </c>
      <c r="B940" s="390">
        <v>2019</v>
      </c>
      <c r="C940" s="390" t="s">
        <v>1111</v>
      </c>
      <c r="D940" s="391">
        <v>468.0927419464436</v>
      </c>
      <c r="E940" s="365"/>
      <c r="F940" s="365"/>
      <c r="G940" s="365"/>
      <c r="H940" s="365"/>
    </row>
    <row r="941" spans="1:8" ht="15.6" x14ac:dyDescent="0.3">
      <c r="A941" s="389" t="s">
        <v>28</v>
      </c>
      <c r="B941" s="390">
        <v>2020</v>
      </c>
      <c r="C941" s="390" t="s">
        <v>1112</v>
      </c>
      <c r="D941" s="391">
        <v>455.27998443876072</v>
      </c>
      <c r="E941" s="365"/>
      <c r="F941" s="365"/>
      <c r="G941" s="365"/>
      <c r="H941" s="365"/>
    </row>
    <row r="942" spans="1:8" ht="15.6" x14ac:dyDescent="0.3">
      <c r="A942" s="389" t="s">
        <v>28</v>
      </c>
      <c r="B942" s="390">
        <v>2021</v>
      </c>
      <c r="C942" s="390" t="s">
        <v>1113</v>
      </c>
      <c r="D942" s="391">
        <v>442.18626432012491</v>
      </c>
      <c r="E942" s="365"/>
      <c r="F942" s="365"/>
      <c r="G942" s="365"/>
      <c r="H942" s="365"/>
    </row>
    <row r="943" spans="1:8" ht="15.6" x14ac:dyDescent="0.3">
      <c r="A943" s="389" t="s">
        <v>28</v>
      </c>
      <c r="B943" s="390">
        <v>2022</v>
      </c>
      <c r="C943" s="390" t="s">
        <v>1114</v>
      </c>
      <c r="D943" s="391">
        <v>429.18652866017152</v>
      </c>
      <c r="E943" s="365"/>
      <c r="F943" s="365"/>
      <c r="G943" s="365"/>
      <c r="H943" s="365"/>
    </row>
    <row r="944" spans="1:8" ht="15.6" x14ac:dyDescent="0.3">
      <c r="A944" s="389" t="s">
        <v>28</v>
      </c>
      <c r="B944" s="390">
        <v>2023</v>
      </c>
      <c r="C944" s="390" t="s">
        <v>1115</v>
      </c>
      <c r="D944" s="391">
        <v>416.22997334259924</v>
      </c>
      <c r="E944" s="365"/>
      <c r="F944" s="365"/>
      <c r="G944" s="365"/>
      <c r="H944" s="365"/>
    </row>
    <row r="945" spans="1:8" ht="15.6" x14ac:dyDescent="0.3">
      <c r="A945" s="389" t="s">
        <v>28</v>
      </c>
      <c r="B945" s="390">
        <v>2024</v>
      </c>
      <c r="C945" s="390" t="s">
        <v>1116</v>
      </c>
      <c r="D945" s="391">
        <v>403.40921306617867</v>
      </c>
      <c r="E945" s="365"/>
      <c r="F945" s="365"/>
      <c r="G945" s="365"/>
      <c r="H945" s="365"/>
    </row>
    <row r="946" spans="1:8" ht="15.6" x14ac:dyDescent="0.3">
      <c r="A946" s="389" t="s">
        <v>28</v>
      </c>
      <c r="B946" s="390">
        <v>2025</v>
      </c>
      <c r="C946" s="390" t="s">
        <v>1117</v>
      </c>
      <c r="D946" s="391">
        <v>390.79640671378593</v>
      </c>
      <c r="E946" s="365"/>
      <c r="F946" s="365"/>
      <c r="G946" s="365"/>
      <c r="H946" s="365"/>
    </row>
    <row r="947" spans="1:8" ht="15.6" x14ac:dyDescent="0.3">
      <c r="A947" s="389" t="s">
        <v>28</v>
      </c>
      <c r="B947" s="390">
        <v>2026</v>
      </c>
      <c r="C947" s="390" t="s">
        <v>1118</v>
      </c>
      <c r="D947" s="391">
        <v>379.17583482493814</v>
      </c>
      <c r="E947" s="365"/>
      <c r="F947" s="365"/>
      <c r="G947" s="365"/>
      <c r="H947" s="365"/>
    </row>
    <row r="948" spans="1:8" ht="15.6" x14ac:dyDescent="0.3">
      <c r="A948" s="389" t="s">
        <v>28</v>
      </c>
      <c r="B948" s="390">
        <v>2027</v>
      </c>
      <c r="C948" s="390" t="s">
        <v>1119</v>
      </c>
      <c r="D948" s="391">
        <v>368.42200963911478</v>
      </c>
      <c r="E948" s="365"/>
      <c r="F948" s="365"/>
      <c r="G948" s="365"/>
      <c r="H948" s="365"/>
    </row>
    <row r="949" spans="1:8" ht="15.6" x14ac:dyDescent="0.3">
      <c r="A949" s="389" t="s">
        <v>28</v>
      </c>
      <c r="B949" s="390">
        <v>2028</v>
      </c>
      <c r="C949" s="390" t="s">
        <v>1120</v>
      </c>
      <c r="D949" s="391">
        <v>358.61628139636491</v>
      </c>
      <c r="E949" s="365"/>
      <c r="F949" s="365"/>
      <c r="G949" s="365"/>
      <c r="H949" s="365"/>
    </row>
    <row r="950" spans="1:8" ht="15.6" x14ac:dyDescent="0.3">
      <c r="A950" s="389" t="s">
        <v>28</v>
      </c>
      <c r="B950" s="390">
        <v>2029</v>
      </c>
      <c r="C950" s="390" t="s">
        <v>1121</v>
      </c>
      <c r="D950" s="391">
        <v>349.67285210270978</v>
      </c>
      <c r="E950" s="365"/>
      <c r="F950" s="365"/>
      <c r="G950" s="365"/>
      <c r="H950" s="365"/>
    </row>
    <row r="951" spans="1:8" ht="15.6" x14ac:dyDescent="0.3">
      <c r="A951" s="389" t="s">
        <v>28</v>
      </c>
      <c r="B951" s="390">
        <v>2030</v>
      </c>
      <c r="C951" s="390" t="s">
        <v>1122</v>
      </c>
      <c r="D951" s="391">
        <v>341.57105595342034</v>
      </c>
      <c r="E951" s="365"/>
      <c r="F951" s="365"/>
      <c r="G951" s="365"/>
      <c r="H951" s="365"/>
    </row>
    <row r="952" spans="1:8" ht="15.6" x14ac:dyDescent="0.3">
      <c r="A952" s="389" t="s">
        <v>28</v>
      </c>
      <c r="B952" s="390">
        <v>2031</v>
      </c>
      <c r="C952" s="390" t="s">
        <v>1123</v>
      </c>
      <c r="D952" s="391">
        <v>334.25478620988531</v>
      </c>
      <c r="E952" s="365"/>
      <c r="F952" s="365"/>
      <c r="G952" s="365"/>
      <c r="H952" s="365"/>
    </row>
    <row r="953" spans="1:8" ht="15.6" x14ac:dyDescent="0.3">
      <c r="A953" s="389" t="s">
        <v>28</v>
      </c>
      <c r="B953" s="390">
        <v>2032</v>
      </c>
      <c r="C953" s="390" t="s">
        <v>1124</v>
      </c>
      <c r="D953" s="391">
        <v>327.68981545965653</v>
      </c>
      <c r="E953" s="365"/>
      <c r="F953" s="365"/>
      <c r="G953" s="365"/>
      <c r="H953" s="365"/>
    </row>
    <row r="954" spans="1:8" ht="15.6" x14ac:dyDescent="0.3">
      <c r="A954" s="389" t="s">
        <v>28</v>
      </c>
      <c r="B954" s="390">
        <v>2033</v>
      </c>
      <c r="C954" s="390" t="s">
        <v>1125</v>
      </c>
      <c r="D954" s="391">
        <v>321.82885725482885</v>
      </c>
      <c r="E954" s="365"/>
      <c r="F954" s="365"/>
      <c r="G954" s="365"/>
      <c r="H954" s="365"/>
    </row>
    <row r="955" spans="1:8" ht="15.6" x14ac:dyDescent="0.3">
      <c r="A955" s="389" t="s">
        <v>28</v>
      </c>
      <c r="B955" s="390">
        <v>2034</v>
      </c>
      <c r="C955" s="390" t="s">
        <v>1126</v>
      </c>
      <c r="D955" s="391">
        <v>316.58760429931328</v>
      </c>
      <c r="E955" s="365"/>
      <c r="F955" s="365"/>
      <c r="G955" s="365"/>
      <c r="H955" s="365"/>
    </row>
    <row r="956" spans="1:8" ht="15.6" x14ac:dyDescent="0.3">
      <c r="A956" s="389" t="s">
        <v>28</v>
      </c>
      <c r="B956" s="390">
        <v>2035</v>
      </c>
      <c r="C956" s="390" t="s">
        <v>1127</v>
      </c>
      <c r="D956" s="391">
        <v>311.94791700746498</v>
      </c>
      <c r="E956" s="365"/>
      <c r="F956" s="365"/>
      <c r="G956" s="365"/>
      <c r="H956" s="365"/>
    </row>
    <row r="957" spans="1:8" ht="15.6" x14ac:dyDescent="0.3">
      <c r="A957" s="389" t="s">
        <v>28</v>
      </c>
      <c r="B957" s="390">
        <v>2036</v>
      </c>
      <c r="C957" s="390" t="s">
        <v>1128</v>
      </c>
      <c r="D957" s="391">
        <v>307.85432376979884</v>
      </c>
      <c r="E957" s="365"/>
      <c r="F957" s="365"/>
      <c r="G957" s="365"/>
      <c r="H957" s="365"/>
    </row>
    <row r="958" spans="1:8" ht="15.6" x14ac:dyDescent="0.3">
      <c r="A958" s="389" t="s">
        <v>28</v>
      </c>
      <c r="B958" s="390">
        <v>2037</v>
      </c>
      <c r="C958" s="390" t="s">
        <v>1129</v>
      </c>
      <c r="D958" s="391">
        <v>304.28924877826438</v>
      </c>
      <c r="E958" s="365"/>
      <c r="F958" s="365"/>
      <c r="G958" s="365"/>
      <c r="H958" s="365"/>
    </row>
    <row r="959" spans="1:8" ht="15.6" x14ac:dyDescent="0.3">
      <c r="A959" s="389" t="s">
        <v>28</v>
      </c>
      <c r="B959" s="390">
        <v>2038</v>
      </c>
      <c r="C959" s="390" t="s">
        <v>1130</v>
      </c>
      <c r="D959" s="391">
        <v>301.20235087148967</v>
      </c>
      <c r="E959" s="365"/>
      <c r="F959" s="365"/>
      <c r="G959" s="365"/>
      <c r="H959" s="365"/>
    </row>
    <row r="960" spans="1:8" ht="15.6" x14ac:dyDescent="0.3">
      <c r="A960" s="389" t="s">
        <v>28</v>
      </c>
      <c r="B960" s="390">
        <v>2039</v>
      </c>
      <c r="C960" s="390" t="s">
        <v>1131</v>
      </c>
      <c r="D960" s="391">
        <v>298.51892498856921</v>
      </c>
      <c r="E960" s="365"/>
      <c r="F960" s="365"/>
      <c r="G960" s="365"/>
      <c r="H960" s="365"/>
    </row>
    <row r="961" spans="1:8" ht="15.6" x14ac:dyDescent="0.3">
      <c r="A961" s="389" t="s">
        <v>28</v>
      </c>
      <c r="B961" s="390">
        <v>2040</v>
      </c>
      <c r="C961" s="390" t="s">
        <v>1132</v>
      </c>
      <c r="D961" s="391">
        <v>296.20590508218004</v>
      </c>
      <c r="E961" s="365"/>
      <c r="F961" s="365"/>
      <c r="G961" s="365"/>
      <c r="H961" s="365"/>
    </row>
    <row r="962" spans="1:8" ht="15.6" x14ac:dyDescent="0.3">
      <c r="A962" s="389" t="s">
        <v>28</v>
      </c>
      <c r="B962" s="390">
        <v>2041</v>
      </c>
      <c r="C962" s="390" t="s">
        <v>1133</v>
      </c>
      <c r="D962" s="391">
        <v>294.23696853638785</v>
      </c>
      <c r="E962" s="365"/>
      <c r="F962" s="365"/>
      <c r="G962" s="365"/>
      <c r="H962" s="365"/>
    </row>
    <row r="963" spans="1:8" ht="15.6" x14ac:dyDescent="0.3">
      <c r="A963" s="389" t="s">
        <v>28</v>
      </c>
      <c r="B963" s="390">
        <v>2042</v>
      </c>
      <c r="C963" s="390" t="s">
        <v>1134</v>
      </c>
      <c r="D963" s="391">
        <v>292.53351187022974</v>
      </c>
      <c r="E963" s="365"/>
      <c r="F963" s="365"/>
      <c r="G963" s="365"/>
      <c r="H963" s="365"/>
    </row>
    <row r="964" spans="1:8" ht="15.6" x14ac:dyDescent="0.3">
      <c r="A964" s="389" t="s">
        <v>28</v>
      </c>
      <c r="B964" s="390">
        <v>2043</v>
      </c>
      <c r="C964" s="390" t="s">
        <v>1135</v>
      </c>
      <c r="D964" s="391">
        <v>291.08535008904875</v>
      </c>
      <c r="E964" s="365"/>
      <c r="F964" s="365"/>
      <c r="G964" s="365"/>
      <c r="H964" s="365"/>
    </row>
    <row r="965" spans="1:8" ht="15.6" x14ac:dyDescent="0.3">
      <c r="A965" s="389" t="s">
        <v>28</v>
      </c>
      <c r="B965" s="390">
        <v>2044</v>
      </c>
      <c r="C965" s="390" t="s">
        <v>1136</v>
      </c>
      <c r="D965" s="391">
        <v>289.84551715519331</v>
      </c>
      <c r="E965" s="365"/>
      <c r="F965" s="365"/>
      <c r="G965" s="365"/>
      <c r="H965" s="365"/>
    </row>
    <row r="966" spans="1:8" ht="15.6" x14ac:dyDescent="0.3">
      <c r="A966" s="389" t="s">
        <v>28</v>
      </c>
      <c r="B966" s="390">
        <v>2045</v>
      </c>
      <c r="C966" s="390" t="s">
        <v>1137</v>
      </c>
      <c r="D966" s="391">
        <v>288.76225622986874</v>
      </c>
      <c r="E966" s="365"/>
      <c r="F966" s="365"/>
      <c r="G966" s="365"/>
      <c r="H966" s="365"/>
    </row>
    <row r="967" spans="1:8" ht="15.6" x14ac:dyDescent="0.3">
      <c r="A967" s="389" t="s">
        <v>28</v>
      </c>
      <c r="B967" s="390">
        <v>2046</v>
      </c>
      <c r="C967" s="390" t="s">
        <v>1138</v>
      </c>
      <c r="D967" s="391">
        <v>287.83136339383731</v>
      </c>
      <c r="E967" s="365"/>
      <c r="F967" s="365"/>
      <c r="G967" s="365"/>
      <c r="H967" s="365"/>
    </row>
    <row r="968" spans="1:8" ht="15.6" x14ac:dyDescent="0.3">
      <c r="A968" s="389" t="s">
        <v>28</v>
      </c>
      <c r="B968" s="390">
        <v>2047</v>
      </c>
      <c r="C968" s="390" t="s">
        <v>1139</v>
      </c>
      <c r="D968" s="391">
        <v>287.0474099805221</v>
      </c>
      <c r="E968" s="365"/>
      <c r="F968" s="365"/>
      <c r="G968" s="365"/>
      <c r="H968" s="365"/>
    </row>
    <row r="969" spans="1:8" ht="15.6" x14ac:dyDescent="0.3">
      <c r="A969" s="389" t="s">
        <v>28</v>
      </c>
      <c r="B969" s="390">
        <v>2048</v>
      </c>
      <c r="C969" s="390" t="s">
        <v>1140</v>
      </c>
      <c r="D969" s="391">
        <v>286.38884982991516</v>
      </c>
      <c r="E969" s="365"/>
      <c r="F969" s="365"/>
      <c r="G969" s="365"/>
      <c r="H969" s="365"/>
    </row>
    <row r="970" spans="1:8" ht="15.6" x14ac:dyDescent="0.3">
      <c r="A970" s="389" t="s">
        <v>28</v>
      </c>
      <c r="B970" s="390">
        <v>2049</v>
      </c>
      <c r="C970" s="390" t="s">
        <v>1141</v>
      </c>
      <c r="D970" s="391">
        <v>285.81802526838771</v>
      </c>
      <c r="E970" s="365"/>
      <c r="F970" s="365"/>
      <c r="G970" s="365"/>
      <c r="H970" s="365"/>
    </row>
    <row r="971" spans="1:8" ht="15.6" x14ac:dyDescent="0.3">
      <c r="A971" s="389" t="s">
        <v>28</v>
      </c>
      <c r="B971" s="390">
        <v>2050</v>
      </c>
      <c r="C971" s="390" t="s">
        <v>1142</v>
      </c>
      <c r="D971" s="391">
        <v>285.34219475473282</v>
      </c>
      <c r="E971" s="365"/>
      <c r="F971" s="365"/>
      <c r="G971" s="365"/>
      <c r="H971" s="365"/>
    </row>
    <row r="972" spans="1:8" ht="15.6" x14ac:dyDescent="0.3">
      <c r="A972" s="385" t="s">
        <v>29</v>
      </c>
      <c r="B972" s="386">
        <v>2015</v>
      </c>
      <c r="C972" s="387" t="s">
        <v>2466</v>
      </c>
      <c r="D972" s="388">
        <v>529.35015779255298</v>
      </c>
      <c r="E972" s="365"/>
      <c r="F972" s="365"/>
      <c r="G972" s="365"/>
      <c r="H972" s="365"/>
    </row>
    <row r="973" spans="1:8" ht="15.6" x14ac:dyDescent="0.3">
      <c r="A973" s="385" t="s">
        <v>29</v>
      </c>
      <c r="B973" s="386">
        <v>2016</v>
      </c>
      <c r="C973" s="387" t="s">
        <v>2467</v>
      </c>
      <c r="D973" s="388">
        <v>518.70245308768335</v>
      </c>
      <c r="E973" s="365"/>
      <c r="F973" s="365"/>
      <c r="G973" s="365"/>
      <c r="H973" s="365"/>
    </row>
    <row r="974" spans="1:8" ht="15.6" x14ac:dyDescent="0.3">
      <c r="A974" s="389" t="s">
        <v>29</v>
      </c>
      <c r="B974" s="390">
        <v>2017</v>
      </c>
      <c r="C974" s="390" t="s">
        <v>1143</v>
      </c>
      <c r="D974" s="391">
        <v>506.28143292501528</v>
      </c>
      <c r="E974" s="365"/>
      <c r="F974" s="365"/>
      <c r="G974" s="365"/>
      <c r="H974" s="365"/>
    </row>
    <row r="975" spans="1:8" ht="15.6" x14ac:dyDescent="0.3">
      <c r="A975" s="389" t="s">
        <v>29</v>
      </c>
      <c r="B975" s="390">
        <v>2018</v>
      </c>
      <c r="C975" s="390" t="s">
        <v>1144</v>
      </c>
      <c r="D975" s="391">
        <v>495.19844003070216</v>
      </c>
      <c r="E975" s="365"/>
      <c r="F975" s="365"/>
      <c r="G975" s="365"/>
      <c r="H975" s="365"/>
    </row>
    <row r="976" spans="1:8" ht="15.6" x14ac:dyDescent="0.3">
      <c r="A976" s="389" t="s">
        <v>29</v>
      </c>
      <c r="B976" s="390">
        <v>2019</v>
      </c>
      <c r="C976" s="390" t="s">
        <v>1145</v>
      </c>
      <c r="D976" s="391">
        <v>481.19764946860295</v>
      </c>
      <c r="E976" s="365"/>
      <c r="F976" s="365"/>
      <c r="G976" s="365"/>
      <c r="H976" s="365"/>
    </row>
    <row r="977" spans="1:8" ht="15.6" x14ac:dyDescent="0.3">
      <c r="A977" s="389" t="s">
        <v>29</v>
      </c>
      <c r="B977" s="390">
        <v>2020</v>
      </c>
      <c r="C977" s="390" t="s">
        <v>1146</v>
      </c>
      <c r="D977" s="391">
        <v>466.90003528607957</v>
      </c>
      <c r="E977" s="365"/>
      <c r="F977" s="365"/>
      <c r="G977" s="365"/>
      <c r="H977" s="365"/>
    </row>
    <row r="978" spans="1:8" ht="15.6" x14ac:dyDescent="0.3">
      <c r="A978" s="389" t="s">
        <v>29</v>
      </c>
      <c r="B978" s="390">
        <v>2021</v>
      </c>
      <c r="C978" s="390" t="s">
        <v>1147</v>
      </c>
      <c r="D978" s="391">
        <v>453.65962450666729</v>
      </c>
      <c r="E978" s="365"/>
      <c r="F978" s="365"/>
      <c r="G978" s="365"/>
      <c r="H978" s="365"/>
    </row>
    <row r="979" spans="1:8" ht="15.6" x14ac:dyDescent="0.3">
      <c r="A979" s="389" t="s">
        <v>29</v>
      </c>
      <c r="B979" s="390">
        <v>2022</v>
      </c>
      <c r="C979" s="390" t="s">
        <v>1148</v>
      </c>
      <c r="D979" s="391">
        <v>439.30104454147812</v>
      </c>
      <c r="E979" s="365"/>
      <c r="F979" s="365"/>
      <c r="G979" s="365"/>
      <c r="H979" s="365"/>
    </row>
    <row r="980" spans="1:8" ht="15.6" x14ac:dyDescent="0.3">
      <c r="A980" s="389" t="s">
        <v>29</v>
      </c>
      <c r="B980" s="390">
        <v>2023</v>
      </c>
      <c r="C980" s="390" t="s">
        <v>1149</v>
      </c>
      <c r="D980" s="391">
        <v>425.09482662538159</v>
      </c>
      <c r="E980" s="365"/>
      <c r="F980" s="365"/>
      <c r="G980" s="365"/>
      <c r="H980" s="365"/>
    </row>
    <row r="981" spans="1:8" ht="15.6" x14ac:dyDescent="0.3">
      <c r="A981" s="389" t="s">
        <v>29</v>
      </c>
      <c r="B981" s="390">
        <v>2024</v>
      </c>
      <c r="C981" s="390" t="s">
        <v>1150</v>
      </c>
      <c r="D981" s="391">
        <v>412.15072623035491</v>
      </c>
      <c r="E981" s="365"/>
      <c r="F981" s="365"/>
      <c r="G981" s="365"/>
      <c r="H981" s="365"/>
    </row>
    <row r="982" spans="1:8" ht="15.6" x14ac:dyDescent="0.3">
      <c r="A982" s="389" t="s">
        <v>29</v>
      </c>
      <c r="B982" s="390">
        <v>2025</v>
      </c>
      <c r="C982" s="390" t="s">
        <v>1151</v>
      </c>
      <c r="D982" s="391">
        <v>398.3868947507782</v>
      </c>
      <c r="E982" s="365"/>
      <c r="F982" s="365"/>
      <c r="G982" s="365"/>
      <c r="H982" s="365"/>
    </row>
    <row r="983" spans="1:8" ht="15.6" x14ac:dyDescent="0.3">
      <c r="A983" s="389" t="s">
        <v>29</v>
      </c>
      <c r="B983" s="390">
        <v>2026</v>
      </c>
      <c r="C983" s="390" t="s">
        <v>1152</v>
      </c>
      <c r="D983" s="391">
        <v>387.16913255465738</v>
      </c>
      <c r="E983" s="365"/>
      <c r="F983" s="365"/>
      <c r="G983" s="365"/>
      <c r="H983" s="365"/>
    </row>
    <row r="984" spans="1:8" ht="15.6" x14ac:dyDescent="0.3">
      <c r="A984" s="389" t="s">
        <v>29</v>
      </c>
      <c r="B984" s="390">
        <v>2027</v>
      </c>
      <c r="C984" s="390" t="s">
        <v>1153</v>
      </c>
      <c r="D984" s="391">
        <v>375.42684068828498</v>
      </c>
      <c r="E984" s="365"/>
      <c r="F984" s="365"/>
      <c r="G984" s="365"/>
      <c r="H984" s="365"/>
    </row>
    <row r="985" spans="1:8" ht="15.6" x14ac:dyDescent="0.3">
      <c r="A985" s="389" t="s">
        <v>29</v>
      </c>
      <c r="B985" s="390">
        <v>2028</v>
      </c>
      <c r="C985" s="390" t="s">
        <v>1154</v>
      </c>
      <c r="D985" s="391">
        <v>364.77988756140149</v>
      </c>
      <c r="E985" s="365"/>
      <c r="F985" s="365"/>
      <c r="G985" s="365"/>
      <c r="H985" s="365"/>
    </row>
    <row r="986" spans="1:8" ht="15.6" x14ac:dyDescent="0.3">
      <c r="A986" s="389" t="s">
        <v>29</v>
      </c>
      <c r="B986" s="390">
        <v>2029</v>
      </c>
      <c r="C986" s="390" t="s">
        <v>1155</v>
      </c>
      <c r="D986" s="391">
        <v>355.18237011398293</v>
      </c>
      <c r="E986" s="365"/>
      <c r="F986" s="365"/>
      <c r="G986" s="365"/>
      <c r="H986" s="365"/>
    </row>
    <row r="987" spans="1:8" ht="15.6" x14ac:dyDescent="0.3">
      <c r="A987" s="389" t="s">
        <v>29</v>
      </c>
      <c r="B987" s="390">
        <v>2030</v>
      </c>
      <c r="C987" s="390" t="s">
        <v>1156</v>
      </c>
      <c r="D987" s="391">
        <v>346.58751155764253</v>
      </c>
      <c r="E987" s="365"/>
      <c r="F987" s="365"/>
      <c r="G987" s="365"/>
      <c r="H987" s="365"/>
    </row>
    <row r="988" spans="1:8" ht="15.6" x14ac:dyDescent="0.3">
      <c r="A988" s="389" t="s">
        <v>29</v>
      </c>
      <c r="B988" s="390">
        <v>2031</v>
      </c>
      <c r="C988" s="390" t="s">
        <v>1157</v>
      </c>
      <c r="D988" s="391">
        <v>338.92461663278903</v>
      </c>
      <c r="E988" s="365"/>
      <c r="F988" s="365"/>
      <c r="G988" s="365"/>
      <c r="H988" s="365"/>
    </row>
    <row r="989" spans="1:8" ht="15.6" x14ac:dyDescent="0.3">
      <c r="A989" s="389" t="s">
        <v>29</v>
      </c>
      <c r="B989" s="390">
        <v>2032</v>
      </c>
      <c r="C989" s="390" t="s">
        <v>1158</v>
      </c>
      <c r="D989" s="391">
        <v>332.12582620805898</v>
      </c>
      <c r="E989" s="365"/>
      <c r="F989" s="365"/>
      <c r="G989" s="365"/>
      <c r="H989" s="365"/>
    </row>
    <row r="990" spans="1:8" ht="15.6" x14ac:dyDescent="0.3">
      <c r="A990" s="389" t="s">
        <v>29</v>
      </c>
      <c r="B990" s="390">
        <v>2033</v>
      </c>
      <c r="C990" s="390" t="s">
        <v>1159</v>
      </c>
      <c r="D990" s="391">
        <v>326.11743229802426</v>
      </c>
      <c r="E990" s="365"/>
      <c r="F990" s="365"/>
      <c r="G990" s="365"/>
      <c r="H990" s="365"/>
    </row>
    <row r="991" spans="1:8" ht="15.6" x14ac:dyDescent="0.3">
      <c r="A991" s="389" t="s">
        <v>29</v>
      </c>
      <c r="B991" s="390">
        <v>2034</v>
      </c>
      <c r="C991" s="390" t="s">
        <v>1160</v>
      </c>
      <c r="D991" s="391">
        <v>320.8341023216251</v>
      </c>
      <c r="E991" s="365"/>
      <c r="F991" s="365"/>
      <c r="G991" s="365"/>
      <c r="H991" s="365"/>
    </row>
    <row r="992" spans="1:8" ht="15.6" x14ac:dyDescent="0.3">
      <c r="A992" s="389" t="s">
        <v>29</v>
      </c>
      <c r="B992" s="390">
        <v>2035</v>
      </c>
      <c r="C992" s="390" t="s">
        <v>1161</v>
      </c>
      <c r="D992" s="391">
        <v>316.22319048178656</v>
      </c>
      <c r="E992" s="365"/>
      <c r="F992" s="365"/>
      <c r="G992" s="365"/>
      <c r="H992" s="365"/>
    </row>
    <row r="993" spans="1:8" ht="15.6" x14ac:dyDescent="0.3">
      <c r="A993" s="389" t="s">
        <v>29</v>
      </c>
      <c r="B993" s="390">
        <v>2036</v>
      </c>
      <c r="C993" s="390" t="s">
        <v>1162</v>
      </c>
      <c r="D993" s="391">
        <v>312.21350687083066</v>
      </c>
      <c r="E993" s="365"/>
      <c r="F993" s="365"/>
      <c r="G993" s="365"/>
      <c r="H993" s="365"/>
    </row>
    <row r="994" spans="1:8" ht="15.6" x14ac:dyDescent="0.3">
      <c r="A994" s="389" t="s">
        <v>29</v>
      </c>
      <c r="B994" s="390">
        <v>2037</v>
      </c>
      <c r="C994" s="390" t="s">
        <v>1163</v>
      </c>
      <c r="D994" s="391">
        <v>308.76054174456232</v>
      </c>
      <c r="E994" s="365"/>
      <c r="F994" s="365"/>
      <c r="G994" s="365"/>
      <c r="H994" s="365"/>
    </row>
    <row r="995" spans="1:8" ht="15.6" x14ac:dyDescent="0.3">
      <c r="A995" s="389" t="s">
        <v>29</v>
      </c>
      <c r="B995" s="390">
        <v>2038</v>
      </c>
      <c r="C995" s="390" t="s">
        <v>1164</v>
      </c>
      <c r="D995" s="391">
        <v>305.81496028249398</v>
      </c>
      <c r="E995" s="365"/>
      <c r="F995" s="365"/>
      <c r="G995" s="365"/>
      <c r="H995" s="365"/>
    </row>
    <row r="996" spans="1:8" ht="15.6" x14ac:dyDescent="0.3">
      <c r="A996" s="389" t="s">
        <v>29</v>
      </c>
      <c r="B996" s="390">
        <v>2039</v>
      </c>
      <c r="C996" s="390" t="s">
        <v>1165</v>
      </c>
      <c r="D996" s="391">
        <v>303.30468735964268</v>
      </c>
      <c r="E996" s="365"/>
      <c r="F996" s="365"/>
      <c r="G996" s="365"/>
      <c r="H996" s="365"/>
    </row>
    <row r="997" spans="1:8" ht="15.6" x14ac:dyDescent="0.3">
      <c r="A997" s="389" t="s">
        <v>29</v>
      </c>
      <c r="B997" s="390">
        <v>2040</v>
      </c>
      <c r="C997" s="390" t="s">
        <v>1166</v>
      </c>
      <c r="D997" s="391">
        <v>301.19106681898398</v>
      </c>
      <c r="E997" s="365"/>
      <c r="F997" s="365"/>
      <c r="G997" s="365"/>
      <c r="H997" s="365"/>
    </row>
    <row r="998" spans="1:8" ht="15.6" x14ac:dyDescent="0.3">
      <c r="A998" s="389" t="s">
        <v>29</v>
      </c>
      <c r="B998" s="390">
        <v>2041</v>
      </c>
      <c r="C998" s="390" t="s">
        <v>1167</v>
      </c>
      <c r="D998" s="391">
        <v>299.44345772070795</v>
      </c>
      <c r="E998" s="365"/>
      <c r="F998" s="365"/>
      <c r="G998" s="365"/>
      <c r="H998" s="365"/>
    </row>
    <row r="999" spans="1:8" ht="15.6" x14ac:dyDescent="0.3">
      <c r="A999" s="389" t="s">
        <v>29</v>
      </c>
      <c r="B999" s="390">
        <v>2042</v>
      </c>
      <c r="C999" s="390" t="s">
        <v>1168</v>
      </c>
      <c r="D999" s="391">
        <v>297.98716916971694</v>
      </c>
      <c r="E999" s="365"/>
      <c r="F999" s="365"/>
      <c r="G999" s="365"/>
      <c r="H999" s="365"/>
    </row>
    <row r="1000" spans="1:8" ht="15.6" x14ac:dyDescent="0.3">
      <c r="A1000" s="389" t="s">
        <v>29</v>
      </c>
      <c r="B1000" s="390">
        <v>2043</v>
      </c>
      <c r="C1000" s="390" t="s">
        <v>1169</v>
      </c>
      <c r="D1000" s="391">
        <v>296.79598882655125</v>
      </c>
      <c r="E1000" s="365"/>
      <c r="F1000" s="365"/>
      <c r="G1000" s="365"/>
      <c r="H1000" s="365"/>
    </row>
    <row r="1001" spans="1:8" ht="15.6" x14ac:dyDescent="0.3">
      <c r="A1001" s="389" t="s">
        <v>29</v>
      </c>
      <c r="B1001" s="390">
        <v>2044</v>
      </c>
      <c r="C1001" s="390" t="s">
        <v>1170</v>
      </c>
      <c r="D1001" s="391">
        <v>295.80275905969376</v>
      </c>
      <c r="E1001" s="365"/>
      <c r="F1001" s="365"/>
      <c r="G1001" s="365"/>
      <c r="H1001" s="365"/>
    </row>
    <row r="1002" spans="1:8" ht="15.6" x14ac:dyDescent="0.3">
      <c r="A1002" s="389" t="s">
        <v>29</v>
      </c>
      <c r="B1002" s="390">
        <v>2045</v>
      </c>
      <c r="C1002" s="390" t="s">
        <v>1171</v>
      </c>
      <c r="D1002" s="391">
        <v>294.97086422280324</v>
      </c>
      <c r="E1002" s="365"/>
      <c r="F1002" s="365"/>
      <c r="G1002" s="365"/>
      <c r="H1002" s="365"/>
    </row>
    <row r="1003" spans="1:8" ht="15.6" x14ac:dyDescent="0.3">
      <c r="A1003" s="389" t="s">
        <v>29</v>
      </c>
      <c r="B1003" s="390">
        <v>2046</v>
      </c>
      <c r="C1003" s="390" t="s">
        <v>1172</v>
      </c>
      <c r="D1003" s="391">
        <v>294.27533128252765</v>
      </c>
      <c r="E1003" s="365"/>
      <c r="F1003" s="365"/>
      <c r="G1003" s="365"/>
      <c r="H1003" s="365"/>
    </row>
    <row r="1004" spans="1:8" ht="15.6" x14ac:dyDescent="0.3">
      <c r="A1004" s="389" t="s">
        <v>29</v>
      </c>
      <c r="B1004" s="390">
        <v>2047</v>
      </c>
      <c r="C1004" s="390" t="s">
        <v>1173</v>
      </c>
      <c r="D1004" s="391">
        <v>293.70447489687211</v>
      </c>
      <c r="E1004" s="365"/>
      <c r="F1004" s="365"/>
      <c r="G1004" s="365"/>
      <c r="H1004" s="365"/>
    </row>
    <row r="1005" spans="1:8" ht="15.6" x14ac:dyDescent="0.3">
      <c r="A1005" s="389" t="s">
        <v>29</v>
      </c>
      <c r="B1005" s="390">
        <v>2048</v>
      </c>
      <c r="C1005" s="390" t="s">
        <v>1174</v>
      </c>
      <c r="D1005" s="391">
        <v>293.23474320970308</v>
      </c>
      <c r="E1005" s="365"/>
      <c r="F1005" s="365"/>
      <c r="G1005" s="365"/>
      <c r="H1005" s="365"/>
    </row>
    <row r="1006" spans="1:8" ht="15.6" x14ac:dyDescent="0.3">
      <c r="A1006" s="389" t="s">
        <v>29</v>
      </c>
      <c r="B1006" s="390">
        <v>2049</v>
      </c>
      <c r="C1006" s="390" t="s">
        <v>1175</v>
      </c>
      <c r="D1006" s="391">
        <v>292.85091492991768</v>
      </c>
      <c r="E1006" s="365"/>
      <c r="F1006" s="365"/>
      <c r="G1006" s="365"/>
      <c r="H1006" s="365"/>
    </row>
    <row r="1007" spans="1:8" ht="15.6" x14ac:dyDescent="0.3">
      <c r="A1007" s="389" t="s">
        <v>29</v>
      </c>
      <c r="B1007" s="390">
        <v>2050</v>
      </c>
      <c r="C1007" s="390" t="s">
        <v>1176</v>
      </c>
      <c r="D1007" s="391">
        <v>292.53618423530156</v>
      </c>
      <c r="E1007" s="365"/>
      <c r="F1007" s="365"/>
      <c r="G1007" s="365"/>
      <c r="H1007" s="365"/>
    </row>
    <row r="1008" spans="1:8" ht="15.6" x14ac:dyDescent="0.3">
      <c r="A1008" s="385" t="s">
        <v>30</v>
      </c>
      <c r="B1008" s="386">
        <v>2015</v>
      </c>
      <c r="C1008" s="387" t="s">
        <v>2468</v>
      </c>
      <c r="D1008" s="388">
        <v>583.30558777820056</v>
      </c>
      <c r="E1008" s="365"/>
      <c r="F1008" s="365"/>
      <c r="G1008" s="365"/>
      <c r="H1008" s="365"/>
    </row>
    <row r="1009" spans="1:8" ht="15.6" x14ac:dyDescent="0.3">
      <c r="A1009" s="385" t="s">
        <v>30</v>
      </c>
      <c r="B1009" s="386">
        <v>2016</v>
      </c>
      <c r="C1009" s="387" t="s">
        <v>2469</v>
      </c>
      <c r="D1009" s="388">
        <v>572.17906765795249</v>
      </c>
      <c r="E1009" s="365"/>
      <c r="F1009" s="365"/>
      <c r="G1009" s="365"/>
      <c r="H1009" s="365"/>
    </row>
    <row r="1010" spans="1:8" ht="15.6" x14ac:dyDescent="0.3">
      <c r="A1010" s="389" t="s">
        <v>30</v>
      </c>
      <c r="B1010" s="390">
        <v>2017</v>
      </c>
      <c r="C1010" s="390" t="s">
        <v>1177</v>
      </c>
      <c r="D1010" s="391">
        <v>558.07063485802951</v>
      </c>
      <c r="E1010" s="365"/>
      <c r="F1010" s="365"/>
      <c r="G1010" s="365"/>
      <c r="H1010" s="365"/>
    </row>
    <row r="1011" spans="1:8" ht="15.6" x14ac:dyDescent="0.3">
      <c r="A1011" s="389" t="s">
        <v>30</v>
      </c>
      <c r="B1011" s="390">
        <v>2018</v>
      </c>
      <c r="C1011" s="390" t="s">
        <v>1178</v>
      </c>
      <c r="D1011" s="391">
        <v>543.7774346828453</v>
      </c>
      <c r="E1011" s="365"/>
      <c r="F1011" s="365"/>
      <c r="G1011" s="365"/>
      <c r="H1011" s="365"/>
    </row>
    <row r="1012" spans="1:8" ht="15.6" x14ac:dyDescent="0.3">
      <c r="A1012" s="389" t="s">
        <v>30</v>
      </c>
      <c r="B1012" s="390">
        <v>2019</v>
      </c>
      <c r="C1012" s="390" t="s">
        <v>1179</v>
      </c>
      <c r="D1012" s="391">
        <v>528.88415140443294</v>
      </c>
      <c r="E1012" s="365"/>
      <c r="F1012" s="365"/>
      <c r="G1012" s="365"/>
      <c r="H1012" s="365"/>
    </row>
    <row r="1013" spans="1:8" ht="15.6" x14ac:dyDescent="0.3">
      <c r="A1013" s="389" t="s">
        <v>30</v>
      </c>
      <c r="B1013" s="390">
        <v>2020</v>
      </c>
      <c r="C1013" s="390" t="s">
        <v>1180</v>
      </c>
      <c r="D1013" s="391">
        <v>513.65862215397078</v>
      </c>
      <c r="E1013" s="365"/>
      <c r="F1013" s="365"/>
      <c r="G1013" s="365"/>
      <c r="H1013" s="365"/>
    </row>
    <row r="1014" spans="1:8" ht="15.6" x14ac:dyDescent="0.3">
      <c r="A1014" s="389" t="s">
        <v>30</v>
      </c>
      <c r="B1014" s="390">
        <v>2021</v>
      </c>
      <c r="C1014" s="390" t="s">
        <v>1181</v>
      </c>
      <c r="D1014" s="391">
        <v>498.18764381725504</v>
      </c>
      <c r="E1014" s="365"/>
      <c r="F1014" s="365"/>
      <c r="G1014" s="365"/>
      <c r="H1014" s="365"/>
    </row>
    <row r="1015" spans="1:8" ht="15.6" x14ac:dyDescent="0.3">
      <c r="A1015" s="389" t="s">
        <v>30</v>
      </c>
      <c r="B1015" s="390">
        <v>2022</v>
      </c>
      <c r="C1015" s="390" t="s">
        <v>1182</v>
      </c>
      <c r="D1015" s="391">
        <v>482.78568366167332</v>
      </c>
      <c r="E1015" s="365"/>
      <c r="F1015" s="365"/>
      <c r="G1015" s="365"/>
      <c r="H1015" s="365"/>
    </row>
    <row r="1016" spans="1:8" ht="15.6" x14ac:dyDescent="0.3">
      <c r="A1016" s="389" t="s">
        <v>30</v>
      </c>
      <c r="B1016" s="390">
        <v>2023</v>
      </c>
      <c r="C1016" s="390" t="s">
        <v>1183</v>
      </c>
      <c r="D1016" s="391">
        <v>467.51872979106156</v>
      </c>
      <c r="E1016" s="365"/>
      <c r="F1016" s="365"/>
      <c r="G1016" s="365"/>
      <c r="H1016" s="365"/>
    </row>
    <row r="1017" spans="1:8" ht="15.6" x14ac:dyDescent="0.3">
      <c r="A1017" s="389" t="s">
        <v>30</v>
      </c>
      <c r="B1017" s="390">
        <v>2024</v>
      </c>
      <c r="C1017" s="390" t="s">
        <v>1184</v>
      </c>
      <c r="D1017" s="391">
        <v>452.52204933328665</v>
      </c>
      <c r="E1017" s="365"/>
      <c r="F1017" s="365"/>
      <c r="G1017" s="365"/>
      <c r="H1017" s="365"/>
    </row>
    <row r="1018" spans="1:8" ht="15.6" x14ac:dyDescent="0.3">
      <c r="A1018" s="389" t="s">
        <v>30</v>
      </c>
      <c r="B1018" s="390">
        <v>2025</v>
      </c>
      <c r="C1018" s="390" t="s">
        <v>1185</v>
      </c>
      <c r="D1018" s="391">
        <v>437.90966961122956</v>
      </c>
      <c r="E1018" s="365"/>
      <c r="F1018" s="365"/>
      <c r="G1018" s="365"/>
      <c r="H1018" s="365"/>
    </row>
    <row r="1019" spans="1:8" ht="15.6" x14ac:dyDescent="0.3">
      <c r="A1019" s="389" t="s">
        <v>30</v>
      </c>
      <c r="B1019" s="390">
        <v>2026</v>
      </c>
      <c r="C1019" s="390" t="s">
        <v>1186</v>
      </c>
      <c r="D1019" s="391">
        <v>424.54901660838919</v>
      </c>
      <c r="E1019" s="365"/>
      <c r="F1019" s="365"/>
      <c r="G1019" s="365"/>
      <c r="H1019" s="365"/>
    </row>
    <row r="1020" spans="1:8" ht="15.6" x14ac:dyDescent="0.3">
      <c r="A1020" s="389" t="s">
        <v>30</v>
      </c>
      <c r="B1020" s="390">
        <v>2027</v>
      </c>
      <c r="C1020" s="390" t="s">
        <v>1187</v>
      </c>
      <c r="D1020" s="391">
        <v>412.32205334220231</v>
      </c>
      <c r="E1020" s="365"/>
      <c r="F1020" s="365"/>
      <c r="G1020" s="365"/>
      <c r="H1020" s="365"/>
    </row>
    <row r="1021" spans="1:8" ht="15.6" x14ac:dyDescent="0.3">
      <c r="A1021" s="389" t="s">
        <v>30</v>
      </c>
      <c r="B1021" s="390">
        <v>2028</v>
      </c>
      <c r="C1021" s="390" t="s">
        <v>1188</v>
      </c>
      <c r="D1021" s="391">
        <v>401.27007424451227</v>
      </c>
      <c r="E1021" s="365"/>
      <c r="F1021" s="365"/>
      <c r="G1021" s="365"/>
      <c r="H1021" s="365"/>
    </row>
    <row r="1022" spans="1:8" ht="15.6" x14ac:dyDescent="0.3">
      <c r="A1022" s="389" t="s">
        <v>30</v>
      </c>
      <c r="B1022" s="390">
        <v>2029</v>
      </c>
      <c r="C1022" s="390" t="s">
        <v>1189</v>
      </c>
      <c r="D1022" s="391">
        <v>391.26223190533329</v>
      </c>
      <c r="E1022" s="365"/>
      <c r="F1022" s="365"/>
      <c r="G1022" s="365"/>
      <c r="H1022" s="365"/>
    </row>
    <row r="1023" spans="1:8" ht="15.6" x14ac:dyDescent="0.3">
      <c r="A1023" s="389" t="s">
        <v>30</v>
      </c>
      <c r="B1023" s="390">
        <v>2030</v>
      </c>
      <c r="C1023" s="390" t="s">
        <v>1190</v>
      </c>
      <c r="D1023" s="391">
        <v>382.26756544297558</v>
      </c>
      <c r="E1023" s="365"/>
      <c r="F1023" s="365"/>
      <c r="G1023" s="365"/>
      <c r="H1023" s="365"/>
    </row>
    <row r="1024" spans="1:8" ht="15.6" x14ac:dyDescent="0.3">
      <c r="A1024" s="389" t="s">
        <v>30</v>
      </c>
      <c r="B1024" s="390">
        <v>2031</v>
      </c>
      <c r="C1024" s="390" t="s">
        <v>1191</v>
      </c>
      <c r="D1024" s="391">
        <v>374.22759680837368</v>
      </c>
      <c r="E1024" s="365"/>
      <c r="F1024" s="365"/>
      <c r="G1024" s="365"/>
      <c r="H1024" s="365"/>
    </row>
    <row r="1025" spans="1:8" ht="15.6" x14ac:dyDescent="0.3">
      <c r="A1025" s="389" t="s">
        <v>30</v>
      </c>
      <c r="B1025" s="390">
        <v>2032</v>
      </c>
      <c r="C1025" s="390" t="s">
        <v>1192</v>
      </c>
      <c r="D1025" s="391">
        <v>367.0920226140509</v>
      </c>
      <c r="E1025" s="365"/>
      <c r="F1025" s="365"/>
      <c r="G1025" s="365"/>
      <c r="H1025" s="365"/>
    </row>
    <row r="1026" spans="1:8" ht="15.6" x14ac:dyDescent="0.3">
      <c r="A1026" s="389" t="s">
        <v>30</v>
      </c>
      <c r="B1026" s="390">
        <v>2033</v>
      </c>
      <c r="C1026" s="390" t="s">
        <v>1193</v>
      </c>
      <c r="D1026" s="391">
        <v>360.75133567341857</v>
      </c>
      <c r="E1026" s="365"/>
      <c r="F1026" s="365"/>
      <c r="G1026" s="365"/>
      <c r="H1026" s="365"/>
    </row>
    <row r="1027" spans="1:8" ht="15.6" x14ac:dyDescent="0.3">
      <c r="A1027" s="389" t="s">
        <v>30</v>
      </c>
      <c r="B1027" s="390">
        <v>2034</v>
      </c>
      <c r="C1027" s="390" t="s">
        <v>1194</v>
      </c>
      <c r="D1027" s="391">
        <v>355.1481499470429</v>
      </c>
      <c r="E1027" s="365"/>
      <c r="F1027" s="365"/>
      <c r="G1027" s="365"/>
      <c r="H1027" s="365"/>
    </row>
    <row r="1028" spans="1:8" ht="15.6" x14ac:dyDescent="0.3">
      <c r="A1028" s="389" t="s">
        <v>30</v>
      </c>
      <c r="B1028" s="390">
        <v>2035</v>
      </c>
      <c r="C1028" s="390" t="s">
        <v>1195</v>
      </c>
      <c r="D1028" s="391">
        <v>350.2492092199912</v>
      </c>
      <c r="E1028" s="365"/>
      <c r="F1028" s="365"/>
      <c r="G1028" s="365"/>
      <c r="H1028" s="365"/>
    </row>
    <row r="1029" spans="1:8" ht="15.6" x14ac:dyDescent="0.3">
      <c r="A1029" s="389" t="s">
        <v>30</v>
      </c>
      <c r="B1029" s="390">
        <v>2036</v>
      </c>
      <c r="C1029" s="390" t="s">
        <v>1196</v>
      </c>
      <c r="D1029" s="391">
        <v>346.01521042910912</v>
      </c>
      <c r="E1029" s="365"/>
      <c r="F1029" s="365"/>
      <c r="G1029" s="365"/>
      <c r="H1029" s="365"/>
    </row>
    <row r="1030" spans="1:8" ht="15.6" x14ac:dyDescent="0.3">
      <c r="A1030" s="389" t="s">
        <v>30</v>
      </c>
      <c r="B1030" s="390">
        <v>2037</v>
      </c>
      <c r="C1030" s="390" t="s">
        <v>1197</v>
      </c>
      <c r="D1030" s="391">
        <v>342.33876082808621</v>
      </c>
      <c r="E1030" s="365"/>
      <c r="F1030" s="365"/>
      <c r="G1030" s="365"/>
      <c r="H1030" s="365"/>
    </row>
    <row r="1031" spans="1:8" ht="15.6" x14ac:dyDescent="0.3">
      <c r="A1031" s="389" t="s">
        <v>30</v>
      </c>
      <c r="B1031" s="390">
        <v>2038</v>
      </c>
      <c r="C1031" s="390" t="s">
        <v>1198</v>
      </c>
      <c r="D1031" s="391">
        <v>339.19553454731573</v>
      </c>
      <c r="E1031" s="365"/>
      <c r="F1031" s="365"/>
      <c r="G1031" s="365"/>
      <c r="H1031" s="365"/>
    </row>
    <row r="1032" spans="1:8" ht="15.6" x14ac:dyDescent="0.3">
      <c r="A1032" s="389" t="s">
        <v>30</v>
      </c>
      <c r="B1032" s="390">
        <v>2039</v>
      </c>
      <c r="C1032" s="390" t="s">
        <v>1199</v>
      </c>
      <c r="D1032" s="391">
        <v>336.51887227857821</v>
      </c>
      <c r="E1032" s="365"/>
      <c r="F1032" s="365"/>
      <c r="G1032" s="365"/>
      <c r="H1032" s="365"/>
    </row>
    <row r="1033" spans="1:8" ht="15.6" x14ac:dyDescent="0.3">
      <c r="A1033" s="389" t="s">
        <v>30</v>
      </c>
      <c r="B1033" s="390">
        <v>2040</v>
      </c>
      <c r="C1033" s="390" t="s">
        <v>1200</v>
      </c>
      <c r="D1033" s="391">
        <v>334.25769809482762</v>
      </c>
      <c r="E1033" s="365"/>
      <c r="F1033" s="365"/>
      <c r="G1033" s="365"/>
      <c r="H1033" s="365"/>
    </row>
    <row r="1034" spans="1:8" ht="15.6" x14ac:dyDescent="0.3">
      <c r="A1034" s="389" t="s">
        <v>30</v>
      </c>
      <c r="B1034" s="390">
        <v>2041</v>
      </c>
      <c r="C1034" s="390" t="s">
        <v>1201</v>
      </c>
      <c r="D1034" s="391">
        <v>332.40412433807143</v>
      </c>
      <c r="E1034" s="365"/>
      <c r="F1034" s="365"/>
      <c r="G1034" s="365"/>
      <c r="H1034" s="365"/>
    </row>
    <row r="1035" spans="1:8" ht="15.6" x14ac:dyDescent="0.3">
      <c r="A1035" s="389" t="s">
        <v>30</v>
      </c>
      <c r="B1035" s="390">
        <v>2042</v>
      </c>
      <c r="C1035" s="390" t="s">
        <v>1202</v>
      </c>
      <c r="D1035" s="391">
        <v>330.81301693663698</v>
      </c>
      <c r="E1035" s="365"/>
      <c r="F1035" s="365"/>
      <c r="G1035" s="365"/>
      <c r="H1035" s="365"/>
    </row>
    <row r="1036" spans="1:8" ht="15.6" x14ac:dyDescent="0.3">
      <c r="A1036" s="389" t="s">
        <v>30</v>
      </c>
      <c r="B1036" s="390">
        <v>2043</v>
      </c>
      <c r="C1036" s="390" t="s">
        <v>1203</v>
      </c>
      <c r="D1036" s="391">
        <v>329.46458918845309</v>
      </c>
      <c r="E1036" s="365"/>
      <c r="F1036" s="365"/>
      <c r="G1036" s="365"/>
      <c r="H1036" s="365"/>
    </row>
    <row r="1037" spans="1:8" ht="15.6" x14ac:dyDescent="0.3">
      <c r="A1037" s="389" t="s">
        <v>30</v>
      </c>
      <c r="B1037" s="390">
        <v>2044</v>
      </c>
      <c r="C1037" s="390" t="s">
        <v>1204</v>
      </c>
      <c r="D1037" s="391">
        <v>328.35419490346106</v>
      </c>
      <c r="E1037" s="365"/>
      <c r="F1037" s="365"/>
      <c r="G1037" s="365"/>
      <c r="H1037" s="365"/>
    </row>
    <row r="1038" spans="1:8" ht="15.6" x14ac:dyDescent="0.3">
      <c r="A1038" s="389" t="s">
        <v>30</v>
      </c>
      <c r="B1038" s="390">
        <v>2045</v>
      </c>
      <c r="C1038" s="390" t="s">
        <v>1205</v>
      </c>
      <c r="D1038" s="391">
        <v>327.38483373502021</v>
      </c>
      <c r="E1038" s="365"/>
      <c r="F1038" s="365"/>
      <c r="G1038" s="365"/>
      <c r="H1038" s="365"/>
    </row>
    <row r="1039" spans="1:8" ht="15.6" x14ac:dyDescent="0.3">
      <c r="A1039" s="389" t="s">
        <v>30</v>
      </c>
      <c r="B1039" s="390">
        <v>2046</v>
      </c>
      <c r="C1039" s="390" t="s">
        <v>1206</v>
      </c>
      <c r="D1039" s="391">
        <v>326.56737877711475</v>
      </c>
      <c r="E1039" s="365"/>
      <c r="F1039" s="365"/>
      <c r="G1039" s="365"/>
      <c r="H1039" s="365"/>
    </row>
    <row r="1040" spans="1:8" ht="15.6" x14ac:dyDescent="0.3">
      <c r="A1040" s="389" t="s">
        <v>30</v>
      </c>
      <c r="B1040" s="390">
        <v>2047</v>
      </c>
      <c r="C1040" s="390" t="s">
        <v>1207</v>
      </c>
      <c r="D1040" s="391">
        <v>325.88053340115016</v>
      </c>
      <c r="E1040" s="365"/>
      <c r="F1040" s="365"/>
      <c r="G1040" s="365"/>
      <c r="H1040" s="365"/>
    </row>
    <row r="1041" spans="1:8" ht="15.6" x14ac:dyDescent="0.3">
      <c r="A1041" s="389" t="s">
        <v>30</v>
      </c>
      <c r="B1041" s="390">
        <v>2048</v>
      </c>
      <c r="C1041" s="390" t="s">
        <v>1208</v>
      </c>
      <c r="D1041" s="391">
        <v>325.30394187885292</v>
      </c>
      <c r="E1041" s="365"/>
      <c r="F1041" s="365"/>
      <c r="G1041" s="365"/>
      <c r="H1041" s="365"/>
    </row>
    <row r="1042" spans="1:8" ht="15.6" x14ac:dyDescent="0.3">
      <c r="A1042" s="389" t="s">
        <v>30</v>
      </c>
      <c r="B1042" s="390">
        <v>2049</v>
      </c>
      <c r="C1042" s="390" t="s">
        <v>1209</v>
      </c>
      <c r="D1042" s="391">
        <v>324.80720956396141</v>
      </c>
      <c r="E1042" s="365"/>
      <c r="F1042" s="365"/>
      <c r="G1042" s="365"/>
      <c r="H1042" s="365"/>
    </row>
    <row r="1043" spans="1:8" ht="15.6" x14ac:dyDescent="0.3">
      <c r="A1043" s="389" t="s">
        <v>30</v>
      </c>
      <c r="B1043" s="390">
        <v>2050</v>
      </c>
      <c r="C1043" s="390" t="s">
        <v>1210</v>
      </c>
      <c r="D1043" s="391">
        <v>324.40586005049374</v>
      </c>
      <c r="E1043" s="365"/>
      <c r="F1043" s="365"/>
      <c r="G1043" s="365"/>
      <c r="H1043" s="365"/>
    </row>
    <row r="1044" spans="1:8" ht="15.6" x14ac:dyDescent="0.3">
      <c r="A1044" s="392" t="s">
        <v>210</v>
      </c>
      <c r="B1044" s="393">
        <v>2015</v>
      </c>
      <c r="C1044" s="393" t="s">
        <v>2608</v>
      </c>
      <c r="D1044" s="388">
        <v>504.49435288227619</v>
      </c>
      <c r="E1044" s="365"/>
      <c r="F1044" s="365"/>
      <c r="G1044" s="365"/>
      <c r="H1044" s="365"/>
    </row>
    <row r="1045" spans="1:8" ht="15.6" x14ac:dyDescent="0.3">
      <c r="A1045" s="392" t="s">
        <v>210</v>
      </c>
      <c r="B1045" s="393">
        <v>2016</v>
      </c>
      <c r="C1045" s="393" t="s">
        <v>2609</v>
      </c>
      <c r="D1045" s="388">
        <v>494.47676464144422</v>
      </c>
      <c r="E1045" s="365"/>
      <c r="F1045" s="365"/>
      <c r="G1045" s="365"/>
      <c r="H1045" s="365"/>
    </row>
    <row r="1046" spans="1:8" ht="15.6" x14ac:dyDescent="0.3">
      <c r="A1046" s="394" t="s">
        <v>210</v>
      </c>
      <c r="B1046" s="395">
        <v>2017</v>
      </c>
      <c r="C1046" s="395" t="s">
        <v>2610</v>
      </c>
      <c r="D1046" s="391">
        <v>482.75970903416231</v>
      </c>
      <c r="E1046" s="365"/>
      <c r="F1046" s="365"/>
      <c r="G1046" s="365"/>
      <c r="H1046" s="365"/>
    </row>
    <row r="1047" spans="1:8" ht="15.6" x14ac:dyDescent="0.3">
      <c r="A1047" s="394" t="s">
        <v>210</v>
      </c>
      <c r="B1047" s="395">
        <v>2018</v>
      </c>
      <c r="C1047" s="395" t="s">
        <v>2611</v>
      </c>
      <c r="D1047" s="391">
        <v>470.38422141104178</v>
      </c>
      <c r="E1047" s="365"/>
      <c r="F1047" s="365"/>
      <c r="G1047" s="365"/>
      <c r="H1047" s="365"/>
    </row>
    <row r="1048" spans="1:8" ht="15.6" x14ac:dyDescent="0.3">
      <c r="A1048" s="394" t="s">
        <v>210</v>
      </c>
      <c r="B1048" s="395">
        <v>2019</v>
      </c>
      <c r="C1048" s="395" t="s">
        <v>2612</v>
      </c>
      <c r="D1048" s="391">
        <v>457.47094368915612</v>
      </c>
      <c r="E1048" s="365"/>
      <c r="F1048" s="365"/>
      <c r="G1048" s="365"/>
      <c r="H1048" s="365"/>
    </row>
    <row r="1049" spans="1:8" ht="15.6" x14ac:dyDescent="0.3">
      <c r="A1049" s="394" t="s">
        <v>210</v>
      </c>
      <c r="B1049" s="395">
        <v>2020</v>
      </c>
      <c r="C1049" s="395" t="s">
        <v>2613</v>
      </c>
      <c r="D1049" s="391">
        <v>444.47300322631628</v>
      </c>
      <c r="E1049" s="365"/>
      <c r="F1049" s="365"/>
      <c r="G1049" s="365"/>
      <c r="H1049" s="365"/>
    </row>
    <row r="1050" spans="1:8" ht="15.6" x14ac:dyDescent="0.3">
      <c r="A1050" s="394" t="s">
        <v>210</v>
      </c>
      <c r="B1050" s="395">
        <v>2021</v>
      </c>
      <c r="C1050" s="395" t="s">
        <v>2614</v>
      </c>
      <c r="D1050" s="391">
        <v>431.10723947606658</v>
      </c>
      <c r="E1050" s="365"/>
      <c r="F1050" s="365"/>
      <c r="G1050" s="365"/>
      <c r="H1050" s="365"/>
    </row>
    <row r="1051" spans="1:8" ht="15.6" x14ac:dyDescent="0.3">
      <c r="A1051" s="394" t="s">
        <v>210</v>
      </c>
      <c r="B1051" s="395">
        <v>2022</v>
      </c>
      <c r="C1051" s="395" t="s">
        <v>2615</v>
      </c>
      <c r="D1051" s="391">
        <v>418.06657988683111</v>
      </c>
      <c r="E1051" s="365"/>
      <c r="F1051" s="365"/>
      <c r="G1051" s="365"/>
      <c r="H1051" s="365"/>
    </row>
    <row r="1052" spans="1:8" ht="15.6" x14ac:dyDescent="0.3">
      <c r="A1052" s="394" t="s">
        <v>210</v>
      </c>
      <c r="B1052" s="395">
        <v>2023</v>
      </c>
      <c r="C1052" s="395" t="s">
        <v>2616</v>
      </c>
      <c r="D1052" s="391">
        <v>405.12245500889634</v>
      </c>
      <c r="E1052" s="365"/>
      <c r="F1052" s="365"/>
      <c r="G1052" s="365"/>
      <c r="H1052" s="365"/>
    </row>
    <row r="1053" spans="1:8" ht="15.6" x14ac:dyDescent="0.3">
      <c r="A1053" s="394" t="s">
        <v>210</v>
      </c>
      <c r="B1053" s="395">
        <v>2024</v>
      </c>
      <c r="C1053" s="395" t="s">
        <v>2617</v>
      </c>
      <c r="D1053" s="391">
        <v>392.66222706710181</v>
      </c>
      <c r="E1053" s="365"/>
      <c r="F1053" s="365"/>
      <c r="G1053" s="365"/>
      <c r="H1053" s="365"/>
    </row>
    <row r="1054" spans="1:8" ht="15.6" x14ac:dyDescent="0.3">
      <c r="A1054" s="394" t="s">
        <v>210</v>
      </c>
      <c r="B1054" s="395">
        <v>2025</v>
      </c>
      <c r="C1054" s="395" t="s">
        <v>2618</v>
      </c>
      <c r="D1054" s="391">
        <v>380.03886232169577</v>
      </c>
      <c r="E1054" s="365"/>
      <c r="F1054" s="365"/>
      <c r="G1054" s="365"/>
      <c r="H1054" s="365"/>
    </row>
    <row r="1055" spans="1:8" ht="15.6" x14ac:dyDescent="0.3">
      <c r="A1055" s="394" t="s">
        <v>210</v>
      </c>
      <c r="B1055" s="395">
        <v>2026</v>
      </c>
      <c r="C1055" s="395" t="s">
        <v>2619</v>
      </c>
      <c r="D1055" s="391">
        <v>368.57818306951185</v>
      </c>
      <c r="E1055" s="365"/>
      <c r="F1055" s="365"/>
      <c r="G1055" s="365"/>
      <c r="H1055" s="365"/>
    </row>
    <row r="1056" spans="1:8" ht="15.6" x14ac:dyDescent="0.3">
      <c r="A1056" s="394" t="s">
        <v>210</v>
      </c>
      <c r="B1056" s="395">
        <v>2027</v>
      </c>
      <c r="C1056" s="395" t="s">
        <v>2620</v>
      </c>
      <c r="D1056" s="391">
        <v>358.14773220385888</v>
      </c>
      <c r="E1056" s="365"/>
      <c r="F1056" s="365"/>
      <c r="G1056" s="365"/>
      <c r="H1056" s="365"/>
    </row>
    <row r="1057" spans="1:8" ht="15.6" x14ac:dyDescent="0.3">
      <c r="A1057" s="394" t="s">
        <v>210</v>
      </c>
      <c r="B1057" s="395">
        <v>2028</v>
      </c>
      <c r="C1057" s="395" t="s">
        <v>2621</v>
      </c>
      <c r="D1057" s="391">
        <v>348.79244746619992</v>
      </c>
      <c r="E1057" s="365"/>
      <c r="F1057" s="365"/>
      <c r="G1057" s="365"/>
      <c r="H1057" s="365"/>
    </row>
    <row r="1058" spans="1:8" ht="15.6" x14ac:dyDescent="0.3">
      <c r="A1058" s="394" t="s">
        <v>210</v>
      </c>
      <c r="B1058" s="395">
        <v>2029</v>
      </c>
      <c r="C1058" s="395" t="s">
        <v>2622</v>
      </c>
      <c r="D1058" s="391">
        <v>340.4136473733243</v>
      </c>
      <c r="E1058" s="365"/>
      <c r="F1058" s="365"/>
      <c r="G1058" s="365"/>
      <c r="H1058" s="365"/>
    </row>
    <row r="1059" spans="1:8" ht="15.6" x14ac:dyDescent="0.3">
      <c r="A1059" s="394" t="s">
        <v>210</v>
      </c>
      <c r="B1059" s="395">
        <v>2030</v>
      </c>
      <c r="C1059" s="395" t="s">
        <v>2623</v>
      </c>
      <c r="D1059" s="391">
        <v>332.95586030990518</v>
      </c>
      <c r="E1059" s="365"/>
      <c r="F1059" s="365"/>
      <c r="G1059" s="365"/>
      <c r="H1059" s="365"/>
    </row>
    <row r="1060" spans="1:8" ht="15.6" x14ac:dyDescent="0.3">
      <c r="A1060" s="394" t="s">
        <v>210</v>
      </c>
      <c r="B1060" s="395">
        <v>2031</v>
      </c>
      <c r="C1060" s="395" t="s">
        <v>2624</v>
      </c>
      <c r="D1060" s="391">
        <v>326.5040941088144</v>
      </c>
      <c r="E1060" s="365"/>
      <c r="F1060" s="365"/>
      <c r="G1060" s="365"/>
      <c r="H1060" s="365"/>
    </row>
    <row r="1061" spans="1:8" ht="15.6" x14ac:dyDescent="0.3">
      <c r="A1061" s="394" t="s">
        <v>210</v>
      </c>
      <c r="B1061" s="395">
        <v>2032</v>
      </c>
      <c r="C1061" s="395" t="s">
        <v>2625</v>
      </c>
      <c r="D1061" s="391">
        <v>320.64134615401036</v>
      </c>
      <c r="E1061" s="365"/>
      <c r="F1061" s="365"/>
      <c r="G1061" s="365"/>
      <c r="H1061" s="365"/>
    </row>
    <row r="1062" spans="1:8" ht="15.6" x14ac:dyDescent="0.3">
      <c r="A1062" s="394" t="s">
        <v>210</v>
      </c>
      <c r="B1062" s="395">
        <v>2033</v>
      </c>
      <c r="C1062" s="395" t="s">
        <v>2626</v>
      </c>
      <c r="D1062" s="391">
        <v>315.47274072428746</v>
      </c>
      <c r="E1062" s="365"/>
      <c r="F1062" s="365"/>
      <c r="G1062" s="365"/>
      <c r="H1062" s="365"/>
    </row>
    <row r="1063" spans="1:8" ht="15.6" x14ac:dyDescent="0.3">
      <c r="A1063" s="394" t="s">
        <v>210</v>
      </c>
      <c r="B1063" s="395">
        <v>2034</v>
      </c>
      <c r="C1063" s="395" t="s">
        <v>2627</v>
      </c>
      <c r="D1063" s="391">
        <v>310.93212215542951</v>
      </c>
      <c r="E1063" s="365"/>
      <c r="F1063" s="365"/>
      <c r="G1063" s="365"/>
      <c r="H1063" s="365"/>
    </row>
    <row r="1064" spans="1:8" ht="15.6" x14ac:dyDescent="0.3">
      <c r="A1064" s="394" t="s">
        <v>210</v>
      </c>
      <c r="B1064" s="395">
        <v>2035</v>
      </c>
      <c r="C1064" s="395" t="s">
        <v>2628</v>
      </c>
      <c r="D1064" s="391">
        <v>306.97497110719564</v>
      </c>
      <c r="E1064" s="365"/>
      <c r="F1064" s="365"/>
      <c r="G1064" s="365"/>
      <c r="H1064" s="365"/>
    </row>
    <row r="1065" spans="1:8" ht="15.6" x14ac:dyDescent="0.3">
      <c r="A1065" s="394" t="s">
        <v>210</v>
      </c>
      <c r="B1065" s="395">
        <v>2036</v>
      </c>
      <c r="C1065" s="395" t="s">
        <v>2629</v>
      </c>
      <c r="D1065" s="391">
        <v>303.54338789750636</v>
      </c>
      <c r="E1065" s="365"/>
      <c r="F1065" s="365"/>
      <c r="G1065" s="365"/>
      <c r="H1065" s="365"/>
    </row>
    <row r="1066" spans="1:8" ht="15.6" x14ac:dyDescent="0.3">
      <c r="A1066" s="394" t="s">
        <v>210</v>
      </c>
      <c r="B1066" s="395">
        <v>2037</v>
      </c>
      <c r="C1066" s="395" t="s">
        <v>2630</v>
      </c>
      <c r="D1066" s="391">
        <v>300.59341369408298</v>
      </c>
      <c r="E1066" s="365"/>
      <c r="F1066" s="365"/>
      <c r="G1066" s="365"/>
      <c r="H1066" s="365"/>
    </row>
    <row r="1067" spans="1:8" ht="15.6" x14ac:dyDescent="0.3">
      <c r="A1067" s="394" t="s">
        <v>210</v>
      </c>
      <c r="B1067" s="395">
        <v>2038</v>
      </c>
      <c r="C1067" s="395" t="s">
        <v>2631</v>
      </c>
      <c r="D1067" s="391">
        <v>298.07949577157984</v>
      </c>
      <c r="E1067" s="365"/>
      <c r="F1067" s="365"/>
      <c r="G1067" s="365"/>
      <c r="H1067" s="365"/>
    </row>
    <row r="1068" spans="1:8" ht="15.6" x14ac:dyDescent="0.3">
      <c r="A1068" s="394" t="s">
        <v>210</v>
      </c>
      <c r="B1068" s="395">
        <v>2039</v>
      </c>
      <c r="C1068" s="395" t="s">
        <v>2632</v>
      </c>
      <c r="D1068" s="391">
        <v>295.93996439765414</v>
      </c>
      <c r="E1068" s="365"/>
      <c r="F1068" s="365"/>
      <c r="G1068" s="365"/>
      <c r="H1068" s="365"/>
    </row>
    <row r="1069" spans="1:8" ht="15.6" x14ac:dyDescent="0.3">
      <c r="A1069" s="394" t="s">
        <v>210</v>
      </c>
      <c r="B1069" s="395">
        <v>2040</v>
      </c>
      <c r="C1069" s="395" t="s">
        <v>2633</v>
      </c>
      <c r="D1069" s="391">
        <v>294.13481729973438</v>
      </c>
      <c r="E1069" s="365"/>
      <c r="F1069" s="365"/>
      <c r="G1069" s="365"/>
      <c r="H1069" s="365"/>
    </row>
    <row r="1070" spans="1:8" ht="15.6" x14ac:dyDescent="0.3">
      <c r="A1070" s="394" t="s">
        <v>210</v>
      </c>
      <c r="B1070" s="395">
        <v>2041</v>
      </c>
      <c r="C1070" s="395" t="s">
        <v>2634</v>
      </c>
      <c r="D1070" s="391">
        <v>292.63971612853788</v>
      </c>
      <c r="E1070" s="365"/>
      <c r="F1070" s="365"/>
      <c r="G1070" s="365"/>
      <c r="H1070" s="365"/>
    </row>
    <row r="1071" spans="1:8" ht="15.6" x14ac:dyDescent="0.3">
      <c r="A1071" s="394" t="s">
        <v>210</v>
      </c>
      <c r="B1071" s="395">
        <v>2042</v>
      </c>
      <c r="C1071" s="395" t="s">
        <v>2635</v>
      </c>
      <c r="D1071" s="391">
        <v>291.38041289426405</v>
      </c>
      <c r="E1071" s="365"/>
      <c r="F1071" s="365"/>
      <c r="G1071" s="365"/>
      <c r="H1071" s="365"/>
    </row>
    <row r="1072" spans="1:8" ht="15.6" x14ac:dyDescent="0.3">
      <c r="A1072" s="394" t="s">
        <v>210</v>
      </c>
      <c r="B1072" s="395">
        <v>2043</v>
      </c>
      <c r="C1072" s="395" t="s">
        <v>2636</v>
      </c>
      <c r="D1072" s="391">
        <v>290.33685592707548</v>
      </c>
      <c r="E1072" s="365"/>
      <c r="F1072" s="365"/>
      <c r="G1072" s="365"/>
      <c r="H1072" s="365"/>
    </row>
    <row r="1073" spans="1:8" ht="15.6" x14ac:dyDescent="0.3">
      <c r="A1073" s="394" t="s">
        <v>210</v>
      </c>
      <c r="B1073" s="395">
        <v>2044</v>
      </c>
      <c r="C1073" s="395" t="s">
        <v>2637</v>
      </c>
      <c r="D1073" s="391">
        <v>289.46100300772338</v>
      </c>
      <c r="E1073" s="365"/>
      <c r="F1073" s="365"/>
      <c r="G1073" s="365"/>
      <c r="H1073" s="365"/>
    </row>
    <row r="1074" spans="1:8" ht="15.6" x14ac:dyDescent="0.3">
      <c r="A1074" s="394" t="s">
        <v>210</v>
      </c>
      <c r="B1074" s="395">
        <v>2045</v>
      </c>
      <c r="C1074" s="395" t="s">
        <v>2638</v>
      </c>
      <c r="D1074" s="391">
        <v>288.71451346939722</v>
      </c>
      <c r="E1074" s="365"/>
      <c r="F1074" s="365"/>
      <c r="G1074" s="365"/>
      <c r="H1074" s="365"/>
    </row>
    <row r="1075" spans="1:8" ht="15.6" x14ac:dyDescent="0.3">
      <c r="A1075" s="394" t="s">
        <v>210</v>
      </c>
      <c r="B1075" s="395">
        <v>2046</v>
      </c>
      <c r="C1075" s="395" t="s">
        <v>2639</v>
      </c>
      <c r="D1075" s="391">
        <v>288.08191761920421</v>
      </c>
      <c r="E1075" s="365"/>
      <c r="F1075" s="365"/>
      <c r="G1075" s="365"/>
      <c r="H1075" s="365"/>
    </row>
    <row r="1076" spans="1:8" ht="15.6" x14ac:dyDescent="0.3">
      <c r="A1076" s="394" t="s">
        <v>210</v>
      </c>
      <c r="B1076" s="395">
        <v>2047</v>
      </c>
      <c r="C1076" s="395" t="s">
        <v>2640</v>
      </c>
      <c r="D1076" s="391">
        <v>287.55016965281794</v>
      </c>
      <c r="E1076" s="365"/>
      <c r="F1076" s="365"/>
      <c r="G1076" s="365"/>
      <c r="H1076" s="365"/>
    </row>
    <row r="1077" spans="1:8" ht="15.6" x14ac:dyDescent="0.3">
      <c r="A1077" s="394" t="s">
        <v>210</v>
      </c>
      <c r="B1077" s="395">
        <v>2048</v>
      </c>
      <c r="C1077" s="395" t="s">
        <v>2641</v>
      </c>
      <c r="D1077" s="391">
        <v>287.09837955245939</v>
      </c>
      <c r="E1077" s="365"/>
      <c r="F1077" s="365"/>
      <c r="G1077" s="365"/>
      <c r="H1077" s="365"/>
    </row>
    <row r="1078" spans="1:8" ht="15.6" x14ac:dyDescent="0.3">
      <c r="A1078" s="394" t="s">
        <v>210</v>
      </c>
      <c r="B1078" s="395">
        <v>2049</v>
      </c>
      <c r="C1078" s="395" t="s">
        <v>2642</v>
      </c>
      <c r="D1078" s="391">
        <v>286.70782712404394</v>
      </c>
      <c r="E1078" s="365"/>
      <c r="F1078" s="365"/>
      <c r="G1078" s="365"/>
      <c r="H1078" s="365"/>
    </row>
    <row r="1079" spans="1:8" ht="15.6" x14ac:dyDescent="0.3">
      <c r="A1079" s="394" t="s">
        <v>210</v>
      </c>
      <c r="B1079" s="395">
        <v>2050</v>
      </c>
      <c r="C1079" s="395" t="s">
        <v>2643</v>
      </c>
      <c r="D1079" s="391">
        <v>286.38704040171643</v>
      </c>
      <c r="E1079" s="365"/>
      <c r="F1079" s="365"/>
      <c r="G1079" s="365"/>
      <c r="H1079" s="365"/>
    </row>
    <row r="1080" spans="1:8" ht="15.6" x14ac:dyDescent="0.3">
      <c r="A1080" s="385" t="s">
        <v>31</v>
      </c>
      <c r="B1080" s="386">
        <v>2015</v>
      </c>
      <c r="C1080" s="387" t="s">
        <v>2470</v>
      </c>
      <c r="D1080" s="388">
        <v>525.30916476759364</v>
      </c>
      <c r="E1080" s="365"/>
      <c r="F1080" s="365"/>
      <c r="G1080" s="365"/>
      <c r="H1080" s="365"/>
    </row>
    <row r="1081" spans="1:8" ht="15.6" x14ac:dyDescent="0.3">
      <c r="A1081" s="385" t="s">
        <v>31</v>
      </c>
      <c r="B1081" s="386">
        <v>2016</v>
      </c>
      <c r="C1081" s="387" t="s">
        <v>2471</v>
      </c>
      <c r="D1081" s="388">
        <v>514.59765678995916</v>
      </c>
      <c r="E1081" s="365"/>
      <c r="F1081" s="365"/>
      <c r="G1081" s="365"/>
      <c r="H1081" s="365"/>
    </row>
    <row r="1082" spans="1:8" ht="15.6" x14ac:dyDescent="0.3">
      <c r="A1082" s="389" t="s">
        <v>31</v>
      </c>
      <c r="B1082" s="390">
        <v>2017</v>
      </c>
      <c r="C1082" s="390" t="s">
        <v>1211</v>
      </c>
      <c r="D1082" s="391">
        <v>501.93868735670617</v>
      </c>
      <c r="E1082" s="365"/>
      <c r="F1082" s="365"/>
      <c r="G1082" s="365"/>
      <c r="H1082" s="365"/>
    </row>
    <row r="1083" spans="1:8" ht="15.6" x14ac:dyDescent="0.3">
      <c r="A1083" s="389" t="s">
        <v>31</v>
      </c>
      <c r="B1083" s="390">
        <v>2018</v>
      </c>
      <c r="C1083" s="390" t="s">
        <v>1212</v>
      </c>
      <c r="D1083" s="391">
        <v>488.69523561930993</v>
      </c>
      <c r="E1083" s="365"/>
      <c r="F1083" s="365"/>
      <c r="G1083" s="365"/>
      <c r="H1083" s="365"/>
    </row>
    <row r="1084" spans="1:8" ht="15.6" x14ac:dyDescent="0.3">
      <c r="A1084" s="389" t="s">
        <v>31</v>
      </c>
      <c r="B1084" s="390">
        <v>2019</v>
      </c>
      <c r="C1084" s="390" t="s">
        <v>1213</v>
      </c>
      <c r="D1084" s="391">
        <v>475.00689699241462</v>
      </c>
      <c r="E1084" s="365"/>
      <c r="F1084" s="365"/>
      <c r="G1084" s="365"/>
      <c r="H1084" s="365"/>
    </row>
    <row r="1085" spans="1:8" ht="15.6" x14ac:dyDescent="0.3">
      <c r="A1085" s="389" t="s">
        <v>31</v>
      </c>
      <c r="B1085" s="390">
        <v>2020</v>
      </c>
      <c r="C1085" s="390" t="s">
        <v>1214</v>
      </c>
      <c r="D1085" s="391">
        <v>461.10109254393774</v>
      </c>
      <c r="E1085" s="365"/>
      <c r="F1085" s="365"/>
      <c r="G1085" s="365"/>
      <c r="H1085" s="365"/>
    </row>
    <row r="1086" spans="1:8" ht="15.6" x14ac:dyDescent="0.3">
      <c r="A1086" s="389" t="s">
        <v>31</v>
      </c>
      <c r="B1086" s="390">
        <v>2021</v>
      </c>
      <c r="C1086" s="390" t="s">
        <v>1215</v>
      </c>
      <c r="D1086" s="391">
        <v>447.03592533909483</v>
      </c>
      <c r="E1086" s="365"/>
      <c r="F1086" s="365"/>
      <c r="G1086" s="365"/>
      <c r="H1086" s="365"/>
    </row>
    <row r="1087" spans="1:8" ht="15.6" x14ac:dyDescent="0.3">
      <c r="A1087" s="389" t="s">
        <v>31</v>
      </c>
      <c r="B1087" s="390">
        <v>2022</v>
      </c>
      <c r="C1087" s="390" t="s">
        <v>1216</v>
      </c>
      <c r="D1087" s="391">
        <v>433.16133425687599</v>
      </c>
      <c r="E1087" s="365"/>
      <c r="F1087" s="365"/>
      <c r="G1087" s="365"/>
      <c r="H1087" s="365"/>
    </row>
    <row r="1088" spans="1:8" ht="15.6" x14ac:dyDescent="0.3">
      <c r="A1088" s="389" t="s">
        <v>31</v>
      </c>
      <c r="B1088" s="390">
        <v>2023</v>
      </c>
      <c r="C1088" s="390" t="s">
        <v>1217</v>
      </c>
      <c r="D1088" s="391">
        <v>419.47381124798306</v>
      </c>
      <c r="E1088" s="365"/>
      <c r="F1088" s="365"/>
      <c r="G1088" s="365"/>
      <c r="H1088" s="365"/>
    </row>
    <row r="1089" spans="1:8" ht="15.6" x14ac:dyDescent="0.3">
      <c r="A1089" s="389" t="s">
        <v>31</v>
      </c>
      <c r="B1089" s="390">
        <v>2024</v>
      </c>
      <c r="C1089" s="390" t="s">
        <v>1218</v>
      </c>
      <c r="D1089" s="391">
        <v>405.97857532591587</v>
      </c>
      <c r="E1089" s="365"/>
      <c r="F1089" s="365"/>
      <c r="G1089" s="365"/>
      <c r="H1089" s="365"/>
    </row>
    <row r="1090" spans="1:8" ht="15.6" x14ac:dyDescent="0.3">
      <c r="A1090" s="389" t="s">
        <v>31</v>
      </c>
      <c r="B1090" s="390">
        <v>2025</v>
      </c>
      <c r="C1090" s="390" t="s">
        <v>1219</v>
      </c>
      <c r="D1090" s="391">
        <v>392.77804031023919</v>
      </c>
      <c r="E1090" s="365"/>
      <c r="F1090" s="365"/>
      <c r="G1090" s="365"/>
      <c r="H1090" s="365"/>
    </row>
    <row r="1091" spans="1:8" ht="15.6" x14ac:dyDescent="0.3">
      <c r="A1091" s="389" t="s">
        <v>31</v>
      </c>
      <c r="B1091" s="390">
        <v>2026</v>
      </c>
      <c r="C1091" s="390" t="s">
        <v>1220</v>
      </c>
      <c r="D1091" s="391">
        <v>380.80424518308297</v>
      </c>
      <c r="E1091" s="365"/>
      <c r="F1091" s="365"/>
      <c r="G1091" s="365"/>
      <c r="H1091" s="365"/>
    </row>
    <row r="1092" spans="1:8" ht="15.6" x14ac:dyDescent="0.3">
      <c r="A1092" s="389" t="s">
        <v>31</v>
      </c>
      <c r="B1092" s="390">
        <v>2027</v>
      </c>
      <c r="C1092" s="390" t="s">
        <v>1221</v>
      </c>
      <c r="D1092" s="391">
        <v>369.88754412812392</v>
      </c>
      <c r="E1092" s="365"/>
      <c r="F1092" s="365"/>
      <c r="G1092" s="365"/>
      <c r="H1092" s="365"/>
    </row>
    <row r="1093" spans="1:8" ht="15.6" x14ac:dyDescent="0.3">
      <c r="A1093" s="389" t="s">
        <v>31</v>
      </c>
      <c r="B1093" s="390">
        <v>2028</v>
      </c>
      <c r="C1093" s="390" t="s">
        <v>1222</v>
      </c>
      <c r="D1093" s="391">
        <v>360.05639178287743</v>
      </c>
      <c r="E1093" s="365"/>
      <c r="F1093" s="365"/>
      <c r="G1093" s="365"/>
      <c r="H1093" s="365"/>
    </row>
    <row r="1094" spans="1:8" ht="15.6" x14ac:dyDescent="0.3">
      <c r="A1094" s="389" t="s">
        <v>31</v>
      </c>
      <c r="B1094" s="390">
        <v>2029</v>
      </c>
      <c r="C1094" s="390" t="s">
        <v>1223</v>
      </c>
      <c r="D1094" s="391">
        <v>351.20806880520422</v>
      </c>
      <c r="E1094" s="365"/>
      <c r="F1094" s="365"/>
      <c r="G1094" s="365"/>
      <c r="H1094" s="365"/>
    </row>
    <row r="1095" spans="1:8" ht="15.6" x14ac:dyDescent="0.3">
      <c r="A1095" s="389" t="s">
        <v>31</v>
      </c>
      <c r="B1095" s="390">
        <v>2030</v>
      </c>
      <c r="C1095" s="390" t="s">
        <v>1224</v>
      </c>
      <c r="D1095" s="391">
        <v>343.29923390339957</v>
      </c>
      <c r="E1095" s="365"/>
      <c r="F1095" s="365"/>
      <c r="G1095" s="365"/>
      <c r="H1095" s="365"/>
    </row>
    <row r="1096" spans="1:8" ht="15.6" x14ac:dyDescent="0.3">
      <c r="A1096" s="389" t="s">
        <v>31</v>
      </c>
      <c r="B1096" s="390">
        <v>2031</v>
      </c>
      <c r="C1096" s="390" t="s">
        <v>1225</v>
      </c>
      <c r="D1096" s="391">
        <v>336.25464310662124</v>
      </c>
      <c r="E1096" s="365"/>
      <c r="F1096" s="365"/>
      <c r="G1096" s="365"/>
      <c r="H1096" s="365"/>
    </row>
    <row r="1097" spans="1:8" ht="15.6" x14ac:dyDescent="0.3">
      <c r="A1097" s="389" t="s">
        <v>31</v>
      </c>
      <c r="B1097" s="390">
        <v>2032</v>
      </c>
      <c r="C1097" s="390" t="s">
        <v>1226</v>
      </c>
      <c r="D1097" s="391">
        <v>330.00943461935952</v>
      </c>
      <c r="E1097" s="365"/>
      <c r="F1097" s="365"/>
      <c r="G1097" s="365"/>
      <c r="H1097" s="365"/>
    </row>
    <row r="1098" spans="1:8" ht="15.6" x14ac:dyDescent="0.3">
      <c r="A1098" s="389" t="s">
        <v>31</v>
      </c>
      <c r="B1098" s="390">
        <v>2033</v>
      </c>
      <c r="C1098" s="390" t="s">
        <v>1227</v>
      </c>
      <c r="D1098" s="391">
        <v>324.50529453069635</v>
      </c>
      <c r="E1098" s="365"/>
      <c r="F1098" s="365"/>
      <c r="G1098" s="365"/>
      <c r="H1098" s="365"/>
    </row>
    <row r="1099" spans="1:8" ht="15.6" x14ac:dyDescent="0.3">
      <c r="A1099" s="389" t="s">
        <v>31</v>
      </c>
      <c r="B1099" s="390">
        <v>2034</v>
      </c>
      <c r="C1099" s="390" t="s">
        <v>1228</v>
      </c>
      <c r="D1099" s="391">
        <v>319.67120768977685</v>
      </c>
      <c r="E1099" s="365"/>
      <c r="F1099" s="365"/>
      <c r="G1099" s="365"/>
      <c r="H1099" s="365"/>
    </row>
    <row r="1100" spans="1:8" ht="15.6" x14ac:dyDescent="0.3">
      <c r="A1100" s="389" t="s">
        <v>31</v>
      </c>
      <c r="B1100" s="390">
        <v>2035</v>
      </c>
      <c r="C1100" s="390" t="s">
        <v>1229</v>
      </c>
      <c r="D1100" s="391">
        <v>315.4599207420527</v>
      </c>
      <c r="E1100" s="365"/>
      <c r="F1100" s="365"/>
      <c r="G1100" s="365"/>
      <c r="H1100" s="365"/>
    </row>
    <row r="1101" spans="1:8" ht="15.6" x14ac:dyDescent="0.3">
      <c r="A1101" s="389" t="s">
        <v>31</v>
      </c>
      <c r="B1101" s="390">
        <v>2036</v>
      </c>
      <c r="C1101" s="390" t="s">
        <v>1230</v>
      </c>
      <c r="D1101" s="391">
        <v>311.80767270406631</v>
      </c>
      <c r="E1101" s="365"/>
      <c r="F1101" s="365"/>
      <c r="G1101" s="365"/>
      <c r="H1101" s="365"/>
    </row>
    <row r="1102" spans="1:8" ht="15.6" x14ac:dyDescent="0.3">
      <c r="A1102" s="389" t="s">
        <v>31</v>
      </c>
      <c r="B1102" s="390">
        <v>2037</v>
      </c>
      <c r="C1102" s="390" t="s">
        <v>1231</v>
      </c>
      <c r="D1102" s="391">
        <v>308.67388471560383</v>
      </c>
      <c r="E1102" s="365"/>
      <c r="F1102" s="365"/>
      <c r="G1102" s="365"/>
      <c r="H1102" s="365"/>
    </row>
    <row r="1103" spans="1:8" ht="15.6" x14ac:dyDescent="0.3">
      <c r="A1103" s="389" t="s">
        <v>31</v>
      </c>
      <c r="B1103" s="390">
        <v>2038</v>
      </c>
      <c r="C1103" s="390" t="s">
        <v>1232</v>
      </c>
      <c r="D1103" s="391">
        <v>305.99900598972874</v>
      </c>
      <c r="E1103" s="365"/>
      <c r="F1103" s="365"/>
      <c r="G1103" s="365"/>
      <c r="H1103" s="365"/>
    </row>
    <row r="1104" spans="1:8" ht="15.6" x14ac:dyDescent="0.3">
      <c r="A1104" s="389" t="s">
        <v>31</v>
      </c>
      <c r="B1104" s="390">
        <v>2039</v>
      </c>
      <c r="C1104" s="390" t="s">
        <v>1233</v>
      </c>
      <c r="D1104" s="391">
        <v>303.7273656585711</v>
      </c>
      <c r="E1104" s="365"/>
      <c r="F1104" s="365"/>
      <c r="G1104" s="365"/>
      <c r="H1104" s="365"/>
    </row>
    <row r="1105" spans="1:8" ht="15.6" x14ac:dyDescent="0.3">
      <c r="A1105" s="389" t="s">
        <v>31</v>
      </c>
      <c r="B1105" s="390">
        <v>2040</v>
      </c>
      <c r="C1105" s="390" t="s">
        <v>1234</v>
      </c>
      <c r="D1105" s="391">
        <v>301.80372295510767</v>
      </c>
      <c r="E1105" s="365"/>
      <c r="F1105" s="365"/>
      <c r="G1105" s="365"/>
      <c r="H1105" s="365"/>
    </row>
    <row r="1106" spans="1:8" ht="15.6" x14ac:dyDescent="0.3">
      <c r="A1106" s="389" t="s">
        <v>31</v>
      </c>
      <c r="B1106" s="390">
        <v>2041</v>
      </c>
      <c r="C1106" s="390" t="s">
        <v>1235</v>
      </c>
      <c r="D1106" s="391">
        <v>300.19138819183456</v>
      </c>
      <c r="E1106" s="365"/>
      <c r="F1106" s="365"/>
      <c r="G1106" s="365"/>
      <c r="H1106" s="365"/>
    </row>
    <row r="1107" spans="1:8" ht="15.6" x14ac:dyDescent="0.3">
      <c r="A1107" s="389" t="s">
        <v>31</v>
      </c>
      <c r="B1107" s="390">
        <v>2042</v>
      </c>
      <c r="C1107" s="390" t="s">
        <v>1236</v>
      </c>
      <c r="D1107" s="391">
        <v>298.83039563689164</v>
      </c>
      <c r="E1107" s="365"/>
      <c r="F1107" s="365"/>
      <c r="G1107" s="365"/>
      <c r="H1107" s="365"/>
    </row>
    <row r="1108" spans="1:8" ht="15.6" x14ac:dyDescent="0.3">
      <c r="A1108" s="389" t="s">
        <v>31</v>
      </c>
      <c r="B1108" s="390">
        <v>2043</v>
      </c>
      <c r="C1108" s="390" t="s">
        <v>1237</v>
      </c>
      <c r="D1108" s="391">
        <v>297.68309469131782</v>
      </c>
      <c r="E1108" s="365"/>
      <c r="F1108" s="365"/>
      <c r="G1108" s="365"/>
      <c r="H1108" s="365"/>
    </row>
    <row r="1109" spans="1:8" ht="15.6" x14ac:dyDescent="0.3">
      <c r="A1109" s="389" t="s">
        <v>31</v>
      </c>
      <c r="B1109" s="390">
        <v>2044</v>
      </c>
      <c r="C1109" s="390" t="s">
        <v>1238</v>
      </c>
      <c r="D1109" s="391">
        <v>296.73337894789387</v>
      </c>
      <c r="E1109" s="365"/>
      <c r="F1109" s="365"/>
      <c r="G1109" s="365"/>
      <c r="H1109" s="365"/>
    </row>
    <row r="1110" spans="1:8" ht="15.6" x14ac:dyDescent="0.3">
      <c r="A1110" s="389" t="s">
        <v>31</v>
      </c>
      <c r="B1110" s="390">
        <v>2045</v>
      </c>
      <c r="C1110" s="390" t="s">
        <v>1239</v>
      </c>
      <c r="D1110" s="391">
        <v>295.91866326336418</v>
      </c>
      <c r="E1110" s="365"/>
      <c r="F1110" s="365"/>
      <c r="G1110" s="365"/>
      <c r="H1110" s="365"/>
    </row>
    <row r="1111" spans="1:8" ht="15.6" x14ac:dyDescent="0.3">
      <c r="A1111" s="389" t="s">
        <v>31</v>
      </c>
      <c r="B1111" s="390">
        <v>2046</v>
      </c>
      <c r="C1111" s="390" t="s">
        <v>1240</v>
      </c>
      <c r="D1111" s="391">
        <v>295.22551510558037</v>
      </c>
      <c r="E1111" s="365"/>
      <c r="F1111" s="365"/>
      <c r="G1111" s="365"/>
      <c r="H1111" s="365"/>
    </row>
    <row r="1112" spans="1:8" ht="15.6" x14ac:dyDescent="0.3">
      <c r="A1112" s="389" t="s">
        <v>31</v>
      </c>
      <c r="B1112" s="390">
        <v>2047</v>
      </c>
      <c r="C1112" s="390" t="s">
        <v>1241</v>
      </c>
      <c r="D1112" s="391">
        <v>294.64405999350743</v>
      </c>
      <c r="E1112" s="365"/>
      <c r="F1112" s="365"/>
      <c r="G1112" s="365"/>
      <c r="H1112" s="365"/>
    </row>
    <row r="1113" spans="1:8" ht="15.6" x14ac:dyDescent="0.3">
      <c r="A1113" s="389" t="s">
        <v>31</v>
      </c>
      <c r="B1113" s="390">
        <v>2048</v>
      </c>
      <c r="C1113" s="390" t="s">
        <v>1242</v>
      </c>
      <c r="D1113" s="391">
        <v>294.16299606610335</v>
      </c>
      <c r="E1113" s="365"/>
      <c r="F1113" s="365"/>
      <c r="G1113" s="365"/>
      <c r="H1113" s="365"/>
    </row>
    <row r="1114" spans="1:8" ht="15.6" x14ac:dyDescent="0.3">
      <c r="A1114" s="389" t="s">
        <v>31</v>
      </c>
      <c r="B1114" s="390">
        <v>2049</v>
      </c>
      <c r="C1114" s="390" t="s">
        <v>1243</v>
      </c>
      <c r="D1114" s="391">
        <v>293.73884233450042</v>
      </c>
      <c r="E1114" s="365"/>
      <c r="F1114" s="365"/>
      <c r="G1114" s="365"/>
      <c r="H1114" s="365"/>
    </row>
    <row r="1115" spans="1:8" ht="15.6" x14ac:dyDescent="0.3">
      <c r="A1115" s="389" t="s">
        <v>31</v>
      </c>
      <c r="B1115" s="390">
        <v>2050</v>
      </c>
      <c r="C1115" s="390" t="s">
        <v>1244</v>
      </c>
      <c r="D1115" s="391">
        <v>293.419114547258</v>
      </c>
      <c r="E1115" s="365"/>
      <c r="F1115" s="365"/>
      <c r="G1115" s="365"/>
      <c r="H1115" s="365"/>
    </row>
    <row r="1116" spans="1:8" ht="15.6" x14ac:dyDescent="0.3">
      <c r="A1116" s="385" t="s">
        <v>32</v>
      </c>
      <c r="B1116" s="386">
        <v>2015</v>
      </c>
      <c r="C1116" s="387" t="s">
        <v>2472</v>
      </c>
      <c r="D1116" s="388">
        <v>548.22250621603405</v>
      </c>
      <c r="E1116" s="365"/>
      <c r="F1116" s="365"/>
      <c r="G1116" s="365"/>
      <c r="H1116" s="365"/>
    </row>
    <row r="1117" spans="1:8" ht="15.6" x14ac:dyDescent="0.3">
      <c r="A1117" s="385" t="s">
        <v>32</v>
      </c>
      <c r="B1117" s="386">
        <v>2016</v>
      </c>
      <c r="C1117" s="387" t="s">
        <v>2473</v>
      </c>
      <c r="D1117" s="388">
        <v>537.53161355599957</v>
      </c>
      <c r="E1117" s="365"/>
      <c r="F1117" s="365"/>
      <c r="G1117" s="365"/>
      <c r="H1117" s="365"/>
    </row>
    <row r="1118" spans="1:8" ht="15.6" x14ac:dyDescent="0.3">
      <c r="A1118" s="389" t="s">
        <v>32</v>
      </c>
      <c r="B1118" s="390">
        <v>2017</v>
      </c>
      <c r="C1118" s="390" t="s">
        <v>1245</v>
      </c>
      <c r="D1118" s="391">
        <v>525.05806876350061</v>
      </c>
      <c r="E1118" s="365"/>
      <c r="F1118" s="365"/>
      <c r="G1118" s="365"/>
      <c r="H1118" s="365"/>
    </row>
    <row r="1119" spans="1:8" ht="15.6" x14ac:dyDescent="0.3">
      <c r="A1119" s="389" t="s">
        <v>32</v>
      </c>
      <c r="B1119" s="390">
        <v>2018</v>
      </c>
      <c r="C1119" s="390" t="s">
        <v>1246</v>
      </c>
      <c r="D1119" s="391">
        <v>511.81078016866826</v>
      </c>
      <c r="E1119" s="365"/>
      <c r="F1119" s="365"/>
      <c r="G1119" s="365"/>
      <c r="H1119" s="365"/>
    </row>
    <row r="1120" spans="1:8" ht="15.6" x14ac:dyDescent="0.3">
      <c r="A1120" s="389" t="s">
        <v>32</v>
      </c>
      <c r="B1120" s="390">
        <v>2019</v>
      </c>
      <c r="C1120" s="390" t="s">
        <v>1247</v>
      </c>
      <c r="D1120" s="391">
        <v>498.08940905010616</v>
      </c>
      <c r="E1120" s="365"/>
      <c r="F1120" s="365"/>
      <c r="G1120" s="365"/>
      <c r="H1120" s="365"/>
    </row>
    <row r="1121" spans="1:8" ht="15.6" x14ac:dyDescent="0.3">
      <c r="A1121" s="389" t="s">
        <v>32</v>
      </c>
      <c r="B1121" s="390">
        <v>2020</v>
      </c>
      <c r="C1121" s="390" t="s">
        <v>1248</v>
      </c>
      <c r="D1121" s="391">
        <v>484.09469255041</v>
      </c>
      <c r="E1121" s="365"/>
      <c r="F1121" s="365"/>
      <c r="G1121" s="365"/>
      <c r="H1121" s="365"/>
    </row>
    <row r="1122" spans="1:8" ht="15.6" x14ac:dyDescent="0.3">
      <c r="A1122" s="389" t="s">
        <v>32</v>
      </c>
      <c r="B1122" s="390">
        <v>2021</v>
      </c>
      <c r="C1122" s="390" t="s">
        <v>1249</v>
      </c>
      <c r="D1122" s="391">
        <v>469.37640678546347</v>
      </c>
      <c r="E1122" s="365"/>
      <c r="F1122" s="365"/>
      <c r="G1122" s="365"/>
      <c r="H1122" s="365"/>
    </row>
    <row r="1123" spans="1:8" ht="15.6" x14ac:dyDescent="0.3">
      <c r="A1123" s="389" t="s">
        <v>32</v>
      </c>
      <c r="B1123" s="390">
        <v>2022</v>
      </c>
      <c r="C1123" s="390" t="s">
        <v>1250</v>
      </c>
      <c r="D1123" s="391">
        <v>455.41127540138558</v>
      </c>
      <c r="E1123" s="365"/>
      <c r="F1123" s="365"/>
      <c r="G1123" s="365"/>
      <c r="H1123" s="365"/>
    </row>
    <row r="1124" spans="1:8" ht="15.6" x14ac:dyDescent="0.3">
      <c r="A1124" s="389" t="s">
        <v>32</v>
      </c>
      <c r="B1124" s="390">
        <v>2023</v>
      </c>
      <c r="C1124" s="390" t="s">
        <v>1251</v>
      </c>
      <c r="D1124" s="391">
        <v>441.55341739790168</v>
      </c>
      <c r="E1124" s="365"/>
      <c r="F1124" s="365"/>
      <c r="G1124" s="365"/>
      <c r="H1124" s="365"/>
    </row>
    <row r="1125" spans="1:8" ht="15.6" x14ac:dyDescent="0.3">
      <c r="A1125" s="389" t="s">
        <v>32</v>
      </c>
      <c r="B1125" s="390">
        <v>2024</v>
      </c>
      <c r="C1125" s="390" t="s">
        <v>1252</v>
      </c>
      <c r="D1125" s="391">
        <v>427.8623401645001</v>
      </c>
      <c r="E1125" s="365"/>
      <c r="F1125" s="365"/>
      <c r="G1125" s="365"/>
      <c r="H1125" s="365"/>
    </row>
    <row r="1126" spans="1:8" ht="15.6" x14ac:dyDescent="0.3">
      <c r="A1126" s="389" t="s">
        <v>32</v>
      </c>
      <c r="B1126" s="390">
        <v>2025</v>
      </c>
      <c r="C1126" s="390" t="s">
        <v>1253</v>
      </c>
      <c r="D1126" s="391">
        <v>414.3730344698447</v>
      </c>
      <c r="E1126" s="365"/>
      <c r="F1126" s="365"/>
      <c r="G1126" s="365"/>
      <c r="H1126" s="365"/>
    </row>
    <row r="1127" spans="1:8" ht="15.6" x14ac:dyDescent="0.3">
      <c r="A1127" s="389" t="s">
        <v>32</v>
      </c>
      <c r="B1127" s="390">
        <v>2026</v>
      </c>
      <c r="C1127" s="390" t="s">
        <v>1254</v>
      </c>
      <c r="D1127" s="391">
        <v>400.98669770348943</v>
      </c>
      <c r="E1127" s="365"/>
      <c r="F1127" s="365"/>
      <c r="G1127" s="365"/>
      <c r="H1127" s="365"/>
    </row>
    <row r="1128" spans="1:8" ht="15.6" x14ac:dyDescent="0.3">
      <c r="A1128" s="389" t="s">
        <v>32</v>
      </c>
      <c r="B1128" s="390">
        <v>2027</v>
      </c>
      <c r="C1128" s="390" t="s">
        <v>1255</v>
      </c>
      <c r="D1128" s="391">
        <v>389.48747216894293</v>
      </c>
      <c r="E1128" s="365"/>
      <c r="F1128" s="365"/>
      <c r="G1128" s="365"/>
      <c r="H1128" s="365"/>
    </row>
    <row r="1129" spans="1:8" ht="15.6" x14ac:dyDescent="0.3">
      <c r="A1129" s="389" t="s">
        <v>32</v>
      </c>
      <c r="B1129" s="390">
        <v>2028</v>
      </c>
      <c r="C1129" s="390" t="s">
        <v>1256</v>
      </c>
      <c r="D1129" s="391">
        <v>378.99847121786757</v>
      </c>
      <c r="E1129" s="365"/>
      <c r="F1129" s="365"/>
      <c r="G1129" s="365"/>
      <c r="H1129" s="365"/>
    </row>
    <row r="1130" spans="1:8" ht="15.6" x14ac:dyDescent="0.3">
      <c r="A1130" s="389" t="s">
        <v>32</v>
      </c>
      <c r="B1130" s="390">
        <v>2029</v>
      </c>
      <c r="C1130" s="390" t="s">
        <v>1257</v>
      </c>
      <c r="D1130" s="391">
        <v>369.48399356478785</v>
      </c>
      <c r="E1130" s="365"/>
      <c r="F1130" s="365"/>
      <c r="G1130" s="365"/>
      <c r="H1130" s="365"/>
    </row>
    <row r="1131" spans="1:8" ht="15.6" x14ac:dyDescent="0.3">
      <c r="A1131" s="389" t="s">
        <v>32</v>
      </c>
      <c r="B1131" s="390">
        <v>2030</v>
      </c>
      <c r="C1131" s="390" t="s">
        <v>1258</v>
      </c>
      <c r="D1131" s="391">
        <v>360.90457870018287</v>
      </c>
      <c r="E1131" s="365"/>
      <c r="F1131" s="365"/>
      <c r="G1131" s="365"/>
      <c r="H1131" s="365"/>
    </row>
    <row r="1132" spans="1:8" ht="15.6" x14ac:dyDescent="0.3">
      <c r="A1132" s="389" t="s">
        <v>32</v>
      </c>
      <c r="B1132" s="390">
        <v>2031</v>
      </c>
      <c r="C1132" s="390" t="s">
        <v>1259</v>
      </c>
      <c r="D1132" s="391">
        <v>353.20330090772001</v>
      </c>
      <c r="E1132" s="365"/>
      <c r="F1132" s="365"/>
      <c r="G1132" s="365"/>
      <c r="H1132" s="365"/>
    </row>
    <row r="1133" spans="1:8" ht="15.6" x14ac:dyDescent="0.3">
      <c r="A1133" s="389" t="s">
        <v>32</v>
      </c>
      <c r="B1133" s="390">
        <v>2032</v>
      </c>
      <c r="C1133" s="390" t="s">
        <v>1260</v>
      </c>
      <c r="D1133" s="391">
        <v>346.31835944532463</v>
      </c>
      <c r="E1133" s="365"/>
      <c r="F1133" s="365"/>
      <c r="G1133" s="365"/>
      <c r="H1133" s="365"/>
    </row>
    <row r="1134" spans="1:8" ht="15.6" x14ac:dyDescent="0.3">
      <c r="A1134" s="389" t="s">
        <v>32</v>
      </c>
      <c r="B1134" s="390">
        <v>2033</v>
      </c>
      <c r="C1134" s="390" t="s">
        <v>1261</v>
      </c>
      <c r="D1134" s="391">
        <v>340.18150640184427</v>
      </c>
      <c r="E1134" s="365"/>
      <c r="F1134" s="365"/>
      <c r="G1134" s="365"/>
      <c r="H1134" s="365"/>
    </row>
    <row r="1135" spans="1:8" ht="15.6" x14ac:dyDescent="0.3">
      <c r="A1135" s="389" t="s">
        <v>32</v>
      </c>
      <c r="B1135" s="390">
        <v>2034</v>
      </c>
      <c r="C1135" s="390" t="s">
        <v>1262</v>
      </c>
      <c r="D1135" s="391">
        <v>334.73600480191203</v>
      </c>
      <c r="E1135" s="365"/>
      <c r="F1135" s="365"/>
      <c r="G1135" s="365"/>
      <c r="H1135" s="365"/>
    </row>
    <row r="1136" spans="1:8" ht="15.6" x14ac:dyDescent="0.3">
      <c r="A1136" s="389" t="s">
        <v>32</v>
      </c>
      <c r="B1136" s="390">
        <v>2035</v>
      </c>
      <c r="C1136" s="390" t="s">
        <v>1263</v>
      </c>
      <c r="D1136" s="391">
        <v>329.91460109520381</v>
      </c>
      <c r="E1136" s="365"/>
      <c r="F1136" s="365"/>
      <c r="G1136" s="365"/>
      <c r="H1136" s="365"/>
    </row>
    <row r="1137" spans="1:8" ht="15.6" x14ac:dyDescent="0.3">
      <c r="A1137" s="389" t="s">
        <v>32</v>
      </c>
      <c r="B1137" s="390">
        <v>2036</v>
      </c>
      <c r="C1137" s="390" t="s">
        <v>1264</v>
      </c>
      <c r="D1137" s="391">
        <v>325.67240631166533</v>
      </c>
      <c r="E1137" s="365"/>
      <c r="F1137" s="365"/>
      <c r="G1137" s="365"/>
      <c r="H1137" s="365"/>
    </row>
    <row r="1138" spans="1:8" ht="15.6" x14ac:dyDescent="0.3">
      <c r="A1138" s="389" t="s">
        <v>32</v>
      </c>
      <c r="B1138" s="390">
        <v>2037</v>
      </c>
      <c r="C1138" s="390" t="s">
        <v>1265</v>
      </c>
      <c r="D1138" s="391">
        <v>321.99017305889538</v>
      </c>
      <c r="E1138" s="365"/>
      <c r="F1138" s="365"/>
      <c r="G1138" s="365"/>
      <c r="H1138" s="365"/>
    </row>
    <row r="1139" spans="1:8" ht="15.6" x14ac:dyDescent="0.3">
      <c r="A1139" s="389" t="s">
        <v>32</v>
      </c>
      <c r="B1139" s="390">
        <v>2038</v>
      </c>
      <c r="C1139" s="390" t="s">
        <v>1266</v>
      </c>
      <c r="D1139" s="391">
        <v>318.80494510811286</v>
      </c>
      <c r="E1139" s="365"/>
      <c r="F1139" s="365"/>
      <c r="G1139" s="365"/>
      <c r="H1139" s="365"/>
    </row>
    <row r="1140" spans="1:8" ht="15.6" x14ac:dyDescent="0.3">
      <c r="A1140" s="389" t="s">
        <v>32</v>
      </c>
      <c r="B1140" s="390">
        <v>2039</v>
      </c>
      <c r="C1140" s="390" t="s">
        <v>1267</v>
      </c>
      <c r="D1140" s="391">
        <v>316.05065009732914</v>
      </c>
      <c r="E1140" s="365"/>
      <c r="F1140" s="365"/>
      <c r="G1140" s="365"/>
      <c r="H1140" s="365"/>
    </row>
    <row r="1141" spans="1:8" ht="15.6" x14ac:dyDescent="0.3">
      <c r="A1141" s="389" t="s">
        <v>32</v>
      </c>
      <c r="B1141" s="390">
        <v>2040</v>
      </c>
      <c r="C1141" s="390" t="s">
        <v>1268</v>
      </c>
      <c r="D1141" s="391">
        <v>313.68897753769124</v>
      </c>
      <c r="E1141" s="365"/>
      <c r="F1141" s="365"/>
      <c r="G1141" s="365"/>
      <c r="H1141" s="365"/>
    </row>
    <row r="1142" spans="1:8" ht="15.6" x14ac:dyDescent="0.3">
      <c r="A1142" s="389" t="s">
        <v>32</v>
      </c>
      <c r="B1142" s="390">
        <v>2041</v>
      </c>
      <c r="C1142" s="390" t="s">
        <v>1269</v>
      </c>
      <c r="D1142" s="391">
        <v>311.69540343158957</v>
      </c>
      <c r="E1142" s="365"/>
      <c r="F1142" s="365"/>
      <c r="G1142" s="365"/>
      <c r="H1142" s="365"/>
    </row>
    <row r="1143" spans="1:8" ht="15.6" x14ac:dyDescent="0.3">
      <c r="A1143" s="389" t="s">
        <v>32</v>
      </c>
      <c r="B1143" s="390">
        <v>2042</v>
      </c>
      <c r="C1143" s="390" t="s">
        <v>1270</v>
      </c>
      <c r="D1143" s="391">
        <v>309.9885927825448</v>
      </c>
      <c r="E1143" s="365"/>
      <c r="F1143" s="365"/>
      <c r="G1143" s="365"/>
      <c r="H1143" s="365"/>
    </row>
    <row r="1144" spans="1:8" ht="15.6" x14ac:dyDescent="0.3">
      <c r="A1144" s="389" t="s">
        <v>32</v>
      </c>
      <c r="B1144" s="390">
        <v>2043</v>
      </c>
      <c r="C1144" s="390" t="s">
        <v>1271</v>
      </c>
      <c r="D1144" s="391">
        <v>308.55092000955068</v>
      </c>
      <c r="E1144" s="365"/>
      <c r="F1144" s="365"/>
      <c r="G1144" s="365"/>
      <c r="H1144" s="365"/>
    </row>
    <row r="1145" spans="1:8" ht="15.6" x14ac:dyDescent="0.3">
      <c r="A1145" s="389" t="s">
        <v>32</v>
      </c>
      <c r="B1145" s="390">
        <v>2044</v>
      </c>
      <c r="C1145" s="390" t="s">
        <v>1272</v>
      </c>
      <c r="D1145" s="391">
        <v>307.32419361531458</v>
      </c>
      <c r="E1145" s="365"/>
      <c r="F1145" s="365"/>
      <c r="G1145" s="365"/>
      <c r="H1145" s="365"/>
    </row>
    <row r="1146" spans="1:8" ht="15.6" x14ac:dyDescent="0.3">
      <c r="A1146" s="389" t="s">
        <v>32</v>
      </c>
      <c r="B1146" s="390">
        <v>2045</v>
      </c>
      <c r="C1146" s="390" t="s">
        <v>1273</v>
      </c>
      <c r="D1146" s="391">
        <v>306.26176781474061</v>
      </c>
      <c r="E1146" s="365"/>
      <c r="F1146" s="365"/>
      <c r="G1146" s="365"/>
      <c r="H1146" s="365"/>
    </row>
    <row r="1147" spans="1:8" ht="15.6" x14ac:dyDescent="0.3">
      <c r="A1147" s="389" t="s">
        <v>32</v>
      </c>
      <c r="B1147" s="390">
        <v>2046</v>
      </c>
      <c r="C1147" s="390" t="s">
        <v>1274</v>
      </c>
      <c r="D1147" s="391">
        <v>305.34569890003621</v>
      </c>
      <c r="E1147" s="365"/>
      <c r="F1147" s="365"/>
      <c r="G1147" s="365"/>
      <c r="H1147" s="365"/>
    </row>
    <row r="1148" spans="1:8" ht="15.6" x14ac:dyDescent="0.3">
      <c r="A1148" s="389" t="s">
        <v>32</v>
      </c>
      <c r="B1148" s="390">
        <v>2047</v>
      </c>
      <c r="C1148" s="390" t="s">
        <v>1275</v>
      </c>
      <c r="D1148" s="391">
        <v>304.58683879668439</v>
      </c>
      <c r="E1148" s="365"/>
      <c r="F1148" s="365"/>
      <c r="G1148" s="365"/>
      <c r="H1148" s="365"/>
    </row>
    <row r="1149" spans="1:8" ht="15.6" x14ac:dyDescent="0.3">
      <c r="A1149" s="389" t="s">
        <v>32</v>
      </c>
      <c r="B1149" s="390">
        <v>2048</v>
      </c>
      <c r="C1149" s="390" t="s">
        <v>1276</v>
      </c>
      <c r="D1149" s="391">
        <v>303.94243519475572</v>
      </c>
      <c r="E1149" s="365"/>
      <c r="F1149" s="365"/>
      <c r="G1149" s="365"/>
      <c r="H1149" s="365"/>
    </row>
    <row r="1150" spans="1:8" ht="15.6" x14ac:dyDescent="0.3">
      <c r="A1150" s="389" t="s">
        <v>32</v>
      </c>
      <c r="B1150" s="390">
        <v>2049</v>
      </c>
      <c r="C1150" s="390" t="s">
        <v>1277</v>
      </c>
      <c r="D1150" s="391">
        <v>303.39397551261408</v>
      </c>
      <c r="E1150" s="365"/>
      <c r="F1150" s="365"/>
      <c r="G1150" s="365"/>
      <c r="H1150" s="365"/>
    </row>
    <row r="1151" spans="1:8" ht="15.6" x14ac:dyDescent="0.3">
      <c r="A1151" s="389" t="s">
        <v>32</v>
      </c>
      <c r="B1151" s="390">
        <v>2050</v>
      </c>
      <c r="C1151" s="390" t="s">
        <v>1278</v>
      </c>
      <c r="D1151" s="391">
        <v>302.9578950502235</v>
      </c>
      <c r="E1151" s="365"/>
      <c r="F1151" s="365"/>
      <c r="G1151" s="365"/>
      <c r="H1151" s="365"/>
    </row>
    <row r="1152" spans="1:8" ht="15.6" x14ac:dyDescent="0.3">
      <c r="A1152" s="392" t="s">
        <v>211</v>
      </c>
      <c r="B1152" s="393">
        <v>2015</v>
      </c>
      <c r="C1152" s="393" t="s">
        <v>2644</v>
      </c>
      <c r="D1152" s="388">
        <v>529.42148289598606</v>
      </c>
      <c r="E1152" s="365"/>
      <c r="F1152" s="365"/>
      <c r="G1152" s="365"/>
      <c r="H1152" s="365"/>
    </row>
    <row r="1153" spans="1:8" ht="15.6" x14ac:dyDescent="0.3">
      <c r="A1153" s="392" t="s">
        <v>211</v>
      </c>
      <c r="B1153" s="393">
        <v>2016</v>
      </c>
      <c r="C1153" s="393" t="s">
        <v>2645</v>
      </c>
      <c r="D1153" s="388">
        <v>520.36158597072836</v>
      </c>
      <c r="E1153" s="365"/>
      <c r="F1153" s="365"/>
      <c r="G1153" s="365"/>
      <c r="H1153" s="365"/>
    </row>
    <row r="1154" spans="1:8" ht="15.6" x14ac:dyDescent="0.3">
      <c r="A1154" s="394" t="s">
        <v>211</v>
      </c>
      <c r="B1154" s="395">
        <v>2017</v>
      </c>
      <c r="C1154" s="395" t="s">
        <v>2646</v>
      </c>
      <c r="D1154" s="391">
        <v>508.88250496862844</v>
      </c>
      <c r="E1154" s="365"/>
      <c r="F1154" s="365"/>
      <c r="G1154" s="365"/>
      <c r="H1154" s="365"/>
    </row>
    <row r="1155" spans="1:8" ht="15.6" x14ac:dyDescent="0.3">
      <c r="A1155" s="394" t="s">
        <v>211</v>
      </c>
      <c r="B1155" s="395">
        <v>2018</v>
      </c>
      <c r="C1155" s="395" t="s">
        <v>2647</v>
      </c>
      <c r="D1155" s="391">
        <v>496.25544476980008</v>
      </c>
      <c r="E1155" s="365"/>
      <c r="F1155" s="365"/>
      <c r="G1155" s="365"/>
      <c r="H1155" s="365"/>
    </row>
    <row r="1156" spans="1:8" ht="15.6" x14ac:dyDescent="0.3">
      <c r="A1156" s="394" t="s">
        <v>211</v>
      </c>
      <c r="B1156" s="395">
        <v>2019</v>
      </c>
      <c r="C1156" s="395" t="s">
        <v>2648</v>
      </c>
      <c r="D1156" s="391">
        <v>482.24913495358516</v>
      </c>
      <c r="E1156" s="365"/>
      <c r="F1156" s="365"/>
      <c r="G1156" s="365"/>
      <c r="H1156" s="365"/>
    </row>
    <row r="1157" spans="1:8" ht="15.6" x14ac:dyDescent="0.3">
      <c r="A1157" s="394" t="s">
        <v>211</v>
      </c>
      <c r="B1157" s="395">
        <v>2020</v>
      </c>
      <c r="C1157" s="395" t="s">
        <v>2649</v>
      </c>
      <c r="D1157" s="391">
        <v>468.64744599227174</v>
      </c>
      <c r="E1157" s="365"/>
      <c r="F1157" s="365"/>
      <c r="G1157" s="365"/>
      <c r="H1157" s="365"/>
    </row>
    <row r="1158" spans="1:8" ht="15.6" x14ac:dyDescent="0.3">
      <c r="A1158" s="394" t="s">
        <v>211</v>
      </c>
      <c r="B1158" s="395">
        <v>2021</v>
      </c>
      <c r="C1158" s="395" t="s">
        <v>2650</v>
      </c>
      <c r="D1158" s="391">
        <v>454.74397311553884</v>
      </c>
      <c r="E1158" s="365"/>
      <c r="F1158" s="365"/>
      <c r="G1158" s="365"/>
      <c r="H1158" s="365"/>
    </row>
    <row r="1159" spans="1:8" ht="15.6" x14ac:dyDescent="0.3">
      <c r="A1159" s="394" t="s">
        <v>211</v>
      </c>
      <c r="B1159" s="395">
        <v>2022</v>
      </c>
      <c r="C1159" s="395" t="s">
        <v>2651</v>
      </c>
      <c r="D1159" s="391">
        <v>440.881616634659</v>
      </c>
      <c r="E1159" s="365"/>
      <c r="F1159" s="365"/>
      <c r="G1159" s="365"/>
      <c r="H1159" s="365"/>
    </row>
    <row r="1160" spans="1:8" ht="15.6" x14ac:dyDescent="0.3">
      <c r="A1160" s="394" t="s">
        <v>211</v>
      </c>
      <c r="B1160" s="395">
        <v>2023</v>
      </c>
      <c r="C1160" s="395" t="s">
        <v>2652</v>
      </c>
      <c r="D1160" s="391">
        <v>427.10632211445994</v>
      </c>
      <c r="E1160" s="365"/>
      <c r="F1160" s="365"/>
      <c r="G1160" s="365"/>
      <c r="H1160" s="365"/>
    </row>
    <row r="1161" spans="1:8" ht="15.6" x14ac:dyDescent="0.3">
      <c r="A1161" s="394" t="s">
        <v>211</v>
      </c>
      <c r="B1161" s="395">
        <v>2024</v>
      </c>
      <c r="C1161" s="395" t="s">
        <v>2653</v>
      </c>
      <c r="D1161" s="391">
        <v>413.47318914430139</v>
      </c>
      <c r="E1161" s="365"/>
      <c r="F1161" s="365"/>
      <c r="G1161" s="365"/>
      <c r="H1161" s="365"/>
    </row>
    <row r="1162" spans="1:8" ht="15.6" x14ac:dyDescent="0.3">
      <c r="A1162" s="394" t="s">
        <v>211</v>
      </c>
      <c r="B1162" s="395">
        <v>2025</v>
      </c>
      <c r="C1162" s="395" t="s">
        <v>2654</v>
      </c>
      <c r="D1162" s="391">
        <v>400.08172870073105</v>
      </c>
      <c r="E1162" s="365"/>
      <c r="F1162" s="365"/>
      <c r="G1162" s="365"/>
      <c r="H1162" s="365"/>
    </row>
    <row r="1163" spans="1:8" ht="15.6" x14ac:dyDescent="0.3">
      <c r="A1163" s="394" t="s">
        <v>211</v>
      </c>
      <c r="B1163" s="395">
        <v>2026</v>
      </c>
      <c r="C1163" s="395" t="s">
        <v>2655</v>
      </c>
      <c r="D1163" s="391">
        <v>387.72170705505471</v>
      </c>
      <c r="E1163" s="365"/>
      <c r="F1163" s="365"/>
      <c r="G1163" s="365"/>
      <c r="H1163" s="365"/>
    </row>
    <row r="1164" spans="1:8" ht="15.6" x14ac:dyDescent="0.3">
      <c r="A1164" s="394" t="s">
        <v>211</v>
      </c>
      <c r="B1164" s="395">
        <v>2027</v>
      </c>
      <c r="C1164" s="395" t="s">
        <v>2656</v>
      </c>
      <c r="D1164" s="391">
        <v>376.27092507799711</v>
      </c>
      <c r="E1164" s="365"/>
      <c r="F1164" s="365"/>
      <c r="G1164" s="365"/>
      <c r="H1164" s="365"/>
    </row>
    <row r="1165" spans="1:8" ht="15.6" x14ac:dyDescent="0.3">
      <c r="A1165" s="394" t="s">
        <v>211</v>
      </c>
      <c r="B1165" s="395">
        <v>2028</v>
      </c>
      <c r="C1165" s="395" t="s">
        <v>2657</v>
      </c>
      <c r="D1165" s="391">
        <v>365.80993563731795</v>
      </c>
      <c r="E1165" s="365"/>
      <c r="F1165" s="365"/>
      <c r="G1165" s="365"/>
      <c r="H1165" s="365"/>
    </row>
    <row r="1166" spans="1:8" ht="15.6" x14ac:dyDescent="0.3">
      <c r="A1166" s="394" t="s">
        <v>211</v>
      </c>
      <c r="B1166" s="395">
        <v>2029</v>
      </c>
      <c r="C1166" s="395" t="s">
        <v>2658</v>
      </c>
      <c r="D1166" s="391">
        <v>356.29482183633331</v>
      </c>
      <c r="E1166" s="365"/>
      <c r="F1166" s="365"/>
      <c r="G1166" s="365"/>
      <c r="H1166" s="365"/>
    </row>
    <row r="1167" spans="1:8" ht="15.6" x14ac:dyDescent="0.3">
      <c r="A1167" s="394" t="s">
        <v>211</v>
      </c>
      <c r="B1167" s="395">
        <v>2030</v>
      </c>
      <c r="C1167" s="395" t="s">
        <v>2659</v>
      </c>
      <c r="D1167" s="391">
        <v>347.69501534671588</v>
      </c>
      <c r="E1167" s="365"/>
      <c r="F1167" s="365"/>
      <c r="G1167" s="365"/>
      <c r="H1167" s="365"/>
    </row>
    <row r="1168" spans="1:8" ht="15.6" x14ac:dyDescent="0.3">
      <c r="A1168" s="394" t="s">
        <v>211</v>
      </c>
      <c r="B1168" s="395">
        <v>2031</v>
      </c>
      <c r="C1168" s="395" t="s">
        <v>2660</v>
      </c>
      <c r="D1168" s="391">
        <v>339.9662029802256</v>
      </c>
      <c r="E1168" s="365"/>
      <c r="F1168" s="365"/>
      <c r="G1168" s="365"/>
      <c r="H1168" s="365"/>
    </row>
    <row r="1169" spans="1:8" ht="15.6" x14ac:dyDescent="0.3">
      <c r="A1169" s="394" t="s">
        <v>211</v>
      </c>
      <c r="B1169" s="395">
        <v>2032</v>
      </c>
      <c r="C1169" s="395" t="s">
        <v>2661</v>
      </c>
      <c r="D1169" s="391">
        <v>333.08415997414619</v>
      </c>
      <c r="E1169" s="365"/>
      <c r="F1169" s="365"/>
      <c r="G1169" s="365"/>
      <c r="H1169" s="365"/>
    </row>
    <row r="1170" spans="1:8" ht="15.6" x14ac:dyDescent="0.3">
      <c r="A1170" s="394" t="s">
        <v>211</v>
      </c>
      <c r="B1170" s="395">
        <v>2033</v>
      </c>
      <c r="C1170" s="395" t="s">
        <v>2662</v>
      </c>
      <c r="D1170" s="391">
        <v>326.96950816637815</v>
      </c>
      <c r="E1170" s="365"/>
      <c r="F1170" s="365"/>
      <c r="G1170" s="365"/>
      <c r="H1170" s="365"/>
    </row>
    <row r="1171" spans="1:8" ht="15.6" x14ac:dyDescent="0.3">
      <c r="A1171" s="394" t="s">
        <v>211</v>
      </c>
      <c r="B1171" s="395">
        <v>2034</v>
      </c>
      <c r="C1171" s="395" t="s">
        <v>2663</v>
      </c>
      <c r="D1171" s="391">
        <v>321.54618362254138</v>
      </c>
      <c r="E1171" s="365"/>
      <c r="F1171" s="365"/>
      <c r="G1171" s="365"/>
      <c r="H1171" s="365"/>
    </row>
    <row r="1172" spans="1:8" ht="15.6" x14ac:dyDescent="0.3">
      <c r="A1172" s="394" t="s">
        <v>211</v>
      </c>
      <c r="B1172" s="395">
        <v>2035</v>
      </c>
      <c r="C1172" s="395" t="s">
        <v>2664</v>
      </c>
      <c r="D1172" s="391">
        <v>316.77956474115592</v>
      </c>
      <c r="E1172" s="365"/>
      <c r="F1172" s="365"/>
      <c r="G1172" s="365"/>
      <c r="H1172" s="365"/>
    </row>
    <row r="1173" spans="1:8" ht="15.6" x14ac:dyDescent="0.3">
      <c r="A1173" s="394" t="s">
        <v>211</v>
      </c>
      <c r="B1173" s="395">
        <v>2036</v>
      </c>
      <c r="C1173" s="395" t="s">
        <v>2665</v>
      </c>
      <c r="D1173" s="391">
        <v>312.62316729600269</v>
      </c>
      <c r="E1173" s="365"/>
      <c r="F1173" s="365"/>
      <c r="G1173" s="365"/>
      <c r="H1173" s="365"/>
    </row>
    <row r="1174" spans="1:8" ht="15.6" x14ac:dyDescent="0.3">
      <c r="A1174" s="394" t="s">
        <v>211</v>
      </c>
      <c r="B1174" s="395">
        <v>2037</v>
      </c>
      <c r="C1174" s="395" t="s">
        <v>2666</v>
      </c>
      <c r="D1174" s="391">
        <v>309.01462921944227</v>
      </c>
      <c r="E1174" s="365"/>
      <c r="F1174" s="365"/>
      <c r="G1174" s="365"/>
      <c r="H1174" s="365"/>
    </row>
    <row r="1175" spans="1:8" ht="15.6" x14ac:dyDescent="0.3">
      <c r="A1175" s="394" t="s">
        <v>211</v>
      </c>
      <c r="B1175" s="395">
        <v>2038</v>
      </c>
      <c r="C1175" s="395" t="s">
        <v>2667</v>
      </c>
      <c r="D1175" s="391">
        <v>305.91304898188906</v>
      </c>
      <c r="E1175" s="365"/>
      <c r="F1175" s="365"/>
      <c r="G1175" s="365"/>
      <c r="H1175" s="365"/>
    </row>
    <row r="1176" spans="1:8" ht="15.6" x14ac:dyDescent="0.3">
      <c r="A1176" s="394" t="s">
        <v>211</v>
      </c>
      <c r="B1176" s="395">
        <v>2039</v>
      </c>
      <c r="C1176" s="395" t="s">
        <v>2668</v>
      </c>
      <c r="D1176" s="391">
        <v>303.23195795633649</v>
      </c>
      <c r="E1176" s="365"/>
      <c r="F1176" s="365"/>
      <c r="G1176" s="365"/>
      <c r="H1176" s="365"/>
    </row>
    <row r="1177" spans="1:8" ht="15.6" x14ac:dyDescent="0.3">
      <c r="A1177" s="394" t="s">
        <v>211</v>
      </c>
      <c r="B1177" s="395">
        <v>2040</v>
      </c>
      <c r="C1177" s="395" t="s">
        <v>2669</v>
      </c>
      <c r="D1177" s="391">
        <v>300.92404194613721</v>
      </c>
      <c r="E1177" s="365"/>
      <c r="F1177" s="365"/>
      <c r="G1177" s="365"/>
      <c r="H1177" s="365"/>
    </row>
    <row r="1178" spans="1:8" ht="15.6" x14ac:dyDescent="0.3">
      <c r="A1178" s="394" t="s">
        <v>211</v>
      </c>
      <c r="B1178" s="395">
        <v>2041</v>
      </c>
      <c r="C1178" s="395" t="s">
        <v>2670</v>
      </c>
      <c r="D1178" s="391">
        <v>298.97222594190271</v>
      </c>
      <c r="E1178" s="365"/>
      <c r="F1178" s="365"/>
      <c r="G1178" s="365"/>
      <c r="H1178" s="365"/>
    </row>
    <row r="1179" spans="1:8" ht="15.6" x14ac:dyDescent="0.3">
      <c r="A1179" s="394" t="s">
        <v>211</v>
      </c>
      <c r="B1179" s="395">
        <v>2042</v>
      </c>
      <c r="C1179" s="395" t="s">
        <v>2671</v>
      </c>
      <c r="D1179" s="391">
        <v>297.28130410853015</v>
      </c>
      <c r="E1179" s="365"/>
      <c r="F1179" s="365"/>
      <c r="G1179" s="365"/>
      <c r="H1179" s="365"/>
    </row>
    <row r="1180" spans="1:8" ht="15.6" x14ac:dyDescent="0.3">
      <c r="A1180" s="394" t="s">
        <v>211</v>
      </c>
      <c r="B1180" s="395">
        <v>2043</v>
      </c>
      <c r="C1180" s="395" t="s">
        <v>2672</v>
      </c>
      <c r="D1180" s="391">
        <v>295.83686875842454</v>
      </c>
      <c r="E1180" s="365"/>
      <c r="F1180" s="365"/>
      <c r="G1180" s="365"/>
      <c r="H1180" s="365"/>
    </row>
    <row r="1181" spans="1:8" ht="15.6" x14ac:dyDescent="0.3">
      <c r="A1181" s="394" t="s">
        <v>211</v>
      </c>
      <c r="B1181" s="395">
        <v>2044</v>
      </c>
      <c r="C1181" s="395" t="s">
        <v>2673</v>
      </c>
      <c r="D1181" s="391">
        <v>294.57900281300255</v>
      </c>
      <c r="E1181" s="365"/>
      <c r="F1181" s="365"/>
      <c r="G1181" s="365"/>
      <c r="H1181" s="365"/>
    </row>
    <row r="1182" spans="1:8" ht="15.6" x14ac:dyDescent="0.3">
      <c r="A1182" s="394" t="s">
        <v>211</v>
      </c>
      <c r="B1182" s="395">
        <v>2045</v>
      </c>
      <c r="C1182" s="395" t="s">
        <v>2674</v>
      </c>
      <c r="D1182" s="391">
        <v>293.47099776255789</v>
      </c>
      <c r="E1182" s="365"/>
      <c r="F1182" s="365"/>
      <c r="G1182" s="365"/>
      <c r="H1182" s="365"/>
    </row>
    <row r="1183" spans="1:8" ht="15.6" x14ac:dyDescent="0.3">
      <c r="A1183" s="394" t="s">
        <v>211</v>
      </c>
      <c r="B1183" s="395">
        <v>2046</v>
      </c>
      <c r="C1183" s="395" t="s">
        <v>2675</v>
      </c>
      <c r="D1183" s="391">
        <v>292.51152654767321</v>
      </c>
      <c r="E1183" s="365"/>
      <c r="F1183" s="365"/>
      <c r="G1183" s="365"/>
      <c r="H1183" s="365"/>
    </row>
    <row r="1184" spans="1:8" ht="15.6" x14ac:dyDescent="0.3">
      <c r="A1184" s="394" t="s">
        <v>211</v>
      </c>
      <c r="B1184" s="395">
        <v>2047</v>
      </c>
      <c r="C1184" s="395" t="s">
        <v>2676</v>
      </c>
      <c r="D1184" s="391">
        <v>291.68500245292165</v>
      </c>
      <c r="E1184" s="365"/>
      <c r="F1184" s="365"/>
      <c r="G1184" s="365"/>
      <c r="H1184" s="365"/>
    </row>
    <row r="1185" spans="1:8" ht="15.6" x14ac:dyDescent="0.3">
      <c r="A1185" s="394" t="s">
        <v>211</v>
      </c>
      <c r="B1185" s="395">
        <v>2048</v>
      </c>
      <c r="C1185" s="395" t="s">
        <v>2677</v>
      </c>
      <c r="D1185" s="391">
        <v>290.9748550185351</v>
      </c>
      <c r="E1185" s="365"/>
      <c r="F1185" s="365"/>
      <c r="G1185" s="365"/>
      <c r="H1185" s="365"/>
    </row>
    <row r="1186" spans="1:8" ht="15.6" x14ac:dyDescent="0.3">
      <c r="A1186" s="394" t="s">
        <v>211</v>
      </c>
      <c r="B1186" s="395">
        <v>2049</v>
      </c>
      <c r="C1186" s="395" t="s">
        <v>2678</v>
      </c>
      <c r="D1186" s="391">
        <v>290.36219295121026</v>
      </c>
      <c r="E1186" s="365"/>
      <c r="F1186" s="365"/>
      <c r="G1186" s="365"/>
      <c r="H1186" s="365"/>
    </row>
    <row r="1187" spans="1:8" ht="15.6" x14ac:dyDescent="0.3">
      <c r="A1187" s="394" t="s">
        <v>211</v>
      </c>
      <c r="B1187" s="395">
        <v>2050</v>
      </c>
      <c r="C1187" s="395" t="s">
        <v>2679</v>
      </c>
      <c r="D1187" s="391">
        <v>289.83239799694286</v>
      </c>
      <c r="E1187" s="365"/>
      <c r="F1187" s="365"/>
      <c r="G1187" s="365"/>
      <c r="H1187" s="365"/>
    </row>
    <row r="1188" spans="1:8" ht="15.6" x14ac:dyDescent="0.3">
      <c r="A1188" s="385" t="s">
        <v>33</v>
      </c>
      <c r="B1188" s="386">
        <v>2015</v>
      </c>
      <c r="C1188" s="387" t="s">
        <v>2474</v>
      </c>
      <c r="D1188" s="388">
        <v>493.26864492762775</v>
      </c>
      <c r="E1188" s="365"/>
      <c r="F1188" s="365"/>
      <c r="G1188" s="365"/>
      <c r="H1188" s="365"/>
    </row>
    <row r="1189" spans="1:8" ht="15.6" x14ac:dyDescent="0.3">
      <c r="A1189" s="385" t="s">
        <v>33</v>
      </c>
      <c r="B1189" s="386">
        <v>2016</v>
      </c>
      <c r="C1189" s="387" t="s">
        <v>2475</v>
      </c>
      <c r="D1189" s="388">
        <v>483.64054988910635</v>
      </c>
      <c r="E1189" s="365"/>
      <c r="F1189" s="365"/>
      <c r="G1189" s="365"/>
      <c r="H1189" s="365"/>
    </row>
    <row r="1190" spans="1:8" ht="15.6" x14ac:dyDescent="0.3">
      <c r="A1190" s="389" t="s">
        <v>33</v>
      </c>
      <c r="B1190" s="390">
        <v>2017</v>
      </c>
      <c r="C1190" s="390" t="s">
        <v>1279</v>
      </c>
      <c r="D1190" s="391">
        <v>471.55245151843599</v>
      </c>
      <c r="E1190" s="365"/>
      <c r="F1190" s="365"/>
      <c r="G1190" s="365"/>
      <c r="H1190" s="365"/>
    </row>
    <row r="1191" spans="1:8" ht="15.6" x14ac:dyDescent="0.3">
      <c r="A1191" s="389" t="s">
        <v>33</v>
      </c>
      <c r="B1191" s="390">
        <v>2018</v>
      </c>
      <c r="C1191" s="390" t="s">
        <v>1280</v>
      </c>
      <c r="D1191" s="391">
        <v>459.00815926911883</v>
      </c>
      <c r="E1191" s="365"/>
      <c r="F1191" s="365"/>
      <c r="G1191" s="365"/>
      <c r="H1191" s="365"/>
    </row>
    <row r="1192" spans="1:8" ht="15.6" x14ac:dyDescent="0.3">
      <c r="A1192" s="389" t="s">
        <v>33</v>
      </c>
      <c r="B1192" s="390">
        <v>2019</v>
      </c>
      <c r="C1192" s="390" t="s">
        <v>1281</v>
      </c>
      <c r="D1192" s="391">
        <v>446.12115079122708</v>
      </c>
      <c r="E1192" s="365"/>
      <c r="F1192" s="365"/>
      <c r="G1192" s="365"/>
      <c r="H1192" s="365"/>
    </row>
    <row r="1193" spans="1:8" ht="15.6" x14ac:dyDescent="0.3">
      <c r="A1193" s="389" t="s">
        <v>33</v>
      </c>
      <c r="B1193" s="390">
        <v>2020</v>
      </c>
      <c r="C1193" s="390" t="s">
        <v>1282</v>
      </c>
      <c r="D1193" s="391">
        <v>433.04007515715028</v>
      </c>
      <c r="E1193" s="365"/>
      <c r="F1193" s="365"/>
      <c r="G1193" s="365"/>
      <c r="H1193" s="365"/>
    </row>
    <row r="1194" spans="1:8" ht="15.6" x14ac:dyDescent="0.3">
      <c r="A1194" s="389" t="s">
        <v>33</v>
      </c>
      <c r="B1194" s="390">
        <v>2021</v>
      </c>
      <c r="C1194" s="390" t="s">
        <v>1283</v>
      </c>
      <c r="D1194" s="391">
        <v>419.81550419263402</v>
      </c>
      <c r="E1194" s="365"/>
      <c r="F1194" s="365"/>
      <c r="G1194" s="365"/>
      <c r="H1194" s="365"/>
    </row>
    <row r="1195" spans="1:8" ht="15.6" x14ac:dyDescent="0.3">
      <c r="A1195" s="389" t="s">
        <v>33</v>
      </c>
      <c r="B1195" s="390">
        <v>2022</v>
      </c>
      <c r="C1195" s="390" t="s">
        <v>1284</v>
      </c>
      <c r="D1195" s="391">
        <v>406.80884787316688</v>
      </c>
      <c r="E1195" s="365"/>
      <c r="F1195" s="365"/>
      <c r="G1195" s="365"/>
      <c r="H1195" s="365"/>
    </row>
    <row r="1196" spans="1:8" ht="15.6" x14ac:dyDescent="0.3">
      <c r="A1196" s="389" t="s">
        <v>33</v>
      </c>
      <c r="B1196" s="390">
        <v>2023</v>
      </c>
      <c r="C1196" s="390" t="s">
        <v>1285</v>
      </c>
      <c r="D1196" s="391">
        <v>393.9162311139383</v>
      </c>
      <c r="E1196" s="365"/>
      <c r="F1196" s="365"/>
      <c r="G1196" s="365"/>
      <c r="H1196" s="365"/>
    </row>
    <row r="1197" spans="1:8" ht="15.6" x14ac:dyDescent="0.3">
      <c r="A1197" s="389" t="s">
        <v>33</v>
      </c>
      <c r="B1197" s="390">
        <v>2024</v>
      </c>
      <c r="C1197" s="390" t="s">
        <v>1286</v>
      </c>
      <c r="D1197" s="391">
        <v>381.23321969230869</v>
      </c>
      <c r="E1197" s="365"/>
      <c r="F1197" s="365"/>
      <c r="G1197" s="365"/>
      <c r="H1197" s="365"/>
    </row>
    <row r="1198" spans="1:8" ht="15.6" x14ac:dyDescent="0.3">
      <c r="A1198" s="389" t="s">
        <v>33</v>
      </c>
      <c r="B1198" s="390">
        <v>2025</v>
      </c>
      <c r="C1198" s="390" t="s">
        <v>1287</v>
      </c>
      <c r="D1198" s="391">
        <v>368.73425332256483</v>
      </c>
      <c r="E1198" s="365"/>
      <c r="F1198" s="365"/>
      <c r="G1198" s="365"/>
      <c r="H1198" s="365"/>
    </row>
    <row r="1199" spans="1:8" ht="15.6" x14ac:dyDescent="0.3">
      <c r="A1199" s="389" t="s">
        <v>33</v>
      </c>
      <c r="B1199" s="390">
        <v>2026</v>
      </c>
      <c r="C1199" s="390" t="s">
        <v>1288</v>
      </c>
      <c r="D1199" s="391">
        <v>357.32688081894304</v>
      </c>
      <c r="E1199" s="365"/>
      <c r="F1199" s="365"/>
      <c r="G1199" s="365"/>
      <c r="H1199" s="365"/>
    </row>
    <row r="1200" spans="1:8" ht="15.6" x14ac:dyDescent="0.3">
      <c r="A1200" s="389" t="s">
        <v>33</v>
      </c>
      <c r="B1200" s="390">
        <v>2027</v>
      </c>
      <c r="C1200" s="390" t="s">
        <v>1289</v>
      </c>
      <c r="D1200" s="391">
        <v>346.89142930775722</v>
      </c>
      <c r="E1200" s="365"/>
      <c r="F1200" s="365"/>
      <c r="G1200" s="365"/>
      <c r="H1200" s="365"/>
    </row>
    <row r="1201" spans="1:8" ht="15.6" x14ac:dyDescent="0.3">
      <c r="A1201" s="389" t="s">
        <v>33</v>
      </c>
      <c r="B1201" s="390">
        <v>2028</v>
      </c>
      <c r="C1201" s="390" t="s">
        <v>1290</v>
      </c>
      <c r="D1201" s="391">
        <v>337.47334625963003</v>
      </c>
      <c r="E1201" s="365"/>
      <c r="F1201" s="365"/>
      <c r="G1201" s="365"/>
      <c r="H1201" s="365"/>
    </row>
    <row r="1202" spans="1:8" ht="15.6" x14ac:dyDescent="0.3">
      <c r="A1202" s="389" t="s">
        <v>33</v>
      </c>
      <c r="B1202" s="390">
        <v>2029</v>
      </c>
      <c r="C1202" s="390" t="s">
        <v>1291</v>
      </c>
      <c r="D1202" s="391">
        <v>329.02089613186678</v>
      </c>
      <c r="E1202" s="365"/>
      <c r="F1202" s="365"/>
      <c r="G1202" s="365"/>
      <c r="H1202" s="365"/>
    </row>
    <row r="1203" spans="1:8" ht="15.6" x14ac:dyDescent="0.3">
      <c r="A1203" s="389" t="s">
        <v>33</v>
      </c>
      <c r="B1203" s="390">
        <v>2030</v>
      </c>
      <c r="C1203" s="390" t="s">
        <v>1292</v>
      </c>
      <c r="D1203" s="391">
        <v>321.48978148508797</v>
      </c>
      <c r="E1203" s="365"/>
      <c r="F1203" s="365"/>
      <c r="G1203" s="365"/>
      <c r="H1203" s="365"/>
    </row>
    <row r="1204" spans="1:8" ht="15.6" x14ac:dyDescent="0.3">
      <c r="A1204" s="389" t="s">
        <v>33</v>
      </c>
      <c r="B1204" s="390">
        <v>2031</v>
      </c>
      <c r="C1204" s="390" t="s">
        <v>1293</v>
      </c>
      <c r="D1204" s="391">
        <v>314.80875594117015</v>
      </c>
      <c r="E1204" s="365"/>
      <c r="F1204" s="365"/>
      <c r="G1204" s="365"/>
      <c r="H1204" s="365"/>
    </row>
    <row r="1205" spans="1:8" ht="15.6" x14ac:dyDescent="0.3">
      <c r="A1205" s="389" t="s">
        <v>33</v>
      </c>
      <c r="B1205" s="390">
        <v>2032</v>
      </c>
      <c r="C1205" s="390" t="s">
        <v>1294</v>
      </c>
      <c r="D1205" s="391">
        <v>308.90368691293617</v>
      </c>
      <c r="E1205" s="365"/>
      <c r="F1205" s="365"/>
      <c r="G1205" s="365"/>
      <c r="H1205" s="365"/>
    </row>
    <row r="1206" spans="1:8" ht="15.6" x14ac:dyDescent="0.3">
      <c r="A1206" s="389" t="s">
        <v>33</v>
      </c>
      <c r="B1206" s="390">
        <v>2033</v>
      </c>
      <c r="C1206" s="390" t="s">
        <v>1295</v>
      </c>
      <c r="D1206" s="391">
        <v>303.7175452384011</v>
      </c>
      <c r="E1206" s="365"/>
      <c r="F1206" s="365"/>
      <c r="G1206" s="365"/>
      <c r="H1206" s="365"/>
    </row>
    <row r="1207" spans="1:8" ht="15.6" x14ac:dyDescent="0.3">
      <c r="A1207" s="389" t="s">
        <v>33</v>
      </c>
      <c r="B1207" s="390">
        <v>2034</v>
      </c>
      <c r="C1207" s="390" t="s">
        <v>1296</v>
      </c>
      <c r="D1207" s="391">
        <v>299.17515614887333</v>
      </c>
      <c r="E1207" s="365"/>
      <c r="F1207" s="365"/>
      <c r="G1207" s="365"/>
      <c r="H1207" s="365"/>
    </row>
    <row r="1208" spans="1:8" ht="15.6" x14ac:dyDescent="0.3">
      <c r="A1208" s="389" t="s">
        <v>33</v>
      </c>
      <c r="B1208" s="390">
        <v>2035</v>
      </c>
      <c r="C1208" s="390" t="s">
        <v>1297</v>
      </c>
      <c r="D1208" s="391">
        <v>295.23106358541207</v>
      </c>
      <c r="E1208" s="365"/>
      <c r="F1208" s="365"/>
      <c r="G1208" s="365"/>
      <c r="H1208" s="365"/>
    </row>
    <row r="1209" spans="1:8" ht="15.6" x14ac:dyDescent="0.3">
      <c r="A1209" s="389" t="s">
        <v>33</v>
      </c>
      <c r="B1209" s="390">
        <v>2036</v>
      </c>
      <c r="C1209" s="390" t="s">
        <v>1298</v>
      </c>
      <c r="D1209" s="391">
        <v>291.83472420952666</v>
      </c>
      <c r="E1209" s="365"/>
      <c r="F1209" s="365"/>
      <c r="G1209" s="365"/>
      <c r="H1209" s="365"/>
    </row>
    <row r="1210" spans="1:8" ht="15.6" x14ac:dyDescent="0.3">
      <c r="A1210" s="389" t="s">
        <v>33</v>
      </c>
      <c r="B1210" s="390">
        <v>2037</v>
      </c>
      <c r="C1210" s="390" t="s">
        <v>1299</v>
      </c>
      <c r="D1210" s="391">
        <v>288.94109680478391</v>
      </c>
      <c r="E1210" s="365"/>
      <c r="F1210" s="365"/>
      <c r="G1210" s="365"/>
      <c r="H1210" s="365"/>
    </row>
    <row r="1211" spans="1:8" ht="15.6" x14ac:dyDescent="0.3">
      <c r="A1211" s="389" t="s">
        <v>33</v>
      </c>
      <c r="B1211" s="390">
        <v>2038</v>
      </c>
      <c r="C1211" s="390" t="s">
        <v>1300</v>
      </c>
      <c r="D1211" s="391">
        <v>286.49582907231837</v>
      </c>
      <c r="E1211" s="365"/>
      <c r="F1211" s="365"/>
      <c r="G1211" s="365"/>
      <c r="H1211" s="365"/>
    </row>
    <row r="1212" spans="1:8" ht="15.6" x14ac:dyDescent="0.3">
      <c r="A1212" s="389" t="s">
        <v>33</v>
      </c>
      <c r="B1212" s="390">
        <v>2039</v>
      </c>
      <c r="C1212" s="390" t="s">
        <v>1301</v>
      </c>
      <c r="D1212" s="391">
        <v>284.44222272458956</v>
      </c>
      <c r="E1212" s="365"/>
      <c r="F1212" s="365"/>
      <c r="G1212" s="365"/>
      <c r="H1212" s="365"/>
    </row>
    <row r="1213" spans="1:8" ht="15.6" x14ac:dyDescent="0.3">
      <c r="A1213" s="389" t="s">
        <v>33</v>
      </c>
      <c r="B1213" s="390">
        <v>2040</v>
      </c>
      <c r="C1213" s="390" t="s">
        <v>1302</v>
      </c>
      <c r="D1213" s="391">
        <v>282.71327839005517</v>
      </c>
      <c r="E1213" s="365"/>
      <c r="F1213" s="365"/>
      <c r="G1213" s="365"/>
      <c r="H1213" s="365"/>
    </row>
    <row r="1214" spans="1:8" ht="15.6" x14ac:dyDescent="0.3">
      <c r="A1214" s="389" t="s">
        <v>33</v>
      </c>
      <c r="B1214" s="390">
        <v>2041</v>
      </c>
      <c r="C1214" s="390" t="s">
        <v>1303</v>
      </c>
      <c r="D1214" s="391">
        <v>281.30115101066519</v>
      </c>
      <c r="E1214" s="365"/>
      <c r="F1214" s="365"/>
      <c r="G1214" s="365"/>
      <c r="H1214" s="365"/>
    </row>
    <row r="1215" spans="1:8" ht="15.6" x14ac:dyDescent="0.3">
      <c r="A1215" s="389" t="s">
        <v>33</v>
      </c>
      <c r="B1215" s="390">
        <v>2042</v>
      </c>
      <c r="C1215" s="390" t="s">
        <v>1304</v>
      </c>
      <c r="D1215" s="391">
        <v>280.13979162041073</v>
      </c>
      <c r="E1215" s="365"/>
      <c r="F1215" s="365"/>
      <c r="G1215" s="365"/>
      <c r="H1215" s="365"/>
    </row>
    <row r="1216" spans="1:8" ht="15.6" x14ac:dyDescent="0.3">
      <c r="A1216" s="389" t="s">
        <v>33</v>
      </c>
      <c r="B1216" s="390">
        <v>2043</v>
      </c>
      <c r="C1216" s="390" t="s">
        <v>1305</v>
      </c>
      <c r="D1216" s="391">
        <v>279.1858631366606</v>
      </c>
      <c r="E1216" s="365"/>
      <c r="F1216" s="365"/>
      <c r="G1216" s="365"/>
      <c r="H1216" s="365"/>
    </row>
    <row r="1217" spans="1:8" ht="15.6" x14ac:dyDescent="0.3">
      <c r="A1217" s="389" t="s">
        <v>33</v>
      </c>
      <c r="B1217" s="390">
        <v>2044</v>
      </c>
      <c r="C1217" s="390" t="s">
        <v>1306</v>
      </c>
      <c r="D1217" s="391">
        <v>278.40086157950202</v>
      </c>
      <c r="E1217" s="365"/>
      <c r="F1217" s="365"/>
      <c r="G1217" s="365"/>
      <c r="H1217" s="365"/>
    </row>
    <row r="1218" spans="1:8" ht="15.6" x14ac:dyDescent="0.3">
      <c r="A1218" s="389" t="s">
        <v>33</v>
      </c>
      <c r="B1218" s="390">
        <v>2045</v>
      </c>
      <c r="C1218" s="390" t="s">
        <v>1307</v>
      </c>
      <c r="D1218" s="391">
        <v>277.73604782929056</v>
      </c>
      <c r="E1218" s="365"/>
      <c r="F1218" s="365"/>
      <c r="G1218" s="365"/>
      <c r="H1218" s="365"/>
    </row>
    <row r="1219" spans="1:8" ht="15.6" x14ac:dyDescent="0.3">
      <c r="A1219" s="389" t="s">
        <v>33</v>
      </c>
      <c r="B1219" s="390">
        <v>2046</v>
      </c>
      <c r="C1219" s="390" t="s">
        <v>1308</v>
      </c>
      <c r="D1219" s="391">
        <v>277.18719973557614</v>
      </c>
      <c r="E1219" s="365"/>
      <c r="F1219" s="365"/>
      <c r="G1219" s="365"/>
      <c r="H1219" s="365"/>
    </row>
    <row r="1220" spans="1:8" ht="15.6" x14ac:dyDescent="0.3">
      <c r="A1220" s="389" t="s">
        <v>33</v>
      </c>
      <c r="B1220" s="390">
        <v>2047</v>
      </c>
      <c r="C1220" s="390" t="s">
        <v>1309</v>
      </c>
      <c r="D1220" s="391">
        <v>276.7280305242308</v>
      </c>
      <c r="E1220" s="365"/>
      <c r="F1220" s="365"/>
      <c r="G1220" s="365"/>
      <c r="H1220" s="365"/>
    </row>
    <row r="1221" spans="1:8" ht="15.6" x14ac:dyDescent="0.3">
      <c r="A1221" s="389" t="s">
        <v>33</v>
      </c>
      <c r="B1221" s="390">
        <v>2048</v>
      </c>
      <c r="C1221" s="390" t="s">
        <v>1310</v>
      </c>
      <c r="D1221" s="391">
        <v>276.35369108434185</v>
      </c>
      <c r="E1221" s="365"/>
      <c r="F1221" s="365"/>
      <c r="G1221" s="365"/>
      <c r="H1221" s="365"/>
    </row>
    <row r="1222" spans="1:8" ht="15.6" x14ac:dyDescent="0.3">
      <c r="A1222" s="389" t="s">
        <v>33</v>
      </c>
      <c r="B1222" s="390">
        <v>2049</v>
      </c>
      <c r="C1222" s="390" t="s">
        <v>1311</v>
      </c>
      <c r="D1222" s="391">
        <v>276.03810384391187</v>
      </c>
      <c r="E1222" s="365"/>
      <c r="F1222" s="365"/>
      <c r="G1222" s="365"/>
      <c r="H1222" s="365"/>
    </row>
    <row r="1223" spans="1:8" ht="15.6" x14ac:dyDescent="0.3">
      <c r="A1223" s="389" t="s">
        <v>33</v>
      </c>
      <c r="B1223" s="390">
        <v>2050</v>
      </c>
      <c r="C1223" s="390" t="s">
        <v>1312</v>
      </c>
      <c r="D1223" s="391">
        <v>275.7896916534595</v>
      </c>
      <c r="E1223" s="365"/>
      <c r="F1223" s="365"/>
      <c r="G1223" s="365"/>
      <c r="H1223" s="365"/>
    </row>
    <row r="1224" spans="1:8" ht="15.6" x14ac:dyDescent="0.3">
      <c r="A1224" s="385" t="s">
        <v>34</v>
      </c>
      <c r="B1224" s="386">
        <v>2015</v>
      </c>
      <c r="C1224" s="387" t="s">
        <v>2476</v>
      </c>
      <c r="D1224" s="388">
        <v>526.17394972336047</v>
      </c>
      <c r="E1224" s="365"/>
      <c r="F1224" s="365"/>
      <c r="G1224" s="365"/>
      <c r="H1224" s="365"/>
    </row>
    <row r="1225" spans="1:8" ht="15.6" x14ac:dyDescent="0.3">
      <c r="A1225" s="385" t="s">
        <v>34</v>
      </c>
      <c r="B1225" s="386">
        <v>2016</v>
      </c>
      <c r="C1225" s="387" t="s">
        <v>2477</v>
      </c>
      <c r="D1225" s="388">
        <v>517.57062420643854</v>
      </c>
      <c r="E1225" s="365"/>
      <c r="F1225" s="365"/>
      <c r="G1225" s="365"/>
      <c r="H1225" s="365"/>
    </row>
    <row r="1226" spans="1:8" ht="15.6" x14ac:dyDescent="0.3">
      <c r="A1226" s="389" t="s">
        <v>34</v>
      </c>
      <c r="B1226" s="390">
        <v>2017</v>
      </c>
      <c r="C1226" s="390" t="s">
        <v>1313</v>
      </c>
      <c r="D1226" s="391">
        <v>506.62128800518843</v>
      </c>
      <c r="E1226" s="365"/>
      <c r="F1226" s="365"/>
      <c r="G1226" s="365"/>
      <c r="H1226" s="365"/>
    </row>
    <row r="1227" spans="1:8" ht="15.6" x14ac:dyDescent="0.3">
      <c r="A1227" s="389" t="s">
        <v>34</v>
      </c>
      <c r="B1227" s="390">
        <v>2018</v>
      </c>
      <c r="C1227" s="390" t="s">
        <v>1314</v>
      </c>
      <c r="D1227" s="391">
        <v>494.84316054986647</v>
      </c>
      <c r="E1227" s="365"/>
      <c r="F1227" s="365"/>
      <c r="G1227" s="365"/>
      <c r="H1227" s="365"/>
    </row>
    <row r="1228" spans="1:8" ht="15.6" x14ac:dyDescent="0.3">
      <c r="A1228" s="389" t="s">
        <v>34</v>
      </c>
      <c r="B1228" s="390">
        <v>2019</v>
      </c>
      <c r="C1228" s="390" t="s">
        <v>1315</v>
      </c>
      <c r="D1228" s="391">
        <v>482.37493692674127</v>
      </c>
      <c r="E1228" s="365"/>
      <c r="F1228" s="365"/>
      <c r="G1228" s="365"/>
      <c r="H1228" s="365"/>
    </row>
    <row r="1229" spans="1:8" ht="15.6" x14ac:dyDescent="0.3">
      <c r="A1229" s="389" t="s">
        <v>34</v>
      </c>
      <c r="B1229" s="390">
        <v>2020</v>
      </c>
      <c r="C1229" s="390" t="s">
        <v>1316</v>
      </c>
      <c r="D1229" s="391">
        <v>469.42266911994398</v>
      </c>
      <c r="E1229" s="365"/>
      <c r="F1229" s="365"/>
      <c r="G1229" s="365"/>
      <c r="H1229" s="365"/>
    </row>
    <row r="1230" spans="1:8" ht="15.6" x14ac:dyDescent="0.3">
      <c r="A1230" s="389" t="s">
        <v>34</v>
      </c>
      <c r="B1230" s="390">
        <v>2021</v>
      </c>
      <c r="C1230" s="390" t="s">
        <v>1317</v>
      </c>
      <c r="D1230" s="391">
        <v>456.08875206950353</v>
      </c>
      <c r="E1230" s="365"/>
      <c r="F1230" s="365"/>
      <c r="G1230" s="365"/>
      <c r="H1230" s="365"/>
    </row>
    <row r="1231" spans="1:8" ht="15.6" x14ac:dyDescent="0.3">
      <c r="A1231" s="389" t="s">
        <v>34</v>
      </c>
      <c r="B1231" s="390">
        <v>2022</v>
      </c>
      <c r="C1231" s="390" t="s">
        <v>1318</v>
      </c>
      <c r="D1231" s="391">
        <v>442.6929240150352</v>
      </c>
      <c r="E1231" s="365"/>
      <c r="F1231" s="365"/>
      <c r="G1231" s="365"/>
      <c r="H1231" s="365"/>
    </row>
    <row r="1232" spans="1:8" ht="15.6" x14ac:dyDescent="0.3">
      <c r="A1232" s="389" t="s">
        <v>34</v>
      </c>
      <c r="B1232" s="390">
        <v>2023</v>
      </c>
      <c r="C1232" s="390" t="s">
        <v>1319</v>
      </c>
      <c r="D1232" s="391">
        <v>429.33871738645206</v>
      </c>
      <c r="E1232" s="365"/>
      <c r="F1232" s="365"/>
      <c r="G1232" s="365"/>
      <c r="H1232" s="365"/>
    </row>
    <row r="1233" spans="1:8" ht="15.6" x14ac:dyDescent="0.3">
      <c r="A1233" s="389" t="s">
        <v>34</v>
      </c>
      <c r="B1233" s="390">
        <v>2024</v>
      </c>
      <c r="C1233" s="390" t="s">
        <v>1320</v>
      </c>
      <c r="D1233" s="391">
        <v>416.07717961096091</v>
      </c>
      <c r="E1233" s="365"/>
      <c r="F1233" s="365"/>
      <c r="G1233" s="365"/>
      <c r="H1233" s="365"/>
    </row>
    <row r="1234" spans="1:8" ht="15.6" x14ac:dyDescent="0.3">
      <c r="A1234" s="389" t="s">
        <v>34</v>
      </c>
      <c r="B1234" s="390">
        <v>2025</v>
      </c>
      <c r="C1234" s="390" t="s">
        <v>1321</v>
      </c>
      <c r="D1234" s="391">
        <v>402.97142041958557</v>
      </c>
      <c r="E1234" s="365"/>
      <c r="F1234" s="365"/>
      <c r="G1234" s="365"/>
      <c r="H1234" s="365"/>
    </row>
    <row r="1235" spans="1:8" ht="15.6" x14ac:dyDescent="0.3">
      <c r="A1235" s="389" t="s">
        <v>34</v>
      </c>
      <c r="B1235" s="390">
        <v>2026</v>
      </c>
      <c r="C1235" s="390" t="s">
        <v>1322</v>
      </c>
      <c r="D1235" s="391">
        <v>390.71884755639496</v>
      </c>
      <c r="E1235" s="365"/>
      <c r="F1235" s="365"/>
      <c r="G1235" s="365"/>
      <c r="H1235" s="365"/>
    </row>
    <row r="1236" spans="1:8" ht="15.6" x14ac:dyDescent="0.3">
      <c r="A1236" s="389" t="s">
        <v>34</v>
      </c>
      <c r="B1236" s="390">
        <v>2027</v>
      </c>
      <c r="C1236" s="390" t="s">
        <v>1323</v>
      </c>
      <c r="D1236" s="391">
        <v>379.22202903568689</v>
      </c>
      <c r="E1236" s="365"/>
      <c r="F1236" s="365"/>
      <c r="G1236" s="365"/>
      <c r="H1236" s="365"/>
    </row>
    <row r="1237" spans="1:8" ht="15.6" x14ac:dyDescent="0.3">
      <c r="A1237" s="389" t="s">
        <v>34</v>
      </c>
      <c r="B1237" s="390">
        <v>2028</v>
      </c>
      <c r="C1237" s="390" t="s">
        <v>1324</v>
      </c>
      <c r="D1237" s="391">
        <v>368.61106551897467</v>
      </c>
      <c r="E1237" s="365"/>
      <c r="F1237" s="365"/>
      <c r="G1237" s="365"/>
      <c r="H1237" s="365"/>
    </row>
    <row r="1238" spans="1:8" ht="15.6" x14ac:dyDescent="0.3">
      <c r="A1238" s="389" t="s">
        <v>34</v>
      </c>
      <c r="B1238" s="390">
        <v>2029</v>
      </c>
      <c r="C1238" s="390" t="s">
        <v>1325</v>
      </c>
      <c r="D1238" s="391">
        <v>358.86108510051679</v>
      </c>
      <c r="E1238" s="365"/>
      <c r="F1238" s="365"/>
      <c r="G1238" s="365"/>
      <c r="H1238" s="365"/>
    </row>
    <row r="1239" spans="1:8" ht="15.6" x14ac:dyDescent="0.3">
      <c r="A1239" s="389" t="s">
        <v>34</v>
      </c>
      <c r="B1239" s="390">
        <v>2030</v>
      </c>
      <c r="C1239" s="390" t="s">
        <v>1326</v>
      </c>
      <c r="D1239" s="391">
        <v>349.9414893594664</v>
      </c>
      <c r="E1239" s="365"/>
      <c r="F1239" s="365"/>
      <c r="G1239" s="365"/>
      <c r="H1239" s="365"/>
    </row>
    <row r="1240" spans="1:8" ht="15.6" x14ac:dyDescent="0.3">
      <c r="A1240" s="389" t="s">
        <v>34</v>
      </c>
      <c r="B1240" s="390">
        <v>2031</v>
      </c>
      <c r="C1240" s="390" t="s">
        <v>1327</v>
      </c>
      <c r="D1240" s="391">
        <v>341.82144378250109</v>
      </c>
      <c r="E1240" s="365"/>
      <c r="F1240" s="365"/>
      <c r="G1240" s="365"/>
      <c r="H1240" s="365"/>
    </row>
    <row r="1241" spans="1:8" ht="15.6" x14ac:dyDescent="0.3">
      <c r="A1241" s="389" t="s">
        <v>34</v>
      </c>
      <c r="B1241" s="390">
        <v>2032</v>
      </c>
      <c r="C1241" s="390" t="s">
        <v>1328</v>
      </c>
      <c r="D1241" s="391">
        <v>334.51553088283509</v>
      </c>
      <c r="E1241" s="365"/>
      <c r="F1241" s="365"/>
      <c r="G1241" s="365"/>
      <c r="H1241" s="365"/>
    </row>
    <row r="1242" spans="1:8" ht="15.6" x14ac:dyDescent="0.3">
      <c r="A1242" s="389" t="s">
        <v>34</v>
      </c>
      <c r="B1242" s="390">
        <v>2033</v>
      </c>
      <c r="C1242" s="390" t="s">
        <v>1329</v>
      </c>
      <c r="D1242" s="391">
        <v>327.94682610056168</v>
      </c>
      <c r="E1242" s="365"/>
      <c r="F1242" s="365"/>
      <c r="G1242" s="365"/>
      <c r="H1242" s="365"/>
    </row>
    <row r="1243" spans="1:8" ht="15.6" x14ac:dyDescent="0.3">
      <c r="A1243" s="389" t="s">
        <v>34</v>
      </c>
      <c r="B1243" s="390">
        <v>2034</v>
      </c>
      <c r="C1243" s="390" t="s">
        <v>1330</v>
      </c>
      <c r="D1243" s="391">
        <v>322.04137599553212</v>
      </c>
      <c r="E1243" s="365"/>
      <c r="F1243" s="365"/>
      <c r="G1243" s="365"/>
      <c r="H1243" s="365"/>
    </row>
    <row r="1244" spans="1:8" ht="15.6" x14ac:dyDescent="0.3">
      <c r="A1244" s="389" t="s">
        <v>34</v>
      </c>
      <c r="B1244" s="390">
        <v>2035</v>
      </c>
      <c r="C1244" s="390" t="s">
        <v>1331</v>
      </c>
      <c r="D1244" s="391">
        <v>316.80430869545995</v>
      </c>
      <c r="E1244" s="365"/>
      <c r="F1244" s="365"/>
      <c r="G1244" s="365"/>
      <c r="H1244" s="365"/>
    </row>
    <row r="1245" spans="1:8" ht="15.6" x14ac:dyDescent="0.3">
      <c r="A1245" s="389" t="s">
        <v>34</v>
      </c>
      <c r="B1245" s="390">
        <v>2036</v>
      </c>
      <c r="C1245" s="390" t="s">
        <v>1332</v>
      </c>
      <c r="D1245" s="391">
        <v>312.17472856847752</v>
      </c>
      <c r="E1245" s="365"/>
      <c r="F1245" s="365"/>
      <c r="G1245" s="365"/>
      <c r="H1245" s="365"/>
    </row>
    <row r="1246" spans="1:8" ht="15.6" x14ac:dyDescent="0.3">
      <c r="A1246" s="389" t="s">
        <v>34</v>
      </c>
      <c r="B1246" s="390">
        <v>2037</v>
      </c>
      <c r="C1246" s="390" t="s">
        <v>1333</v>
      </c>
      <c r="D1246" s="391">
        <v>308.12251375321239</v>
      </c>
      <c r="E1246" s="365"/>
      <c r="F1246" s="365"/>
      <c r="G1246" s="365"/>
      <c r="H1246" s="365"/>
    </row>
    <row r="1247" spans="1:8" ht="15.6" x14ac:dyDescent="0.3">
      <c r="A1247" s="389" t="s">
        <v>34</v>
      </c>
      <c r="B1247" s="390">
        <v>2038</v>
      </c>
      <c r="C1247" s="390" t="s">
        <v>1334</v>
      </c>
      <c r="D1247" s="391">
        <v>304.59727868498771</v>
      </c>
      <c r="E1247" s="365"/>
      <c r="F1247" s="365"/>
      <c r="G1247" s="365"/>
      <c r="H1247" s="365"/>
    </row>
    <row r="1248" spans="1:8" ht="15.6" x14ac:dyDescent="0.3">
      <c r="A1248" s="389" t="s">
        <v>34</v>
      </c>
      <c r="B1248" s="390">
        <v>2039</v>
      </c>
      <c r="C1248" s="390" t="s">
        <v>1335</v>
      </c>
      <c r="D1248" s="391">
        <v>301.52126014609826</v>
      </c>
      <c r="E1248" s="365"/>
      <c r="F1248" s="365"/>
      <c r="G1248" s="365"/>
      <c r="H1248" s="365"/>
    </row>
    <row r="1249" spans="1:8" ht="15.6" x14ac:dyDescent="0.3">
      <c r="A1249" s="389" t="s">
        <v>34</v>
      </c>
      <c r="B1249" s="390">
        <v>2040</v>
      </c>
      <c r="C1249" s="390" t="s">
        <v>1336</v>
      </c>
      <c r="D1249" s="391">
        <v>298.85603685714426</v>
      </c>
      <c r="E1249" s="365"/>
      <c r="F1249" s="365"/>
      <c r="G1249" s="365"/>
      <c r="H1249" s="365"/>
    </row>
    <row r="1250" spans="1:8" ht="15.6" x14ac:dyDescent="0.3">
      <c r="A1250" s="389" t="s">
        <v>34</v>
      </c>
      <c r="B1250" s="390">
        <v>2041</v>
      </c>
      <c r="C1250" s="390" t="s">
        <v>1337</v>
      </c>
      <c r="D1250" s="391">
        <v>296.58187632444987</v>
      </c>
      <c r="E1250" s="365"/>
      <c r="F1250" s="365"/>
      <c r="G1250" s="365"/>
      <c r="H1250" s="365"/>
    </row>
    <row r="1251" spans="1:8" ht="15.6" x14ac:dyDescent="0.3">
      <c r="A1251" s="389" t="s">
        <v>34</v>
      </c>
      <c r="B1251" s="390">
        <v>2042</v>
      </c>
      <c r="C1251" s="390" t="s">
        <v>1338</v>
      </c>
      <c r="D1251" s="391">
        <v>294.5912192690368</v>
      </c>
      <c r="E1251" s="365"/>
      <c r="F1251" s="365"/>
      <c r="G1251" s="365"/>
      <c r="H1251" s="365"/>
    </row>
    <row r="1252" spans="1:8" ht="15.6" x14ac:dyDescent="0.3">
      <c r="A1252" s="389" t="s">
        <v>34</v>
      </c>
      <c r="B1252" s="390">
        <v>2043</v>
      </c>
      <c r="C1252" s="390" t="s">
        <v>1339</v>
      </c>
      <c r="D1252" s="391">
        <v>292.87648317970087</v>
      </c>
      <c r="E1252" s="365"/>
      <c r="F1252" s="365"/>
      <c r="G1252" s="365"/>
      <c r="H1252" s="365"/>
    </row>
    <row r="1253" spans="1:8" ht="15.6" x14ac:dyDescent="0.3">
      <c r="A1253" s="389" t="s">
        <v>34</v>
      </c>
      <c r="B1253" s="390">
        <v>2044</v>
      </c>
      <c r="C1253" s="390" t="s">
        <v>1340</v>
      </c>
      <c r="D1253" s="391">
        <v>291.34874257136988</v>
      </c>
      <c r="E1253" s="365"/>
      <c r="F1253" s="365"/>
      <c r="G1253" s="365"/>
      <c r="H1253" s="365"/>
    </row>
    <row r="1254" spans="1:8" ht="15.6" x14ac:dyDescent="0.3">
      <c r="A1254" s="389" t="s">
        <v>34</v>
      </c>
      <c r="B1254" s="390">
        <v>2045</v>
      </c>
      <c r="C1254" s="390" t="s">
        <v>1341</v>
      </c>
      <c r="D1254" s="391">
        <v>289.98600434518153</v>
      </c>
      <c r="E1254" s="365"/>
      <c r="F1254" s="365"/>
      <c r="G1254" s="365"/>
      <c r="H1254" s="365"/>
    </row>
    <row r="1255" spans="1:8" ht="15.6" x14ac:dyDescent="0.3">
      <c r="A1255" s="389" t="s">
        <v>34</v>
      </c>
      <c r="B1255" s="390">
        <v>2046</v>
      </c>
      <c r="C1255" s="390" t="s">
        <v>1342</v>
      </c>
      <c r="D1255" s="391">
        <v>288.80535266717408</v>
      </c>
      <c r="E1255" s="365"/>
      <c r="F1255" s="365"/>
      <c r="G1255" s="365"/>
      <c r="H1255" s="365"/>
    </row>
    <row r="1256" spans="1:8" ht="15.6" x14ac:dyDescent="0.3">
      <c r="A1256" s="389" t="s">
        <v>34</v>
      </c>
      <c r="B1256" s="390">
        <v>2047</v>
      </c>
      <c r="C1256" s="390" t="s">
        <v>1343</v>
      </c>
      <c r="D1256" s="391">
        <v>287.77083584754996</v>
      </c>
      <c r="E1256" s="365"/>
      <c r="F1256" s="365"/>
      <c r="G1256" s="365"/>
      <c r="H1256" s="365"/>
    </row>
    <row r="1257" spans="1:8" ht="15.6" x14ac:dyDescent="0.3">
      <c r="A1257" s="389" t="s">
        <v>34</v>
      </c>
      <c r="B1257" s="390">
        <v>2048</v>
      </c>
      <c r="C1257" s="390" t="s">
        <v>1344</v>
      </c>
      <c r="D1257" s="391">
        <v>286.88411748372715</v>
      </c>
      <c r="E1257" s="365"/>
      <c r="F1257" s="365"/>
      <c r="G1257" s="365"/>
      <c r="H1257" s="365"/>
    </row>
    <row r="1258" spans="1:8" ht="15.6" x14ac:dyDescent="0.3">
      <c r="A1258" s="389" t="s">
        <v>34</v>
      </c>
      <c r="B1258" s="390">
        <v>2049</v>
      </c>
      <c r="C1258" s="390" t="s">
        <v>1345</v>
      </c>
      <c r="D1258" s="391">
        <v>286.09605762982676</v>
      </c>
      <c r="E1258" s="365"/>
      <c r="F1258" s="365"/>
      <c r="G1258" s="365"/>
      <c r="H1258" s="365"/>
    </row>
    <row r="1259" spans="1:8" ht="15.6" x14ac:dyDescent="0.3">
      <c r="A1259" s="389" t="s">
        <v>34</v>
      </c>
      <c r="B1259" s="390">
        <v>2050</v>
      </c>
      <c r="C1259" s="390" t="s">
        <v>1346</v>
      </c>
      <c r="D1259" s="391">
        <v>285.41998105860694</v>
      </c>
      <c r="E1259" s="365"/>
      <c r="F1259" s="365"/>
      <c r="G1259" s="365"/>
      <c r="H1259" s="365"/>
    </row>
    <row r="1260" spans="1:8" ht="15.6" x14ac:dyDescent="0.3">
      <c r="A1260" s="392" t="s">
        <v>212</v>
      </c>
      <c r="B1260" s="393">
        <v>2015</v>
      </c>
      <c r="C1260" s="393" t="s">
        <v>2680</v>
      </c>
      <c r="D1260" s="388">
        <v>537.08274691575321</v>
      </c>
      <c r="E1260" s="365"/>
      <c r="F1260" s="365"/>
      <c r="G1260" s="365"/>
      <c r="H1260" s="365"/>
    </row>
    <row r="1261" spans="1:8" ht="15.6" x14ac:dyDescent="0.3">
      <c r="A1261" s="392" t="s">
        <v>212</v>
      </c>
      <c r="B1261" s="393">
        <v>2016</v>
      </c>
      <c r="C1261" s="393" t="s">
        <v>2681</v>
      </c>
      <c r="D1261" s="388">
        <v>526.74210167979459</v>
      </c>
      <c r="E1261" s="365"/>
      <c r="F1261" s="365"/>
      <c r="G1261" s="365"/>
      <c r="H1261" s="365"/>
    </row>
    <row r="1262" spans="1:8" ht="15.6" x14ac:dyDescent="0.3">
      <c r="A1262" s="394" t="s">
        <v>212</v>
      </c>
      <c r="B1262" s="395">
        <v>2017</v>
      </c>
      <c r="C1262" s="395" t="s">
        <v>2682</v>
      </c>
      <c r="D1262" s="391">
        <v>514.34425439844313</v>
      </c>
      <c r="E1262" s="365"/>
      <c r="F1262" s="365"/>
      <c r="G1262" s="365"/>
      <c r="H1262" s="365"/>
    </row>
    <row r="1263" spans="1:8" ht="15.6" x14ac:dyDescent="0.3">
      <c r="A1263" s="394" t="s">
        <v>212</v>
      </c>
      <c r="B1263" s="395">
        <v>2018</v>
      </c>
      <c r="C1263" s="395" t="s">
        <v>2683</v>
      </c>
      <c r="D1263" s="391">
        <v>501.24437407945811</v>
      </c>
      <c r="E1263" s="365"/>
      <c r="F1263" s="365"/>
      <c r="G1263" s="365"/>
      <c r="H1263" s="365"/>
    </row>
    <row r="1264" spans="1:8" ht="15.6" x14ac:dyDescent="0.3">
      <c r="A1264" s="394" t="s">
        <v>212</v>
      </c>
      <c r="B1264" s="395">
        <v>2019</v>
      </c>
      <c r="C1264" s="395" t="s">
        <v>2684</v>
      </c>
      <c r="D1264" s="391">
        <v>487.70660288771995</v>
      </c>
      <c r="E1264" s="365"/>
      <c r="F1264" s="365"/>
      <c r="G1264" s="365"/>
      <c r="H1264" s="365"/>
    </row>
    <row r="1265" spans="1:8" ht="15.6" x14ac:dyDescent="0.3">
      <c r="A1265" s="394" t="s">
        <v>212</v>
      </c>
      <c r="B1265" s="395">
        <v>2020</v>
      </c>
      <c r="C1265" s="395" t="s">
        <v>2685</v>
      </c>
      <c r="D1265" s="391">
        <v>473.92096653716919</v>
      </c>
      <c r="E1265" s="365"/>
      <c r="F1265" s="365"/>
      <c r="G1265" s="365"/>
      <c r="H1265" s="365"/>
    </row>
    <row r="1266" spans="1:8" ht="15.6" x14ac:dyDescent="0.3">
      <c r="A1266" s="394" t="s">
        <v>212</v>
      </c>
      <c r="B1266" s="395">
        <v>2021</v>
      </c>
      <c r="C1266" s="395" t="s">
        <v>2686</v>
      </c>
      <c r="D1266" s="391">
        <v>460.03240262900891</v>
      </c>
      <c r="E1266" s="365"/>
      <c r="F1266" s="365"/>
      <c r="G1266" s="365"/>
      <c r="H1266" s="365"/>
    </row>
    <row r="1267" spans="1:8" ht="15.6" x14ac:dyDescent="0.3">
      <c r="A1267" s="394" t="s">
        <v>212</v>
      </c>
      <c r="B1267" s="395">
        <v>2022</v>
      </c>
      <c r="C1267" s="395" t="s">
        <v>2687</v>
      </c>
      <c r="D1267" s="391">
        <v>446.28677871680509</v>
      </c>
      <c r="E1267" s="365"/>
      <c r="F1267" s="365"/>
      <c r="G1267" s="365"/>
      <c r="H1267" s="365"/>
    </row>
    <row r="1268" spans="1:8" ht="15.6" x14ac:dyDescent="0.3">
      <c r="A1268" s="394" t="s">
        <v>212</v>
      </c>
      <c r="B1268" s="395">
        <v>2023</v>
      </c>
      <c r="C1268" s="395" t="s">
        <v>2688</v>
      </c>
      <c r="D1268" s="391">
        <v>432.65837255123773</v>
      </c>
      <c r="E1268" s="365"/>
      <c r="F1268" s="365"/>
      <c r="G1268" s="365"/>
      <c r="H1268" s="365"/>
    </row>
    <row r="1269" spans="1:8" ht="15.6" x14ac:dyDescent="0.3">
      <c r="A1269" s="394" t="s">
        <v>212</v>
      </c>
      <c r="B1269" s="395">
        <v>2024</v>
      </c>
      <c r="C1269" s="395" t="s">
        <v>2689</v>
      </c>
      <c r="D1269" s="391">
        <v>419.21935824409275</v>
      </c>
      <c r="E1269" s="365"/>
      <c r="F1269" s="365"/>
      <c r="G1269" s="365"/>
      <c r="H1269" s="365"/>
    </row>
    <row r="1270" spans="1:8" ht="15.6" x14ac:dyDescent="0.3">
      <c r="A1270" s="394" t="s">
        <v>212</v>
      </c>
      <c r="B1270" s="395">
        <v>2025</v>
      </c>
      <c r="C1270" s="395" t="s">
        <v>2690</v>
      </c>
      <c r="D1270" s="391">
        <v>405.98885236584215</v>
      </c>
      <c r="E1270" s="365"/>
      <c r="F1270" s="365"/>
      <c r="G1270" s="365"/>
      <c r="H1270" s="365"/>
    </row>
    <row r="1271" spans="1:8" ht="15.6" x14ac:dyDescent="0.3">
      <c r="A1271" s="394" t="s">
        <v>212</v>
      </c>
      <c r="B1271" s="395">
        <v>2026</v>
      </c>
      <c r="C1271" s="395" t="s">
        <v>2691</v>
      </c>
      <c r="D1271" s="391">
        <v>393.18364215298305</v>
      </c>
      <c r="E1271" s="365"/>
      <c r="F1271" s="365"/>
      <c r="G1271" s="365"/>
      <c r="H1271" s="365"/>
    </row>
    <row r="1272" spans="1:8" ht="15.6" x14ac:dyDescent="0.3">
      <c r="A1272" s="394" t="s">
        <v>212</v>
      </c>
      <c r="B1272" s="395">
        <v>2027</v>
      </c>
      <c r="C1272" s="395" t="s">
        <v>2692</v>
      </c>
      <c r="D1272" s="391">
        <v>381.90955899031633</v>
      </c>
      <c r="E1272" s="365"/>
      <c r="F1272" s="365"/>
      <c r="G1272" s="365"/>
      <c r="H1272" s="365"/>
    </row>
    <row r="1273" spans="1:8" ht="15.6" x14ac:dyDescent="0.3">
      <c r="A1273" s="394" t="s">
        <v>212</v>
      </c>
      <c r="B1273" s="395">
        <v>2028</v>
      </c>
      <c r="C1273" s="395" t="s">
        <v>2693</v>
      </c>
      <c r="D1273" s="391">
        <v>371.63236609889907</v>
      </c>
      <c r="E1273" s="365"/>
      <c r="F1273" s="365"/>
      <c r="G1273" s="365"/>
      <c r="H1273" s="365"/>
    </row>
    <row r="1274" spans="1:8" ht="15.6" x14ac:dyDescent="0.3">
      <c r="A1274" s="394" t="s">
        <v>212</v>
      </c>
      <c r="B1274" s="395">
        <v>2029</v>
      </c>
      <c r="C1274" s="395" t="s">
        <v>2694</v>
      </c>
      <c r="D1274" s="391">
        <v>362.30464739439219</v>
      </c>
      <c r="E1274" s="365"/>
      <c r="F1274" s="365"/>
      <c r="G1274" s="365"/>
      <c r="H1274" s="365"/>
    </row>
    <row r="1275" spans="1:8" ht="15.6" x14ac:dyDescent="0.3">
      <c r="A1275" s="394" t="s">
        <v>212</v>
      </c>
      <c r="B1275" s="395">
        <v>2030</v>
      </c>
      <c r="C1275" s="395" t="s">
        <v>2695</v>
      </c>
      <c r="D1275" s="391">
        <v>353.9037013422224</v>
      </c>
      <c r="E1275" s="365"/>
      <c r="F1275" s="365"/>
      <c r="G1275" s="365"/>
      <c r="H1275" s="365"/>
    </row>
    <row r="1276" spans="1:8" ht="15.6" x14ac:dyDescent="0.3">
      <c r="A1276" s="394" t="s">
        <v>212</v>
      </c>
      <c r="B1276" s="395">
        <v>2031</v>
      </c>
      <c r="C1276" s="395" t="s">
        <v>2696</v>
      </c>
      <c r="D1276" s="391">
        <v>346.36525378040449</v>
      </c>
      <c r="E1276" s="365"/>
      <c r="F1276" s="365"/>
      <c r="G1276" s="365"/>
      <c r="H1276" s="365"/>
    </row>
    <row r="1277" spans="1:8" ht="15.6" x14ac:dyDescent="0.3">
      <c r="A1277" s="394" t="s">
        <v>212</v>
      </c>
      <c r="B1277" s="395">
        <v>2032</v>
      </c>
      <c r="C1277" s="395" t="s">
        <v>2697</v>
      </c>
      <c r="D1277" s="391">
        <v>339.63237745556432</v>
      </c>
      <c r="E1277" s="365"/>
      <c r="F1277" s="365"/>
      <c r="G1277" s="365"/>
      <c r="H1277" s="365"/>
    </row>
    <row r="1278" spans="1:8" ht="15.6" x14ac:dyDescent="0.3">
      <c r="A1278" s="394" t="s">
        <v>212</v>
      </c>
      <c r="B1278" s="395">
        <v>2033</v>
      </c>
      <c r="C1278" s="395" t="s">
        <v>2698</v>
      </c>
      <c r="D1278" s="391">
        <v>333.64378103604514</v>
      </c>
      <c r="E1278" s="365"/>
      <c r="F1278" s="365"/>
      <c r="G1278" s="365"/>
      <c r="H1278" s="365"/>
    </row>
    <row r="1279" spans="1:8" ht="15.6" x14ac:dyDescent="0.3">
      <c r="A1279" s="394" t="s">
        <v>212</v>
      </c>
      <c r="B1279" s="395">
        <v>2034</v>
      </c>
      <c r="C1279" s="395" t="s">
        <v>2699</v>
      </c>
      <c r="D1279" s="391">
        <v>328.33181018747348</v>
      </c>
      <c r="E1279" s="365"/>
      <c r="F1279" s="365"/>
      <c r="G1279" s="365"/>
      <c r="H1279" s="365"/>
    </row>
    <row r="1280" spans="1:8" ht="15.6" x14ac:dyDescent="0.3">
      <c r="A1280" s="394" t="s">
        <v>212</v>
      </c>
      <c r="B1280" s="395">
        <v>2035</v>
      </c>
      <c r="C1280" s="395" t="s">
        <v>2700</v>
      </c>
      <c r="D1280" s="391">
        <v>323.64273543926436</v>
      </c>
      <c r="E1280" s="365"/>
      <c r="F1280" s="365"/>
      <c r="G1280" s="365"/>
      <c r="H1280" s="365"/>
    </row>
    <row r="1281" spans="1:8" ht="15.6" x14ac:dyDescent="0.3">
      <c r="A1281" s="394" t="s">
        <v>212</v>
      </c>
      <c r="B1281" s="395">
        <v>2036</v>
      </c>
      <c r="C1281" s="395" t="s">
        <v>2701</v>
      </c>
      <c r="D1281" s="391">
        <v>319.5259796908735</v>
      </c>
      <c r="E1281" s="365"/>
      <c r="F1281" s="365"/>
      <c r="G1281" s="365"/>
      <c r="H1281" s="365"/>
    </row>
    <row r="1282" spans="1:8" ht="15.6" x14ac:dyDescent="0.3">
      <c r="A1282" s="394" t="s">
        <v>212</v>
      </c>
      <c r="B1282" s="395">
        <v>2037</v>
      </c>
      <c r="C1282" s="395" t="s">
        <v>2702</v>
      </c>
      <c r="D1282" s="391">
        <v>315.95765429920129</v>
      </c>
      <c r="E1282" s="365"/>
      <c r="F1282" s="365"/>
      <c r="G1282" s="365"/>
      <c r="H1282" s="365"/>
    </row>
    <row r="1283" spans="1:8" ht="15.6" x14ac:dyDescent="0.3">
      <c r="A1283" s="394" t="s">
        <v>212</v>
      </c>
      <c r="B1283" s="395">
        <v>2038</v>
      </c>
      <c r="C1283" s="395" t="s">
        <v>2703</v>
      </c>
      <c r="D1283" s="391">
        <v>312.87641649614375</v>
      </c>
      <c r="E1283" s="365"/>
      <c r="F1283" s="365"/>
      <c r="G1283" s="365"/>
      <c r="H1283" s="365"/>
    </row>
    <row r="1284" spans="1:8" ht="15.6" x14ac:dyDescent="0.3">
      <c r="A1284" s="394" t="s">
        <v>212</v>
      </c>
      <c r="B1284" s="395">
        <v>2039</v>
      </c>
      <c r="C1284" s="395" t="s">
        <v>2704</v>
      </c>
      <c r="D1284" s="391">
        <v>310.22048216034392</v>
      </c>
      <c r="E1284" s="365"/>
      <c r="F1284" s="365"/>
      <c r="G1284" s="365"/>
      <c r="H1284" s="365"/>
    </row>
    <row r="1285" spans="1:8" ht="15.6" x14ac:dyDescent="0.3">
      <c r="A1285" s="394" t="s">
        <v>212</v>
      </c>
      <c r="B1285" s="395">
        <v>2040</v>
      </c>
      <c r="C1285" s="395" t="s">
        <v>2705</v>
      </c>
      <c r="D1285" s="391">
        <v>307.94642780849</v>
      </c>
      <c r="E1285" s="365"/>
      <c r="F1285" s="365"/>
      <c r="G1285" s="365"/>
      <c r="H1285" s="365"/>
    </row>
    <row r="1286" spans="1:8" ht="15.6" x14ac:dyDescent="0.3">
      <c r="A1286" s="394" t="s">
        <v>212</v>
      </c>
      <c r="B1286" s="395">
        <v>2041</v>
      </c>
      <c r="C1286" s="395" t="s">
        <v>2706</v>
      </c>
      <c r="D1286" s="391">
        <v>306.02802856520861</v>
      </c>
      <c r="E1286" s="365"/>
      <c r="F1286" s="365"/>
      <c r="G1286" s="365"/>
      <c r="H1286" s="365"/>
    </row>
    <row r="1287" spans="1:8" ht="15.6" x14ac:dyDescent="0.3">
      <c r="A1287" s="394" t="s">
        <v>212</v>
      </c>
      <c r="B1287" s="395">
        <v>2042</v>
      </c>
      <c r="C1287" s="395" t="s">
        <v>2707</v>
      </c>
      <c r="D1287" s="391">
        <v>304.3861938039571</v>
      </c>
      <c r="E1287" s="365"/>
      <c r="F1287" s="365"/>
      <c r="G1287" s="365"/>
      <c r="H1287" s="365"/>
    </row>
    <row r="1288" spans="1:8" ht="15.6" x14ac:dyDescent="0.3">
      <c r="A1288" s="394" t="s">
        <v>212</v>
      </c>
      <c r="B1288" s="395">
        <v>2043</v>
      </c>
      <c r="C1288" s="395" t="s">
        <v>2708</v>
      </c>
      <c r="D1288" s="391">
        <v>303.00616699519628</v>
      </c>
      <c r="E1288" s="365"/>
      <c r="F1288" s="365"/>
      <c r="G1288" s="365"/>
      <c r="H1288" s="365"/>
    </row>
    <row r="1289" spans="1:8" ht="15.6" x14ac:dyDescent="0.3">
      <c r="A1289" s="394" t="s">
        <v>212</v>
      </c>
      <c r="B1289" s="395">
        <v>2044</v>
      </c>
      <c r="C1289" s="395" t="s">
        <v>2709</v>
      </c>
      <c r="D1289" s="391">
        <v>301.83345548122952</v>
      </c>
      <c r="E1289" s="365"/>
      <c r="F1289" s="365"/>
      <c r="G1289" s="365"/>
      <c r="H1289" s="365"/>
    </row>
    <row r="1290" spans="1:8" ht="15.6" x14ac:dyDescent="0.3">
      <c r="A1290" s="394" t="s">
        <v>212</v>
      </c>
      <c r="B1290" s="395">
        <v>2045</v>
      </c>
      <c r="C1290" s="395" t="s">
        <v>2710</v>
      </c>
      <c r="D1290" s="391">
        <v>300.81648513231977</v>
      </c>
      <c r="E1290" s="365"/>
      <c r="F1290" s="365"/>
      <c r="G1290" s="365"/>
      <c r="H1290" s="365"/>
    </row>
    <row r="1291" spans="1:8" ht="15.6" x14ac:dyDescent="0.3">
      <c r="A1291" s="394" t="s">
        <v>212</v>
      </c>
      <c r="B1291" s="395">
        <v>2046</v>
      </c>
      <c r="C1291" s="395" t="s">
        <v>2711</v>
      </c>
      <c r="D1291" s="391">
        <v>299.94241829105886</v>
      </c>
      <c r="E1291" s="365"/>
      <c r="F1291" s="365"/>
      <c r="G1291" s="365"/>
      <c r="H1291" s="365"/>
    </row>
    <row r="1292" spans="1:8" ht="15.6" x14ac:dyDescent="0.3">
      <c r="A1292" s="394" t="s">
        <v>212</v>
      </c>
      <c r="B1292" s="395">
        <v>2047</v>
      </c>
      <c r="C1292" s="395" t="s">
        <v>2712</v>
      </c>
      <c r="D1292" s="391">
        <v>299.2197170890089</v>
      </c>
      <c r="E1292" s="365"/>
      <c r="F1292" s="365"/>
      <c r="G1292" s="365"/>
      <c r="H1292" s="365"/>
    </row>
    <row r="1293" spans="1:8" ht="15.6" x14ac:dyDescent="0.3">
      <c r="A1293" s="394" t="s">
        <v>212</v>
      </c>
      <c r="B1293" s="395">
        <v>2048</v>
      </c>
      <c r="C1293" s="395" t="s">
        <v>2713</v>
      </c>
      <c r="D1293" s="391">
        <v>298.61185707370311</v>
      </c>
      <c r="E1293" s="365"/>
      <c r="F1293" s="365"/>
      <c r="G1293" s="365"/>
      <c r="H1293" s="365"/>
    </row>
    <row r="1294" spans="1:8" ht="15.6" x14ac:dyDescent="0.3">
      <c r="A1294" s="394" t="s">
        <v>212</v>
      </c>
      <c r="B1294" s="395">
        <v>2049</v>
      </c>
      <c r="C1294" s="395" t="s">
        <v>2714</v>
      </c>
      <c r="D1294" s="391">
        <v>298.09178079243748</v>
      </c>
      <c r="E1294" s="365"/>
      <c r="F1294" s="365"/>
      <c r="G1294" s="365"/>
      <c r="H1294" s="365"/>
    </row>
    <row r="1295" spans="1:8" ht="15.6" x14ac:dyDescent="0.3">
      <c r="A1295" s="394" t="s">
        <v>212</v>
      </c>
      <c r="B1295" s="395">
        <v>2050</v>
      </c>
      <c r="C1295" s="395" t="s">
        <v>2715</v>
      </c>
      <c r="D1295" s="391">
        <v>297.67651204569398</v>
      </c>
      <c r="E1295" s="365"/>
      <c r="F1295" s="365"/>
      <c r="G1295" s="365"/>
      <c r="H1295" s="365"/>
    </row>
    <row r="1296" spans="1:8" ht="15.6" x14ac:dyDescent="0.3">
      <c r="A1296" s="392" t="s">
        <v>213</v>
      </c>
      <c r="B1296" s="393">
        <v>2015</v>
      </c>
      <c r="C1296" s="393" t="s">
        <v>2716</v>
      </c>
      <c r="D1296" s="388">
        <v>533.58579353587027</v>
      </c>
      <c r="E1296" s="365"/>
      <c r="F1296" s="365"/>
      <c r="G1296" s="365"/>
      <c r="H1296" s="365"/>
    </row>
    <row r="1297" spans="1:8" ht="15.6" x14ac:dyDescent="0.3">
      <c r="A1297" s="392" t="s">
        <v>213</v>
      </c>
      <c r="B1297" s="393">
        <v>2016</v>
      </c>
      <c r="C1297" s="393" t="s">
        <v>2717</v>
      </c>
      <c r="D1297" s="388">
        <v>524.21758273965747</v>
      </c>
      <c r="E1297" s="365"/>
      <c r="F1297" s="365"/>
      <c r="G1297" s="365"/>
      <c r="H1297" s="365"/>
    </row>
    <row r="1298" spans="1:8" ht="15.6" x14ac:dyDescent="0.3">
      <c r="A1298" s="394" t="s">
        <v>213</v>
      </c>
      <c r="B1298" s="395">
        <v>2017</v>
      </c>
      <c r="C1298" s="395" t="s">
        <v>2718</v>
      </c>
      <c r="D1298" s="391">
        <v>512.6429399263186</v>
      </c>
      <c r="E1298" s="365"/>
      <c r="F1298" s="365"/>
      <c r="G1298" s="365"/>
      <c r="H1298" s="365"/>
    </row>
    <row r="1299" spans="1:8" ht="15.6" x14ac:dyDescent="0.3">
      <c r="A1299" s="394" t="s">
        <v>213</v>
      </c>
      <c r="B1299" s="395">
        <v>2018</v>
      </c>
      <c r="C1299" s="395" t="s">
        <v>2719</v>
      </c>
      <c r="D1299" s="391">
        <v>500.2703802461358</v>
      </c>
      <c r="E1299" s="365"/>
      <c r="F1299" s="365"/>
      <c r="G1299" s="365"/>
      <c r="H1299" s="365"/>
    </row>
    <row r="1300" spans="1:8" ht="15.6" x14ac:dyDescent="0.3">
      <c r="A1300" s="394" t="s">
        <v>213</v>
      </c>
      <c r="B1300" s="395">
        <v>2019</v>
      </c>
      <c r="C1300" s="395" t="s">
        <v>2720</v>
      </c>
      <c r="D1300" s="391">
        <v>487.25732265931242</v>
      </c>
      <c r="E1300" s="365"/>
      <c r="F1300" s="365"/>
      <c r="G1300" s="365"/>
      <c r="H1300" s="365"/>
    </row>
    <row r="1301" spans="1:8" ht="15.6" x14ac:dyDescent="0.3">
      <c r="A1301" s="394" t="s">
        <v>213</v>
      </c>
      <c r="B1301" s="395">
        <v>2020</v>
      </c>
      <c r="C1301" s="395" t="s">
        <v>2721</v>
      </c>
      <c r="D1301" s="391">
        <v>473.85398775122957</v>
      </c>
      <c r="E1301" s="365"/>
      <c r="F1301" s="365"/>
      <c r="G1301" s="365"/>
      <c r="H1301" s="365"/>
    </row>
    <row r="1302" spans="1:8" ht="15.6" x14ac:dyDescent="0.3">
      <c r="A1302" s="394" t="s">
        <v>213</v>
      </c>
      <c r="B1302" s="395">
        <v>2021</v>
      </c>
      <c r="C1302" s="395" t="s">
        <v>2722</v>
      </c>
      <c r="D1302" s="391">
        <v>460.10201057293938</v>
      </c>
      <c r="E1302" s="365"/>
      <c r="F1302" s="365"/>
      <c r="G1302" s="365"/>
      <c r="H1302" s="365"/>
    </row>
    <row r="1303" spans="1:8" ht="15.6" x14ac:dyDescent="0.3">
      <c r="A1303" s="394" t="s">
        <v>213</v>
      </c>
      <c r="B1303" s="395">
        <v>2022</v>
      </c>
      <c r="C1303" s="395" t="s">
        <v>2723</v>
      </c>
      <c r="D1303" s="391">
        <v>446.38539929320621</v>
      </c>
      <c r="E1303" s="365"/>
      <c r="F1303" s="365"/>
      <c r="G1303" s="365"/>
      <c r="H1303" s="365"/>
    </row>
    <row r="1304" spans="1:8" ht="15.6" x14ac:dyDescent="0.3">
      <c r="A1304" s="394" t="s">
        <v>213</v>
      </c>
      <c r="B1304" s="395">
        <v>2023</v>
      </c>
      <c r="C1304" s="395" t="s">
        <v>2724</v>
      </c>
      <c r="D1304" s="391">
        <v>432.71175377895037</v>
      </c>
      <c r="E1304" s="365"/>
      <c r="F1304" s="365"/>
      <c r="G1304" s="365"/>
      <c r="H1304" s="365"/>
    </row>
    <row r="1305" spans="1:8" ht="15.6" x14ac:dyDescent="0.3">
      <c r="A1305" s="394" t="s">
        <v>213</v>
      </c>
      <c r="B1305" s="395">
        <v>2024</v>
      </c>
      <c r="C1305" s="395" t="s">
        <v>2725</v>
      </c>
      <c r="D1305" s="391">
        <v>419.18347316363923</v>
      </c>
      <c r="E1305" s="365"/>
      <c r="F1305" s="365"/>
      <c r="G1305" s="365"/>
      <c r="H1305" s="365"/>
    </row>
    <row r="1306" spans="1:8" ht="15.6" x14ac:dyDescent="0.3">
      <c r="A1306" s="394" t="s">
        <v>213</v>
      </c>
      <c r="B1306" s="395">
        <v>2025</v>
      </c>
      <c r="C1306" s="395" t="s">
        <v>2726</v>
      </c>
      <c r="D1306" s="391">
        <v>405.8805378788619</v>
      </c>
      <c r="E1306" s="365"/>
      <c r="F1306" s="365"/>
      <c r="G1306" s="365"/>
      <c r="H1306" s="365"/>
    </row>
    <row r="1307" spans="1:8" ht="15.6" x14ac:dyDescent="0.3">
      <c r="A1307" s="394" t="s">
        <v>213</v>
      </c>
      <c r="B1307" s="395">
        <v>2026</v>
      </c>
      <c r="C1307" s="395" t="s">
        <v>2727</v>
      </c>
      <c r="D1307" s="391">
        <v>393.48885902905516</v>
      </c>
      <c r="E1307" s="365"/>
      <c r="F1307" s="365"/>
      <c r="G1307" s="365"/>
      <c r="H1307" s="365"/>
    </row>
    <row r="1308" spans="1:8" ht="15.6" x14ac:dyDescent="0.3">
      <c r="A1308" s="394" t="s">
        <v>213</v>
      </c>
      <c r="B1308" s="395">
        <v>2027</v>
      </c>
      <c r="C1308" s="395" t="s">
        <v>2728</v>
      </c>
      <c r="D1308" s="391">
        <v>382.09911035137907</v>
      </c>
      <c r="E1308" s="365"/>
      <c r="F1308" s="365"/>
      <c r="G1308" s="365"/>
      <c r="H1308" s="365"/>
    </row>
    <row r="1309" spans="1:8" ht="15.6" x14ac:dyDescent="0.3">
      <c r="A1309" s="394" t="s">
        <v>213</v>
      </c>
      <c r="B1309" s="395">
        <v>2028</v>
      </c>
      <c r="C1309" s="395" t="s">
        <v>2729</v>
      </c>
      <c r="D1309" s="391">
        <v>371.68505971032073</v>
      </c>
      <c r="E1309" s="365"/>
      <c r="F1309" s="365"/>
      <c r="G1309" s="365"/>
      <c r="H1309" s="365"/>
    </row>
    <row r="1310" spans="1:8" ht="15.6" x14ac:dyDescent="0.3">
      <c r="A1310" s="394" t="s">
        <v>213</v>
      </c>
      <c r="B1310" s="395">
        <v>2029</v>
      </c>
      <c r="C1310" s="395" t="s">
        <v>2730</v>
      </c>
      <c r="D1310" s="391">
        <v>362.19969606846792</v>
      </c>
      <c r="E1310" s="365"/>
      <c r="F1310" s="365"/>
      <c r="G1310" s="365"/>
      <c r="H1310" s="365"/>
    </row>
    <row r="1311" spans="1:8" ht="15.6" x14ac:dyDescent="0.3">
      <c r="A1311" s="394" t="s">
        <v>213</v>
      </c>
      <c r="B1311" s="395">
        <v>2030</v>
      </c>
      <c r="C1311" s="395" t="s">
        <v>2731</v>
      </c>
      <c r="D1311" s="391">
        <v>353.58908013368909</v>
      </c>
      <c r="E1311" s="365"/>
      <c r="F1311" s="365"/>
      <c r="G1311" s="365"/>
      <c r="H1311" s="365"/>
    </row>
    <row r="1312" spans="1:8" ht="15.6" x14ac:dyDescent="0.3">
      <c r="A1312" s="394" t="s">
        <v>213</v>
      </c>
      <c r="B1312" s="395">
        <v>2031</v>
      </c>
      <c r="C1312" s="395" t="s">
        <v>2732</v>
      </c>
      <c r="D1312" s="391">
        <v>345.80939311636911</v>
      </c>
      <c r="E1312" s="365"/>
      <c r="F1312" s="365"/>
      <c r="G1312" s="365"/>
      <c r="H1312" s="365"/>
    </row>
    <row r="1313" spans="1:8" ht="15.6" x14ac:dyDescent="0.3">
      <c r="A1313" s="394" t="s">
        <v>213</v>
      </c>
      <c r="B1313" s="395">
        <v>2032</v>
      </c>
      <c r="C1313" s="395" t="s">
        <v>2733</v>
      </c>
      <c r="D1313" s="391">
        <v>338.82917511864304</v>
      </c>
      <c r="E1313" s="365"/>
      <c r="F1313" s="365"/>
      <c r="G1313" s="365"/>
      <c r="H1313" s="365"/>
    </row>
    <row r="1314" spans="1:8" ht="15.6" x14ac:dyDescent="0.3">
      <c r="A1314" s="394" t="s">
        <v>213</v>
      </c>
      <c r="B1314" s="395">
        <v>2033</v>
      </c>
      <c r="C1314" s="395" t="s">
        <v>2734</v>
      </c>
      <c r="D1314" s="391">
        <v>332.60087794895219</v>
      </c>
      <c r="E1314" s="365"/>
      <c r="F1314" s="365"/>
      <c r="G1314" s="365"/>
      <c r="H1314" s="365"/>
    </row>
    <row r="1315" spans="1:8" ht="15.6" x14ac:dyDescent="0.3">
      <c r="A1315" s="394" t="s">
        <v>213</v>
      </c>
      <c r="B1315" s="395">
        <v>2034</v>
      </c>
      <c r="C1315" s="395" t="s">
        <v>2735</v>
      </c>
      <c r="D1315" s="391">
        <v>327.03546134219113</v>
      </c>
      <c r="E1315" s="365"/>
      <c r="F1315" s="365"/>
      <c r="G1315" s="365"/>
      <c r="H1315" s="365"/>
    </row>
    <row r="1316" spans="1:8" ht="15.6" x14ac:dyDescent="0.3">
      <c r="A1316" s="394" t="s">
        <v>213</v>
      </c>
      <c r="B1316" s="395">
        <v>2035</v>
      </c>
      <c r="C1316" s="395" t="s">
        <v>2736</v>
      </c>
      <c r="D1316" s="391">
        <v>322.11789060275589</v>
      </c>
      <c r="E1316" s="365"/>
      <c r="F1316" s="365"/>
      <c r="G1316" s="365"/>
      <c r="H1316" s="365"/>
    </row>
    <row r="1317" spans="1:8" ht="15.6" x14ac:dyDescent="0.3">
      <c r="A1317" s="394" t="s">
        <v>213</v>
      </c>
      <c r="B1317" s="395">
        <v>2036</v>
      </c>
      <c r="C1317" s="395" t="s">
        <v>2737</v>
      </c>
      <c r="D1317" s="391">
        <v>317.78046534198648</v>
      </c>
      <c r="E1317" s="365"/>
      <c r="F1317" s="365"/>
      <c r="G1317" s="365"/>
      <c r="H1317" s="365"/>
    </row>
    <row r="1318" spans="1:8" ht="15.6" x14ac:dyDescent="0.3">
      <c r="A1318" s="394" t="s">
        <v>213</v>
      </c>
      <c r="B1318" s="395">
        <v>2037</v>
      </c>
      <c r="C1318" s="395" t="s">
        <v>2738</v>
      </c>
      <c r="D1318" s="391">
        <v>314.01486308684878</v>
      </c>
      <c r="E1318" s="365"/>
      <c r="F1318" s="365"/>
      <c r="G1318" s="365"/>
      <c r="H1318" s="365"/>
    </row>
    <row r="1319" spans="1:8" ht="15.6" x14ac:dyDescent="0.3">
      <c r="A1319" s="394" t="s">
        <v>213</v>
      </c>
      <c r="B1319" s="395">
        <v>2038</v>
      </c>
      <c r="C1319" s="395" t="s">
        <v>2739</v>
      </c>
      <c r="D1319" s="391">
        <v>310.75003915630742</v>
      </c>
      <c r="E1319" s="365"/>
      <c r="F1319" s="365"/>
      <c r="G1319" s="365"/>
      <c r="H1319" s="365"/>
    </row>
    <row r="1320" spans="1:8" ht="15.6" x14ac:dyDescent="0.3">
      <c r="A1320" s="394" t="s">
        <v>213</v>
      </c>
      <c r="B1320" s="395">
        <v>2039</v>
      </c>
      <c r="C1320" s="395" t="s">
        <v>2740</v>
      </c>
      <c r="D1320" s="391">
        <v>307.92598376500206</v>
      </c>
      <c r="E1320" s="365"/>
      <c r="F1320" s="365"/>
      <c r="G1320" s="365"/>
      <c r="H1320" s="365"/>
    </row>
    <row r="1321" spans="1:8" ht="15.6" x14ac:dyDescent="0.3">
      <c r="A1321" s="394" t="s">
        <v>213</v>
      </c>
      <c r="B1321" s="395">
        <v>2040</v>
      </c>
      <c r="C1321" s="395" t="s">
        <v>2741</v>
      </c>
      <c r="D1321" s="391">
        <v>305.49560821753909</v>
      </c>
      <c r="E1321" s="365"/>
      <c r="F1321" s="365"/>
      <c r="G1321" s="365"/>
      <c r="H1321" s="365"/>
    </row>
    <row r="1322" spans="1:8" ht="15.6" x14ac:dyDescent="0.3">
      <c r="A1322" s="394" t="s">
        <v>213</v>
      </c>
      <c r="B1322" s="395">
        <v>2041</v>
      </c>
      <c r="C1322" s="395" t="s">
        <v>2742</v>
      </c>
      <c r="D1322" s="391">
        <v>303.43857737101041</v>
      </c>
      <c r="E1322" s="365"/>
      <c r="F1322" s="365"/>
      <c r="G1322" s="365"/>
      <c r="H1322" s="365"/>
    </row>
    <row r="1323" spans="1:8" ht="15.6" x14ac:dyDescent="0.3">
      <c r="A1323" s="394" t="s">
        <v>213</v>
      </c>
      <c r="B1323" s="395">
        <v>2042</v>
      </c>
      <c r="C1323" s="395" t="s">
        <v>2743</v>
      </c>
      <c r="D1323" s="391">
        <v>301.66472172346425</v>
      </c>
      <c r="E1323" s="365"/>
      <c r="F1323" s="365"/>
      <c r="G1323" s="365"/>
      <c r="H1323" s="365"/>
    </row>
    <row r="1324" spans="1:8" ht="15.6" x14ac:dyDescent="0.3">
      <c r="A1324" s="394" t="s">
        <v>213</v>
      </c>
      <c r="B1324" s="395">
        <v>2043</v>
      </c>
      <c r="C1324" s="395" t="s">
        <v>2744</v>
      </c>
      <c r="D1324" s="391">
        <v>300.16423105744661</v>
      </c>
      <c r="E1324" s="365"/>
      <c r="F1324" s="365"/>
      <c r="G1324" s="365"/>
      <c r="H1324" s="365"/>
    </row>
    <row r="1325" spans="1:8" ht="15.6" x14ac:dyDescent="0.3">
      <c r="A1325" s="394" t="s">
        <v>213</v>
      </c>
      <c r="B1325" s="395">
        <v>2044</v>
      </c>
      <c r="C1325" s="395" t="s">
        <v>2745</v>
      </c>
      <c r="D1325" s="391">
        <v>298.89222253038207</v>
      </c>
      <c r="E1325" s="365"/>
      <c r="F1325" s="365"/>
      <c r="G1325" s="365"/>
      <c r="H1325" s="365"/>
    </row>
    <row r="1326" spans="1:8" ht="15.6" x14ac:dyDescent="0.3">
      <c r="A1326" s="394" t="s">
        <v>213</v>
      </c>
      <c r="B1326" s="395">
        <v>2045</v>
      </c>
      <c r="C1326" s="395" t="s">
        <v>2746</v>
      </c>
      <c r="D1326" s="391">
        <v>297.77660308137206</v>
      </c>
      <c r="E1326" s="365"/>
      <c r="F1326" s="365"/>
      <c r="G1326" s="365"/>
      <c r="H1326" s="365"/>
    </row>
    <row r="1327" spans="1:8" ht="15.6" x14ac:dyDescent="0.3">
      <c r="A1327" s="394" t="s">
        <v>213</v>
      </c>
      <c r="B1327" s="395">
        <v>2046</v>
      </c>
      <c r="C1327" s="395" t="s">
        <v>2747</v>
      </c>
      <c r="D1327" s="391">
        <v>296.83416361169452</v>
      </c>
      <c r="E1327" s="365"/>
      <c r="F1327" s="365"/>
      <c r="G1327" s="365"/>
      <c r="H1327" s="365"/>
    </row>
    <row r="1328" spans="1:8" ht="15.6" x14ac:dyDescent="0.3">
      <c r="A1328" s="394" t="s">
        <v>213</v>
      </c>
      <c r="B1328" s="395">
        <v>2047</v>
      </c>
      <c r="C1328" s="395" t="s">
        <v>2748</v>
      </c>
      <c r="D1328" s="391">
        <v>296.03533810378383</v>
      </c>
      <c r="E1328" s="365"/>
      <c r="F1328" s="365"/>
      <c r="G1328" s="365"/>
      <c r="H1328" s="365"/>
    </row>
    <row r="1329" spans="1:8" ht="15.6" x14ac:dyDescent="0.3">
      <c r="A1329" s="394" t="s">
        <v>213</v>
      </c>
      <c r="B1329" s="395">
        <v>2048</v>
      </c>
      <c r="C1329" s="395" t="s">
        <v>2749</v>
      </c>
      <c r="D1329" s="391">
        <v>295.3551725376152</v>
      </c>
      <c r="E1329" s="365"/>
      <c r="F1329" s="365"/>
      <c r="G1329" s="365"/>
      <c r="H1329" s="365"/>
    </row>
    <row r="1330" spans="1:8" ht="15.6" x14ac:dyDescent="0.3">
      <c r="A1330" s="394" t="s">
        <v>213</v>
      </c>
      <c r="B1330" s="395">
        <v>2049</v>
      </c>
      <c r="C1330" s="395" t="s">
        <v>2750</v>
      </c>
      <c r="D1330" s="391">
        <v>294.77164795665095</v>
      </c>
      <c r="E1330" s="365"/>
      <c r="F1330" s="365"/>
      <c r="G1330" s="365"/>
      <c r="H1330" s="365"/>
    </row>
    <row r="1331" spans="1:8" ht="15.6" x14ac:dyDescent="0.3">
      <c r="A1331" s="394" t="s">
        <v>213</v>
      </c>
      <c r="B1331" s="395">
        <v>2050</v>
      </c>
      <c r="C1331" s="395" t="s">
        <v>2751</v>
      </c>
      <c r="D1331" s="391">
        <v>294.29143688670251</v>
      </c>
      <c r="E1331" s="365"/>
      <c r="F1331" s="365"/>
      <c r="G1331" s="365"/>
      <c r="H1331" s="365"/>
    </row>
    <row r="1332" spans="1:8" ht="15.6" x14ac:dyDescent="0.3">
      <c r="A1332" s="392" t="s">
        <v>214</v>
      </c>
      <c r="B1332" s="393">
        <v>2015</v>
      </c>
      <c r="C1332" s="393" t="s">
        <v>2752</v>
      </c>
      <c r="D1332" s="388">
        <v>556.98982010032228</v>
      </c>
      <c r="E1332" s="365"/>
      <c r="F1332" s="365"/>
      <c r="G1332" s="365"/>
      <c r="H1332" s="365"/>
    </row>
    <row r="1333" spans="1:8" ht="15.6" x14ac:dyDescent="0.3">
      <c r="A1333" s="392" t="s">
        <v>214</v>
      </c>
      <c r="B1333" s="393">
        <v>2016</v>
      </c>
      <c r="C1333" s="393" t="s">
        <v>2753</v>
      </c>
      <c r="D1333" s="388">
        <v>546.53069103431221</v>
      </c>
      <c r="E1333" s="365"/>
      <c r="F1333" s="365"/>
      <c r="G1333" s="365"/>
      <c r="H1333" s="365"/>
    </row>
    <row r="1334" spans="1:8" ht="15.6" x14ac:dyDescent="0.3">
      <c r="A1334" s="394" t="s">
        <v>214</v>
      </c>
      <c r="B1334" s="395">
        <v>2017</v>
      </c>
      <c r="C1334" s="395" t="s">
        <v>2754</v>
      </c>
      <c r="D1334" s="391">
        <v>533.45329519153836</v>
      </c>
      <c r="E1334" s="365"/>
      <c r="F1334" s="365"/>
      <c r="G1334" s="365"/>
      <c r="H1334" s="365"/>
    </row>
    <row r="1335" spans="1:8" ht="15.6" x14ac:dyDescent="0.3">
      <c r="A1335" s="394" t="s">
        <v>214</v>
      </c>
      <c r="B1335" s="395">
        <v>2018</v>
      </c>
      <c r="C1335" s="395" t="s">
        <v>2755</v>
      </c>
      <c r="D1335" s="391">
        <v>519.89516545727429</v>
      </c>
      <c r="E1335" s="365"/>
      <c r="F1335" s="365"/>
      <c r="G1335" s="365"/>
      <c r="H1335" s="365"/>
    </row>
    <row r="1336" spans="1:8" ht="15.6" x14ac:dyDescent="0.3">
      <c r="A1336" s="394" t="s">
        <v>214</v>
      </c>
      <c r="B1336" s="395">
        <v>2019</v>
      </c>
      <c r="C1336" s="395" t="s">
        <v>2756</v>
      </c>
      <c r="D1336" s="391">
        <v>505.73647045243604</v>
      </c>
      <c r="E1336" s="365"/>
      <c r="F1336" s="365"/>
      <c r="G1336" s="365"/>
      <c r="H1336" s="365"/>
    </row>
    <row r="1337" spans="1:8" ht="15.6" x14ac:dyDescent="0.3">
      <c r="A1337" s="394" t="s">
        <v>214</v>
      </c>
      <c r="B1337" s="395">
        <v>2020</v>
      </c>
      <c r="C1337" s="395" t="s">
        <v>2757</v>
      </c>
      <c r="D1337" s="391">
        <v>491.29926180828227</v>
      </c>
      <c r="E1337" s="365"/>
      <c r="F1337" s="365"/>
      <c r="G1337" s="365"/>
      <c r="H1337" s="365"/>
    </row>
    <row r="1338" spans="1:8" ht="15.6" x14ac:dyDescent="0.3">
      <c r="A1338" s="394" t="s">
        <v>214</v>
      </c>
      <c r="B1338" s="395">
        <v>2021</v>
      </c>
      <c r="C1338" s="395" t="s">
        <v>2758</v>
      </c>
      <c r="D1338" s="391">
        <v>476.63029642625884</v>
      </c>
      <c r="E1338" s="365"/>
      <c r="F1338" s="365"/>
      <c r="G1338" s="365"/>
      <c r="H1338" s="365"/>
    </row>
    <row r="1339" spans="1:8" ht="15.6" x14ac:dyDescent="0.3">
      <c r="A1339" s="394" t="s">
        <v>214</v>
      </c>
      <c r="B1339" s="395">
        <v>2022</v>
      </c>
      <c r="C1339" s="395" t="s">
        <v>2759</v>
      </c>
      <c r="D1339" s="391">
        <v>462.00221781776975</v>
      </c>
      <c r="E1339" s="365"/>
      <c r="F1339" s="365"/>
      <c r="G1339" s="365"/>
      <c r="H1339" s="365"/>
    </row>
    <row r="1340" spans="1:8" ht="15.6" x14ac:dyDescent="0.3">
      <c r="A1340" s="394" t="s">
        <v>214</v>
      </c>
      <c r="B1340" s="395">
        <v>2023</v>
      </c>
      <c r="C1340" s="395" t="s">
        <v>2760</v>
      </c>
      <c r="D1340" s="391">
        <v>447.57572398568533</v>
      </c>
      <c r="E1340" s="365"/>
      <c r="F1340" s="365"/>
      <c r="G1340" s="365"/>
      <c r="H1340" s="365"/>
    </row>
    <row r="1341" spans="1:8" ht="15.6" x14ac:dyDescent="0.3">
      <c r="A1341" s="394" t="s">
        <v>214</v>
      </c>
      <c r="B1341" s="395">
        <v>2024</v>
      </c>
      <c r="C1341" s="395" t="s">
        <v>2761</v>
      </c>
      <c r="D1341" s="391">
        <v>433.37427491640761</v>
      </c>
      <c r="E1341" s="365"/>
      <c r="F1341" s="365"/>
      <c r="G1341" s="365"/>
      <c r="H1341" s="365"/>
    </row>
    <row r="1342" spans="1:8" ht="15.6" x14ac:dyDescent="0.3">
      <c r="A1342" s="394" t="s">
        <v>214</v>
      </c>
      <c r="B1342" s="395">
        <v>2025</v>
      </c>
      <c r="C1342" s="395" t="s">
        <v>2762</v>
      </c>
      <c r="D1342" s="391">
        <v>419.47077384677908</v>
      </c>
      <c r="E1342" s="365"/>
      <c r="F1342" s="365"/>
      <c r="G1342" s="365"/>
      <c r="H1342" s="365"/>
    </row>
    <row r="1343" spans="1:8" ht="15.6" x14ac:dyDescent="0.3">
      <c r="A1343" s="394" t="s">
        <v>214</v>
      </c>
      <c r="B1343" s="395">
        <v>2026</v>
      </c>
      <c r="C1343" s="395" t="s">
        <v>2763</v>
      </c>
      <c r="D1343" s="391">
        <v>406.77902483444967</v>
      </c>
      <c r="E1343" s="365"/>
      <c r="F1343" s="365"/>
      <c r="G1343" s="365"/>
      <c r="H1343" s="365"/>
    </row>
    <row r="1344" spans="1:8" ht="15.6" x14ac:dyDescent="0.3">
      <c r="A1344" s="394" t="s">
        <v>214</v>
      </c>
      <c r="B1344" s="395">
        <v>2027</v>
      </c>
      <c r="C1344" s="395" t="s">
        <v>2764</v>
      </c>
      <c r="D1344" s="391">
        <v>395.12982788352036</v>
      </c>
      <c r="E1344" s="365"/>
      <c r="F1344" s="365"/>
      <c r="G1344" s="365"/>
      <c r="H1344" s="365"/>
    </row>
    <row r="1345" spans="1:8" ht="15.6" x14ac:dyDescent="0.3">
      <c r="A1345" s="394" t="s">
        <v>214</v>
      </c>
      <c r="B1345" s="395">
        <v>2028</v>
      </c>
      <c r="C1345" s="395" t="s">
        <v>2765</v>
      </c>
      <c r="D1345" s="391">
        <v>384.58447603272373</v>
      </c>
      <c r="E1345" s="365"/>
      <c r="F1345" s="365"/>
      <c r="G1345" s="365"/>
      <c r="H1345" s="365"/>
    </row>
    <row r="1346" spans="1:8" ht="15.6" x14ac:dyDescent="0.3">
      <c r="A1346" s="394" t="s">
        <v>214</v>
      </c>
      <c r="B1346" s="395">
        <v>2029</v>
      </c>
      <c r="C1346" s="395" t="s">
        <v>2766</v>
      </c>
      <c r="D1346" s="391">
        <v>375.04014706392985</v>
      </c>
      <c r="E1346" s="365"/>
      <c r="F1346" s="365"/>
      <c r="G1346" s="365"/>
      <c r="H1346" s="365"/>
    </row>
    <row r="1347" spans="1:8" ht="15.6" x14ac:dyDescent="0.3">
      <c r="A1347" s="394" t="s">
        <v>214</v>
      </c>
      <c r="B1347" s="395">
        <v>2030</v>
      </c>
      <c r="C1347" s="395" t="s">
        <v>2767</v>
      </c>
      <c r="D1347" s="391">
        <v>366.45440505115852</v>
      </c>
      <c r="E1347" s="365"/>
      <c r="F1347" s="365"/>
      <c r="G1347" s="365"/>
      <c r="H1347" s="365"/>
    </row>
    <row r="1348" spans="1:8" ht="15.6" x14ac:dyDescent="0.3">
      <c r="A1348" s="394" t="s">
        <v>214</v>
      </c>
      <c r="B1348" s="395">
        <v>2031</v>
      </c>
      <c r="C1348" s="395" t="s">
        <v>2768</v>
      </c>
      <c r="D1348" s="391">
        <v>358.76610012966876</v>
      </c>
      <c r="E1348" s="365"/>
      <c r="F1348" s="365"/>
      <c r="G1348" s="365"/>
      <c r="H1348" s="365"/>
    </row>
    <row r="1349" spans="1:8" ht="15.6" x14ac:dyDescent="0.3">
      <c r="A1349" s="394" t="s">
        <v>214</v>
      </c>
      <c r="B1349" s="395">
        <v>2032</v>
      </c>
      <c r="C1349" s="395" t="s">
        <v>2769</v>
      </c>
      <c r="D1349" s="391">
        <v>351.92677268474336</v>
      </c>
      <c r="E1349" s="365"/>
      <c r="F1349" s="365"/>
      <c r="G1349" s="365"/>
      <c r="H1349" s="365"/>
    </row>
    <row r="1350" spans="1:8" ht="15.6" x14ac:dyDescent="0.3">
      <c r="A1350" s="394" t="s">
        <v>214</v>
      </c>
      <c r="B1350" s="395">
        <v>2033</v>
      </c>
      <c r="C1350" s="395" t="s">
        <v>2770</v>
      </c>
      <c r="D1350" s="391">
        <v>345.84942489105799</v>
      </c>
      <c r="E1350" s="365"/>
      <c r="F1350" s="365"/>
      <c r="G1350" s="365"/>
      <c r="H1350" s="365"/>
    </row>
    <row r="1351" spans="1:8" ht="15.6" x14ac:dyDescent="0.3">
      <c r="A1351" s="394" t="s">
        <v>214</v>
      </c>
      <c r="B1351" s="395">
        <v>2034</v>
      </c>
      <c r="C1351" s="395" t="s">
        <v>2771</v>
      </c>
      <c r="D1351" s="391">
        <v>340.47569810708785</v>
      </c>
      <c r="E1351" s="365"/>
      <c r="F1351" s="365"/>
      <c r="G1351" s="365"/>
      <c r="H1351" s="365"/>
    </row>
    <row r="1352" spans="1:8" ht="15.6" x14ac:dyDescent="0.3">
      <c r="A1352" s="394" t="s">
        <v>214</v>
      </c>
      <c r="B1352" s="395">
        <v>2035</v>
      </c>
      <c r="C1352" s="395" t="s">
        <v>2772</v>
      </c>
      <c r="D1352" s="391">
        <v>335.75645986295547</v>
      </c>
      <c r="E1352" s="365"/>
      <c r="F1352" s="365"/>
      <c r="G1352" s="365"/>
      <c r="H1352" s="365"/>
    </row>
    <row r="1353" spans="1:8" ht="15.6" x14ac:dyDescent="0.3">
      <c r="A1353" s="394" t="s">
        <v>214</v>
      </c>
      <c r="B1353" s="395">
        <v>2036</v>
      </c>
      <c r="C1353" s="395" t="s">
        <v>2773</v>
      </c>
      <c r="D1353" s="391">
        <v>331.64731617557572</v>
      </c>
      <c r="E1353" s="365"/>
      <c r="F1353" s="365"/>
      <c r="G1353" s="365"/>
      <c r="H1353" s="365"/>
    </row>
    <row r="1354" spans="1:8" ht="15.6" x14ac:dyDescent="0.3">
      <c r="A1354" s="394" t="s">
        <v>214</v>
      </c>
      <c r="B1354" s="395">
        <v>2037</v>
      </c>
      <c r="C1354" s="395" t="s">
        <v>2774</v>
      </c>
      <c r="D1354" s="391">
        <v>328.08841752858876</v>
      </c>
      <c r="E1354" s="365"/>
      <c r="F1354" s="365"/>
      <c r="G1354" s="365"/>
      <c r="H1354" s="365"/>
    </row>
    <row r="1355" spans="1:8" ht="15.6" x14ac:dyDescent="0.3">
      <c r="A1355" s="394" t="s">
        <v>214</v>
      </c>
      <c r="B1355" s="395">
        <v>2038</v>
      </c>
      <c r="C1355" s="395" t="s">
        <v>2775</v>
      </c>
      <c r="D1355" s="391">
        <v>325.04106623212255</v>
      </c>
      <c r="E1355" s="365"/>
      <c r="F1355" s="365"/>
      <c r="G1355" s="365"/>
      <c r="H1355" s="365"/>
    </row>
    <row r="1356" spans="1:8" ht="15.6" x14ac:dyDescent="0.3">
      <c r="A1356" s="394" t="s">
        <v>214</v>
      </c>
      <c r="B1356" s="395">
        <v>2039</v>
      </c>
      <c r="C1356" s="395" t="s">
        <v>2776</v>
      </c>
      <c r="D1356" s="391">
        <v>322.42317858999075</v>
      </c>
      <c r="E1356" s="365"/>
      <c r="F1356" s="365"/>
      <c r="G1356" s="365"/>
      <c r="H1356" s="365"/>
    </row>
    <row r="1357" spans="1:8" ht="15.6" x14ac:dyDescent="0.3">
      <c r="A1357" s="394" t="s">
        <v>214</v>
      </c>
      <c r="B1357" s="395">
        <v>2040</v>
      </c>
      <c r="C1357" s="395" t="s">
        <v>2777</v>
      </c>
      <c r="D1357" s="391">
        <v>320.19601736507428</v>
      </c>
      <c r="E1357" s="365"/>
      <c r="F1357" s="365"/>
      <c r="G1357" s="365"/>
      <c r="H1357" s="365"/>
    </row>
    <row r="1358" spans="1:8" ht="15.6" x14ac:dyDescent="0.3">
      <c r="A1358" s="394" t="s">
        <v>214</v>
      </c>
      <c r="B1358" s="395">
        <v>2041</v>
      </c>
      <c r="C1358" s="395" t="s">
        <v>2778</v>
      </c>
      <c r="D1358" s="391">
        <v>318.34073102326897</v>
      </c>
      <c r="E1358" s="365"/>
      <c r="F1358" s="365"/>
      <c r="G1358" s="365"/>
      <c r="H1358" s="365"/>
    </row>
    <row r="1359" spans="1:8" ht="15.6" x14ac:dyDescent="0.3">
      <c r="A1359" s="394" t="s">
        <v>214</v>
      </c>
      <c r="B1359" s="395">
        <v>2042</v>
      </c>
      <c r="C1359" s="395" t="s">
        <v>2779</v>
      </c>
      <c r="D1359" s="391">
        <v>316.75931295434606</v>
      </c>
      <c r="E1359" s="365"/>
      <c r="F1359" s="365"/>
      <c r="G1359" s="365"/>
      <c r="H1359" s="365"/>
    </row>
    <row r="1360" spans="1:8" ht="15.6" x14ac:dyDescent="0.3">
      <c r="A1360" s="394" t="s">
        <v>214</v>
      </c>
      <c r="B1360" s="395">
        <v>2043</v>
      </c>
      <c r="C1360" s="395" t="s">
        <v>2780</v>
      </c>
      <c r="D1360" s="391">
        <v>315.43139311941491</v>
      </c>
      <c r="E1360" s="365"/>
      <c r="F1360" s="365"/>
      <c r="G1360" s="365"/>
      <c r="H1360" s="365"/>
    </row>
    <row r="1361" spans="1:8" ht="15.6" x14ac:dyDescent="0.3">
      <c r="A1361" s="394" t="s">
        <v>214</v>
      </c>
      <c r="B1361" s="395">
        <v>2044</v>
      </c>
      <c r="C1361" s="395" t="s">
        <v>2781</v>
      </c>
      <c r="D1361" s="391">
        <v>314.30350655762703</v>
      </c>
      <c r="E1361" s="365"/>
      <c r="F1361" s="365"/>
      <c r="G1361" s="365"/>
      <c r="H1361" s="365"/>
    </row>
    <row r="1362" spans="1:8" ht="15.6" x14ac:dyDescent="0.3">
      <c r="A1362" s="394" t="s">
        <v>214</v>
      </c>
      <c r="B1362" s="395">
        <v>2045</v>
      </c>
      <c r="C1362" s="395" t="s">
        <v>2782</v>
      </c>
      <c r="D1362" s="391">
        <v>313.32591805840809</v>
      </c>
      <c r="E1362" s="365"/>
      <c r="F1362" s="365"/>
      <c r="G1362" s="365"/>
      <c r="H1362" s="365"/>
    </row>
    <row r="1363" spans="1:8" ht="15.6" x14ac:dyDescent="0.3">
      <c r="A1363" s="394" t="s">
        <v>214</v>
      </c>
      <c r="B1363" s="395">
        <v>2046</v>
      </c>
      <c r="C1363" s="395" t="s">
        <v>2783</v>
      </c>
      <c r="D1363" s="391">
        <v>312.49132054050045</v>
      </c>
      <c r="E1363" s="365"/>
      <c r="F1363" s="365"/>
      <c r="G1363" s="365"/>
      <c r="H1363" s="365"/>
    </row>
    <row r="1364" spans="1:8" ht="15.6" x14ac:dyDescent="0.3">
      <c r="A1364" s="394" t="s">
        <v>214</v>
      </c>
      <c r="B1364" s="395">
        <v>2047</v>
      </c>
      <c r="C1364" s="395" t="s">
        <v>2784</v>
      </c>
      <c r="D1364" s="391">
        <v>311.79688122470401</v>
      </c>
      <c r="E1364" s="365"/>
      <c r="F1364" s="365"/>
      <c r="G1364" s="365"/>
      <c r="H1364" s="365"/>
    </row>
    <row r="1365" spans="1:8" ht="15.6" x14ac:dyDescent="0.3">
      <c r="A1365" s="394" t="s">
        <v>214</v>
      </c>
      <c r="B1365" s="395">
        <v>2048</v>
      </c>
      <c r="C1365" s="395" t="s">
        <v>2785</v>
      </c>
      <c r="D1365" s="391">
        <v>311.21158137943019</v>
      </c>
      <c r="E1365" s="365"/>
      <c r="F1365" s="365"/>
      <c r="G1365" s="365"/>
      <c r="H1365" s="365"/>
    </row>
    <row r="1366" spans="1:8" ht="15.6" x14ac:dyDescent="0.3">
      <c r="A1366" s="394" t="s">
        <v>214</v>
      </c>
      <c r="B1366" s="395">
        <v>2049</v>
      </c>
      <c r="C1366" s="395" t="s">
        <v>2786</v>
      </c>
      <c r="D1366" s="391">
        <v>310.70361827064642</v>
      </c>
      <c r="E1366" s="365"/>
      <c r="F1366" s="365"/>
      <c r="G1366" s="365"/>
      <c r="H1366" s="365"/>
    </row>
    <row r="1367" spans="1:8" ht="15.6" x14ac:dyDescent="0.3">
      <c r="A1367" s="394" t="s">
        <v>214</v>
      </c>
      <c r="B1367" s="395">
        <v>2050</v>
      </c>
      <c r="C1367" s="395" t="s">
        <v>2787</v>
      </c>
      <c r="D1367" s="391">
        <v>310.27758073585721</v>
      </c>
      <c r="E1367" s="365"/>
      <c r="F1367" s="365"/>
      <c r="G1367" s="365"/>
      <c r="H1367" s="365"/>
    </row>
    <row r="1368" spans="1:8" ht="15.6" x14ac:dyDescent="0.3">
      <c r="A1368" s="385" t="s">
        <v>35</v>
      </c>
      <c r="B1368" s="386">
        <v>2015</v>
      </c>
      <c r="C1368" s="387" t="s">
        <v>2478</v>
      </c>
      <c r="D1368" s="388">
        <v>494.42964040418445</v>
      </c>
      <c r="E1368" s="365"/>
      <c r="F1368" s="365"/>
      <c r="G1368" s="365"/>
      <c r="H1368" s="365"/>
    </row>
    <row r="1369" spans="1:8" ht="15.6" x14ac:dyDescent="0.3">
      <c r="A1369" s="385" t="s">
        <v>35</v>
      </c>
      <c r="B1369" s="386">
        <v>2016</v>
      </c>
      <c r="C1369" s="387" t="s">
        <v>2479</v>
      </c>
      <c r="D1369" s="388">
        <v>484.20765067813238</v>
      </c>
      <c r="E1369" s="365"/>
      <c r="F1369" s="365"/>
      <c r="G1369" s="365"/>
      <c r="H1369" s="365"/>
    </row>
    <row r="1370" spans="1:8" ht="15.6" x14ac:dyDescent="0.3">
      <c r="A1370" s="389" t="s">
        <v>35</v>
      </c>
      <c r="B1370" s="390">
        <v>2017</v>
      </c>
      <c r="C1370" s="390" t="s">
        <v>1347</v>
      </c>
      <c r="D1370" s="391">
        <v>472.75033113894136</v>
      </c>
      <c r="E1370" s="365"/>
      <c r="F1370" s="365"/>
      <c r="G1370" s="365"/>
      <c r="H1370" s="365"/>
    </row>
    <row r="1371" spans="1:8" ht="15.6" x14ac:dyDescent="0.3">
      <c r="A1371" s="389" t="s">
        <v>35</v>
      </c>
      <c r="B1371" s="390">
        <v>2018</v>
      </c>
      <c r="C1371" s="390" t="s">
        <v>1348</v>
      </c>
      <c r="D1371" s="391">
        <v>460.84712529448689</v>
      </c>
      <c r="E1371" s="365"/>
      <c r="F1371" s="365"/>
      <c r="G1371" s="365"/>
      <c r="H1371" s="365"/>
    </row>
    <row r="1372" spans="1:8" ht="15.6" x14ac:dyDescent="0.3">
      <c r="A1372" s="389" t="s">
        <v>35</v>
      </c>
      <c r="B1372" s="390">
        <v>2019</v>
      </c>
      <c r="C1372" s="390" t="s">
        <v>1349</v>
      </c>
      <c r="D1372" s="391">
        <v>449.90923364270213</v>
      </c>
      <c r="E1372" s="365"/>
      <c r="F1372" s="365"/>
      <c r="G1372" s="365"/>
      <c r="H1372" s="365"/>
    </row>
    <row r="1373" spans="1:8" ht="15.6" x14ac:dyDescent="0.3">
      <c r="A1373" s="389" t="s">
        <v>35</v>
      </c>
      <c r="B1373" s="390">
        <v>2020</v>
      </c>
      <c r="C1373" s="390" t="s">
        <v>1350</v>
      </c>
      <c r="D1373" s="391">
        <v>437.3597566614402</v>
      </c>
      <c r="E1373" s="365"/>
      <c r="F1373" s="365"/>
      <c r="G1373" s="365"/>
      <c r="H1373" s="365"/>
    </row>
    <row r="1374" spans="1:8" ht="15.6" x14ac:dyDescent="0.3">
      <c r="A1374" s="389" t="s">
        <v>35</v>
      </c>
      <c r="B1374" s="390">
        <v>2021</v>
      </c>
      <c r="C1374" s="390" t="s">
        <v>1351</v>
      </c>
      <c r="D1374" s="391">
        <v>424.90912374728919</v>
      </c>
      <c r="E1374" s="365"/>
      <c r="F1374" s="365"/>
      <c r="G1374" s="365"/>
      <c r="H1374" s="365"/>
    </row>
    <row r="1375" spans="1:8" ht="15.6" x14ac:dyDescent="0.3">
      <c r="A1375" s="389" t="s">
        <v>35</v>
      </c>
      <c r="B1375" s="390">
        <v>2022</v>
      </c>
      <c r="C1375" s="390" t="s">
        <v>1352</v>
      </c>
      <c r="D1375" s="391">
        <v>412.38706513434573</v>
      </c>
      <c r="E1375" s="365"/>
      <c r="F1375" s="365"/>
      <c r="G1375" s="365"/>
      <c r="H1375" s="365"/>
    </row>
    <row r="1376" spans="1:8" ht="15.6" x14ac:dyDescent="0.3">
      <c r="A1376" s="389" t="s">
        <v>35</v>
      </c>
      <c r="B1376" s="390">
        <v>2023</v>
      </c>
      <c r="C1376" s="390" t="s">
        <v>1353</v>
      </c>
      <c r="D1376" s="391">
        <v>399.93820678097154</v>
      </c>
      <c r="E1376" s="365"/>
      <c r="F1376" s="365"/>
      <c r="G1376" s="365"/>
      <c r="H1376" s="365"/>
    </row>
    <row r="1377" spans="1:8" ht="15.6" x14ac:dyDescent="0.3">
      <c r="A1377" s="389" t="s">
        <v>35</v>
      </c>
      <c r="B1377" s="390">
        <v>2024</v>
      </c>
      <c r="C1377" s="390" t="s">
        <v>1354</v>
      </c>
      <c r="D1377" s="391">
        <v>388.02906473646897</v>
      </c>
      <c r="E1377" s="365"/>
      <c r="F1377" s="365"/>
      <c r="G1377" s="365"/>
      <c r="H1377" s="365"/>
    </row>
    <row r="1378" spans="1:8" ht="15.6" x14ac:dyDescent="0.3">
      <c r="A1378" s="389" t="s">
        <v>35</v>
      </c>
      <c r="B1378" s="390">
        <v>2025</v>
      </c>
      <c r="C1378" s="390" t="s">
        <v>1355</v>
      </c>
      <c r="D1378" s="391">
        <v>375.76801887761997</v>
      </c>
      <c r="E1378" s="365"/>
      <c r="F1378" s="365"/>
      <c r="G1378" s="365"/>
      <c r="H1378" s="365"/>
    </row>
    <row r="1379" spans="1:8" ht="15.6" x14ac:dyDescent="0.3">
      <c r="A1379" s="389" t="s">
        <v>35</v>
      </c>
      <c r="B1379" s="390">
        <v>2026</v>
      </c>
      <c r="C1379" s="390" t="s">
        <v>1356</v>
      </c>
      <c r="D1379" s="391">
        <v>364.80080718934227</v>
      </c>
      <c r="E1379" s="365"/>
      <c r="F1379" s="365"/>
      <c r="G1379" s="365"/>
      <c r="H1379" s="365"/>
    </row>
    <row r="1380" spans="1:8" ht="15.6" x14ac:dyDescent="0.3">
      <c r="A1380" s="389" t="s">
        <v>35</v>
      </c>
      <c r="B1380" s="390">
        <v>2027</v>
      </c>
      <c r="C1380" s="390" t="s">
        <v>1357</v>
      </c>
      <c r="D1380" s="391">
        <v>354.95841595012797</v>
      </c>
      <c r="E1380" s="365"/>
      <c r="F1380" s="365"/>
      <c r="G1380" s="365"/>
      <c r="H1380" s="365"/>
    </row>
    <row r="1381" spans="1:8" ht="15.6" x14ac:dyDescent="0.3">
      <c r="A1381" s="389" t="s">
        <v>35</v>
      </c>
      <c r="B1381" s="390">
        <v>2028</v>
      </c>
      <c r="C1381" s="390" t="s">
        <v>1358</v>
      </c>
      <c r="D1381" s="391">
        <v>346.2138490436202</v>
      </c>
      <c r="E1381" s="365"/>
      <c r="F1381" s="365"/>
      <c r="G1381" s="365"/>
      <c r="H1381" s="365"/>
    </row>
    <row r="1382" spans="1:8" ht="15.6" x14ac:dyDescent="0.3">
      <c r="A1382" s="389" t="s">
        <v>35</v>
      </c>
      <c r="B1382" s="390">
        <v>2029</v>
      </c>
      <c r="C1382" s="390" t="s">
        <v>1359</v>
      </c>
      <c r="D1382" s="391">
        <v>338.43727089319333</v>
      </c>
      <c r="E1382" s="365"/>
      <c r="F1382" s="365"/>
      <c r="G1382" s="365"/>
      <c r="H1382" s="365"/>
    </row>
    <row r="1383" spans="1:8" ht="15.6" x14ac:dyDescent="0.3">
      <c r="A1383" s="389" t="s">
        <v>35</v>
      </c>
      <c r="B1383" s="390">
        <v>2030</v>
      </c>
      <c r="C1383" s="390" t="s">
        <v>1360</v>
      </c>
      <c r="D1383" s="391">
        <v>331.54993229361378</v>
      </c>
      <c r="E1383" s="365"/>
      <c r="F1383" s="365"/>
      <c r="G1383" s="365"/>
      <c r="H1383" s="365"/>
    </row>
    <row r="1384" spans="1:8" ht="15.6" x14ac:dyDescent="0.3">
      <c r="A1384" s="389" t="s">
        <v>35</v>
      </c>
      <c r="B1384" s="390">
        <v>2031</v>
      </c>
      <c r="C1384" s="390" t="s">
        <v>1361</v>
      </c>
      <c r="D1384" s="391">
        <v>324.95719061691926</v>
      </c>
      <c r="E1384" s="365"/>
      <c r="F1384" s="365"/>
      <c r="G1384" s="365"/>
      <c r="H1384" s="365"/>
    </row>
    <row r="1385" spans="1:8" ht="15.6" x14ac:dyDescent="0.3">
      <c r="A1385" s="389" t="s">
        <v>35</v>
      </c>
      <c r="B1385" s="390">
        <v>2032</v>
      </c>
      <c r="C1385" s="390" t="s">
        <v>1362</v>
      </c>
      <c r="D1385" s="391">
        <v>319.62207004614743</v>
      </c>
      <c r="E1385" s="365"/>
      <c r="F1385" s="365"/>
      <c r="G1385" s="365"/>
      <c r="H1385" s="365"/>
    </row>
    <row r="1386" spans="1:8" ht="15.6" x14ac:dyDescent="0.3">
      <c r="A1386" s="389" t="s">
        <v>35</v>
      </c>
      <c r="B1386" s="390">
        <v>2033</v>
      </c>
      <c r="C1386" s="390" t="s">
        <v>1363</v>
      </c>
      <c r="D1386" s="391">
        <v>314.9615287472181</v>
      </c>
      <c r="E1386" s="365"/>
      <c r="F1386" s="365"/>
      <c r="G1386" s="365"/>
      <c r="H1386" s="365"/>
    </row>
    <row r="1387" spans="1:8" ht="15.6" x14ac:dyDescent="0.3">
      <c r="A1387" s="389" t="s">
        <v>35</v>
      </c>
      <c r="B1387" s="390">
        <v>2034</v>
      </c>
      <c r="C1387" s="390" t="s">
        <v>1364</v>
      </c>
      <c r="D1387" s="391">
        <v>310.90685065437617</v>
      </c>
      <c r="E1387" s="365"/>
      <c r="F1387" s="365"/>
      <c r="G1387" s="365"/>
      <c r="H1387" s="365"/>
    </row>
    <row r="1388" spans="1:8" ht="15.6" x14ac:dyDescent="0.3">
      <c r="A1388" s="389" t="s">
        <v>35</v>
      </c>
      <c r="B1388" s="390">
        <v>2035</v>
      </c>
      <c r="C1388" s="390" t="s">
        <v>1365</v>
      </c>
      <c r="D1388" s="391">
        <v>307.41473181138849</v>
      </c>
      <c r="E1388" s="365"/>
      <c r="F1388" s="365"/>
      <c r="G1388" s="365"/>
      <c r="H1388" s="365"/>
    </row>
    <row r="1389" spans="1:8" ht="15.6" x14ac:dyDescent="0.3">
      <c r="A1389" s="389" t="s">
        <v>35</v>
      </c>
      <c r="B1389" s="390">
        <v>2036</v>
      </c>
      <c r="C1389" s="390" t="s">
        <v>1366</v>
      </c>
      <c r="D1389" s="391">
        <v>304.42433232334861</v>
      </c>
      <c r="E1389" s="365"/>
      <c r="F1389" s="365"/>
      <c r="G1389" s="365"/>
      <c r="H1389" s="365"/>
    </row>
    <row r="1390" spans="1:8" ht="15.6" x14ac:dyDescent="0.3">
      <c r="A1390" s="389" t="s">
        <v>35</v>
      </c>
      <c r="B1390" s="390">
        <v>2037</v>
      </c>
      <c r="C1390" s="390" t="s">
        <v>1367</v>
      </c>
      <c r="D1390" s="391">
        <v>301.88762152874796</v>
      </c>
      <c r="E1390" s="365"/>
      <c r="F1390" s="365"/>
      <c r="G1390" s="365"/>
      <c r="H1390" s="365"/>
    </row>
    <row r="1391" spans="1:8" ht="15.6" x14ac:dyDescent="0.3">
      <c r="A1391" s="389" t="s">
        <v>35</v>
      </c>
      <c r="B1391" s="390">
        <v>2038</v>
      </c>
      <c r="C1391" s="390" t="s">
        <v>1368</v>
      </c>
      <c r="D1391" s="391">
        <v>299.74966476977534</v>
      </c>
      <c r="E1391" s="365"/>
      <c r="F1391" s="365"/>
      <c r="G1391" s="365"/>
      <c r="H1391" s="365"/>
    </row>
    <row r="1392" spans="1:8" ht="15.6" x14ac:dyDescent="0.3">
      <c r="A1392" s="389" t="s">
        <v>35</v>
      </c>
      <c r="B1392" s="390">
        <v>2039</v>
      </c>
      <c r="C1392" s="390" t="s">
        <v>1369</v>
      </c>
      <c r="D1392" s="391">
        <v>297.9592663138958</v>
      </c>
      <c r="E1392" s="365"/>
      <c r="F1392" s="365"/>
      <c r="G1392" s="365"/>
      <c r="H1392" s="365"/>
    </row>
    <row r="1393" spans="1:8" ht="15.6" x14ac:dyDescent="0.3">
      <c r="A1393" s="389" t="s">
        <v>35</v>
      </c>
      <c r="B1393" s="390">
        <v>2040</v>
      </c>
      <c r="C1393" s="390" t="s">
        <v>1370</v>
      </c>
      <c r="D1393" s="391">
        <v>296.46995795492961</v>
      </c>
      <c r="E1393" s="365"/>
      <c r="F1393" s="365"/>
      <c r="G1393" s="365"/>
      <c r="H1393" s="365"/>
    </row>
    <row r="1394" spans="1:8" ht="15.6" x14ac:dyDescent="0.3">
      <c r="A1394" s="389" t="s">
        <v>35</v>
      </c>
      <c r="B1394" s="390">
        <v>2041</v>
      </c>
      <c r="C1394" s="390" t="s">
        <v>1371</v>
      </c>
      <c r="D1394" s="391">
        <v>295.25172400140997</v>
      </c>
      <c r="E1394" s="365"/>
      <c r="F1394" s="365"/>
      <c r="G1394" s="365"/>
      <c r="H1394" s="365"/>
    </row>
    <row r="1395" spans="1:8" ht="15.6" x14ac:dyDescent="0.3">
      <c r="A1395" s="389" t="s">
        <v>35</v>
      </c>
      <c r="B1395" s="390">
        <v>2042</v>
      </c>
      <c r="C1395" s="390" t="s">
        <v>1372</v>
      </c>
      <c r="D1395" s="391">
        <v>294.24414823710907</v>
      </c>
      <c r="E1395" s="365"/>
      <c r="F1395" s="365"/>
      <c r="G1395" s="365"/>
      <c r="H1395" s="365"/>
    </row>
    <row r="1396" spans="1:8" ht="15.6" x14ac:dyDescent="0.3">
      <c r="A1396" s="389" t="s">
        <v>35</v>
      </c>
      <c r="B1396" s="390">
        <v>2043</v>
      </c>
      <c r="C1396" s="390" t="s">
        <v>1373</v>
      </c>
      <c r="D1396" s="391">
        <v>293.42375777255404</v>
      </c>
      <c r="E1396" s="365"/>
      <c r="F1396" s="365"/>
      <c r="G1396" s="365"/>
      <c r="H1396" s="365"/>
    </row>
    <row r="1397" spans="1:8" ht="15.6" x14ac:dyDescent="0.3">
      <c r="A1397" s="389" t="s">
        <v>35</v>
      </c>
      <c r="B1397" s="390">
        <v>2044</v>
      </c>
      <c r="C1397" s="390" t="s">
        <v>1374</v>
      </c>
      <c r="D1397" s="391">
        <v>292.74758060659747</v>
      </c>
      <c r="E1397" s="365"/>
      <c r="F1397" s="365"/>
      <c r="G1397" s="365"/>
      <c r="H1397" s="365"/>
    </row>
    <row r="1398" spans="1:8" ht="15.6" x14ac:dyDescent="0.3">
      <c r="A1398" s="389" t="s">
        <v>35</v>
      </c>
      <c r="B1398" s="390">
        <v>2045</v>
      </c>
      <c r="C1398" s="390" t="s">
        <v>1375</v>
      </c>
      <c r="D1398" s="391">
        <v>292.17733393829747</v>
      </c>
      <c r="E1398" s="365"/>
      <c r="F1398" s="365"/>
      <c r="G1398" s="365"/>
      <c r="H1398" s="365"/>
    </row>
    <row r="1399" spans="1:8" ht="15.6" x14ac:dyDescent="0.3">
      <c r="A1399" s="389" t="s">
        <v>35</v>
      </c>
      <c r="B1399" s="390">
        <v>2046</v>
      </c>
      <c r="C1399" s="390" t="s">
        <v>1376</v>
      </c>
      <c r="D1399" s="391">
        <v>291.706428948949</v>
      </c>
      <c r="E1399" s="365"/>
      <c r="F1399" s="365"/>
      <c r="G1399" s="365"/>
      <c r="H1399" s="365"/>
    </row>
    <row r="1400" spans="1:8" ht="15.6" x14ac:dyDescent="0.3">
      <c r="A1400" s="389" t="s">
        <v>35</v>
      </c>
      <c r="B1400" s="390">
        <v>2047</v>
      </c>
      <c r="C1400" s="390" t="s">
        <v>1377</v>
      </c>
      <c r="D1400" s="391">
        <v>291.31098008457013</v>
      </c>
      <c r="E1400" s="365"/>
      <c r="F1400" s="365"/>
      <c r="G1400" s="365"/>
      <c r="H1400" s="365"/>
    </row>
    <row r="1401" spans="1:8" ht="15.6" x14ac:dyDescent="0.3">
      <c r="A1401" s="389" t="s">
        <v>35</v>
      </c>
      <c r="B1401" s="390">
        <v>2048</v>
      </c>
      <c r="C1401" s="390" t="s">
        <v>1378</v>
      </c>
      <c r="D1401" s="391">
        <v>290.97591645306238</v>
      </c>
      <c r="E1401" s="365"/>
      <c r="F1401" s="365"/>
      <c r="G1401" s="365"/>
      <c r="H1401" s="365"/>
    </row>
    <row r="1402" spans="1:8" ht="15.6" x14ac:dyDescent="0.3">
      <c r="A1402" s="389" t="s">
        <v>35</v>
      </c>
      <c r="B1402" s="390">
        <v>2049</v>
      </c>
      <c r="C1402" s="390" t="s">
        <v>1379</v>
      </c>
      <c r="D1402" s="391">
        <v>290.69323665753814</v>
      </c>
      <c r="E1402" s="365"/>
      <c r="F1402" s="365"/>
      <c r="G1402" s="365"/>
      <c r="H1402" s="365"/>
    </row>
    <row r="1403" spans="1:8" ht="15.6" x14ac:dyDescent="0.3">
      <c r="A1403" s="389" t="s">
        <v>35</v>
      </c>
      <c r="B1403" s="390">
        <v>2050</v>
      </c>
      <c r="C1403" s="390" t="s">
        <v>1380</v>
      </c>
      <c r="D1403" s="391">
        <v>290.47364593381872</v>
      </c>
      <c r="E1403" s="365"/>
      <c r="F1403" s="365"/>
      <c r="G1403" s="365"/>
      <c r="H1403" s="365"/>
    </row>
    <row r="1404" spans="1:8" ht="15.6" x14ac:dyDescent="0.3">
      <c r="A1404" s="385" t="s">
        <v>36</v>
      </c>
      <c r="B1404" s="386">
        <v>2015</v>
      </c>
      <c r="C1404" s="387" t="s">
        <v>2480</v>
      </c>
      <c r="D1404" s="388">
        <v>503.9009138140409</v>
      </c>
      <c r="E1404" s="365"/>
      <c r="F1404" s="365"/>
      <c r="G1404" s="365"/>
      <c r="H1404" s="365"/>
    </row>
    <row r="1405" spans="1:8" ht="15.6" x14ac:dyDescent="0.3">
      <c r="A1405" s="385" t="s">
        <v>36</v>
      </c>
      <c r="B1405" s="386">
        <v>2016</v>
      </c>
      <c r="C1405" s="387" t="s">
        <v>2481</v>
      </c>
      <c r="D1405" s="388">
        <v>493.70931535486579</v>
      </c>
      <c r="E1405" s="365"/>
      <c r="F1405" s="365"/>
      <c r="G1405" s="365"/>
      <c r="H1405" s="365"/>
    </row>
    <row r="1406" spans="1:8" ht="15.6" x14ac:dyDescent="0.3">
      <c r="A1406" s="389" t="s">
        <v>36</v>
      </c>
      <c r="B1406" s="390">
        <v>2017</v>
      </c>
      <c r="C1406" s="390" t="s">
        <v>1381</v>
      </c>
      <c r="D1406" s="391">
        <v>482.63580944775777</v>
      </c>
      <c r="E1406" s="365"/>
      <c r="F1406" s="365"/>
      <c r="G1406" s="365"/>
      <c r="H1406" s="365"/>
    </row>
    <row r="1407" spans="1:8" ht="15.6" x14ac:dyDescent="0.3">
      <c r="A1407" s="389" t="s">
        <v>36</v>
      </c>
      <c r="B1407" s="390">
        <v>2018</v>
      </c>
      <c r="C1407" s="390" t="s">
        <v>1382</v>
      </c>
      <c r="D1407" s="391">
        <v>470.51395202964068</v>
      </c>
      <c r="E1407" s="365"/>
      <c r="F1407" s="365"/>
      <c r="G1407" s="365"/>
      <c r="H1407" s="365"/>
    </row>
    <row r="1408" spans="1:8" ht="15.6" x14ac:dyDescent="0.3">
      <c r="A1408" s="389" t="s">
        <v>36</v>
      </c>
      <c r="B1408" s="390">
        <v>2019</v>
      </c>
      <c r="C1408" s="390" t="s">
        <v>1383</v>
      </c>
      <c r="D1408" s="391">
        <v>457.44173748745402</v>
      </c>
      <c r="E1408" s="365"/>
      <c r="F1408" s="365"/>
      <c r="G1408" s="365"/>
      <c r="H1408" s="365"/>
    </row>
    <row r="1409" spans="1:8" ht="15.6" x14ac:dyDescent="0.3">
      <c r="A1409" s="389" t="s">
        <v>36</v>
      </c>
      <c r="B1409" s="390">
        <v>2020</v>
      </c>
      <c r="C1409" s="390" t="s">
        <v>1384</v>
      </c>
      <c r="D1409" s="391">
        <v>444.54329595564275</v>
      </c>
      <c r="E1409" s="365"/>
      <c r="F1409" s="365"/>
      <c r="G1409" s="365"/>
      <c r="H1409" s="365"/>
    </row>
    <row r="1410" spans="1:8" ht="15.6" x14ac:dyDescent="0.3">
      <c r="A1410" s="389" t="s">
        <v>36</v>
      </c>
      <c r="B1410" s="390">
        <v>2021</v>
      </c>
      <c r="C1410" s="390" t="s">
        <v>1385</v>
      </c>
      <c r="D1410" s="391">
        <v>431.41048482232827</v>
      </c>
      <c r="E1410" s="365"/>
      <c r="F1410" s="365"/>
      <c r="G1410" s="365"/>
      <c r="H1410" s="365"/>
    </row>
    <row r="1411" spans="1:8" ht="15.6" x14ac:dyDescent="0.3">
      <c r="A1411" s="389" t="s">
        <v>36</v>
      </c>
      <c r="B1411" s="390">
        <v>2022</v>
      </c>
      <c r="C1411" s="390" t="s">
        <v>1386</v>
      </c>
      <c r="D1411" s="391">
        <v>418.38836229220431</v>
      </c>
      <c r="E1411" s="365"/>
      <c r="F1411" s="365"/>
      <c r="G1411" s="365"/>
      <c r="H1411" s="365"/>
    </row>
    <row r="1412" spans="1:8" ht="15.6" x14ac:dyDescent="0.3">
      <c r="A1412" s="389" t="s">
        <v>36</v>
      </c>
      <c r="B1412" s="390">
        <v>2023</v>
      </c>
      <c r="C1412" s="390" t="s">
        <v>1387</v>
      </c>
      <c r="D1412" s="391">
        <v>405.42504056039922</v>
      </c>
      <c r="E1412" s="365"/>
      <c r="F1412" s="365"/>
      <c r="G1412" s="365"/>
      <c r="H1412" s="365"/>
    </row>
    <row r="1413" spans="1:8" ht="15.6" x14ac:dyDescent="0.3">
      <c r="A1413" s="389" t="s">
        <v>36</v>
      </c>
      <c r="B1413" s="390">
        <v>2024</v>
      </c>
      <c r="C1413" s="390" t="s">
        <v>1388</v>
      </c>
      <c r="D1413" s="391">
        <v>392.58088521267365</v>
      </c>
      <c r="E1413" s="365"/>
      <c r="F1413" s="365"/>
      <c r="G1413" s="365"/>
      <c r="H1413" s="365"/>
    </row>
    <row r="1414" spans="1:8" ht="15.6" x14ac:dyDescent="0.3">
      <c r="A1414" s="389" t="s">
        <v>36</v>
      </c>
      <c r="B1414" s="390">
        <v>2025</v>
      </c>
      <c r="C1414" s="390" t="s">
        <v>1389</v>
      </c>
      <c r="D1414" s="391">
        <v>379.85103968630557</v>
      </c>
      <c r="E1414" s="365"/>
      <c r="F1414" s="365"/>
      <c r="G1414" s="365"/>
      <c r="H1414" s="365"/>
    </row>
    <row r="1415" spans="1:8" ht="15.6" x14ac:dyDescent="0.3">
      <c r="A1415" s="389" t="s">
        <v>36</v>
      </c>
      <c r="B1415" s="390">
        <v>2026</v>
      </c>
      <c r="C1415" s="390" t="s">
        <v>1390</v>
      </c>
      <c r="D1415" s="391">
        <v>368.28780061622086</v>
      </c>
      <c r="E1415" s="365"/>
      <c r="F1415" s="365"/>
      <c r="G1415" s="365"/>
      <c r="H1415" s="365"/>
    </row>
    <row r="1416" spans="1:8" ht="15.6" x14ac:dyDescent="0.3">
      <c r="A1416" s="389" t="s">
        <v>36</v>
      </c>
      <c r="B1416" s="390">
        <v>2027</v>
      </c>
      <c r="C1416" s="390" t="s">
        <v>1391</v>
      </c>
      <c r="D1416" s="391">
        <v>357.76036722089583</v>
      </c>
      <c r="E1416" s="365"/>
      <c r="F1416" s="365"/>
      <c r="G1416" s="365"/>
      <c r="H1416" s="365"/>
    </row>
    <row r="1417" spans="1:8" ht="15.6" x14ac:dyDescent="0.3">
      <c r="A1417" s="389" t="s">
        <v>36</v>
      </c>
      <c r="B1417" s="390">
        <v>2028</v>
      </c>
      <c r="C1417" s="390" t="s">
        <v>1392</v>
      </c>
      <c r="D1417" s="391">
        <v>348.29128897898823</v>
      </c>
      <c r="E1417" s="365"/>
      <c r="F1417" s="365"/>
      <c r="G1417" s="365"/>
      <c r="H1417" s="365"/>
    </row>
    <row r="1418" spans="1:8" ht="15.6" x14ac:dyDescent="0.3">
      <c r="A1418" s="389" t="s">
        <v>36</v>
      </c>
      <c r="B1418" s="390">
        <v>2029</v>
      </c>
      <c r="C1418" s="390" t="s">
        <v>1393</v>
      </c>
      <c r="D1418" s="391">
        <v>339.81937246120714</v>
      </c>
      <c r="E1418" s="365"/>
      <c r="F1418" s="365"/>
      <c r="G1418" s="365"/>
      <c r="H1418" s="365"/>
    </row>
    <row r="1419" spans="1:8" ht="15.6" x14ac:dyDescent="0.3">
      <c r="A1419" s="389" t="s">
        <v>36</v>
      </c>
      <c r="B1419" s="390">
        <v>2030</v>
      </c>
      <c r="C1419" s="390" t="s">
        <v>1394</v>
      </c>
      <c r="D1419" s="391">
        <v>332.28842298900037</v>
      </c>
      <c r="E1419" s="365"/>
      <c r="F1419" s="365"/>
      <c r="G1419" s="365"/>
      <c r="H1419" s="365"/>
    </row>
    <row r="1420" spans="1:8" ht="15.6" x14ac:dyDescent="0.3">
      <c r="A1420" s="389" t="s">
        <v>36</v>
      </c>
      <c r="B1420" s="390">
        <v>2031</v>
      </c>
      <c r="C1420" s="390" t="s">
        <v>1395</v>
      </c>
      <c r="D1420" s="391">
        <v>325.63806091808272</v>
      </c>
      <c r="E1420" s="365"/>
      <c r="F1420" s="365"/>
      <c r="G1420" s="365"/>
      <c r="H1420" s="365"/>
    </row>
    <row r="1421" spans="1:8" ht="15.6" x14ac:dyDescent="0.3">
      <c r="A1421" s="389" t="s">
        <v>36</v>
      </c>
      <c r="B1421" s="390">
        <v>2032</v>
      </c>
      <c r="C1421" s="390" t="s">
        <v>1396</v>
      </c>
      <c r="D1421" s="391">
        <v>319.79771316082923</v>
      </c>
      <c r="E1421" s="365"/>
      <c r="F1421" s="365"/>
      <c r="G1421" s="365"/>
      <c r="H1421" s="365"/>
    </row>
    <row r="1422" spans="1:8" ht="15.6" x14ac:dyDescent="0.3">
      <c r="A1422" s="389" t="s">
        <v>36</v>
      </c>
      <c r="B1422" s="390">
        <v>2033</v>
      </c>
      <c r="C1422" s="390" t="s">
        <v>1397</v>
      </c>
      <c r="D1422" s="391">
        <v>314.70350751594628</v>
      </c>
      <c r="E1422" s="365"/>
      <c r="F1422" s="365"/>
      <c r="G1422" s="365"/>
      <c r="H1422" s="365"/>
    </row>
    <row r="1423" spans="1:8" ht="15.6" x14ac:dyDescent="0.3">
      <c r="A1423" s="389" t="s">
        <v>36</v>
      </c>
      <c r="B1423" s="390">
        <v>2034</v>
      </c>
      <c r="C1423" s="390" t="s">
        <v>1398</v>
      </c>
      <c r="D1423" s="391">
        <v>310.28571412675194</v>
      </c>
      <c r="E1423" s="365"/>
      <c r="F1423" s="365"/>
      <c r="G1423" s="365"/>
      <c r="H1423" s="365"/>
    </row>
    <row r="1424" spans="1:8" ht="15.6" x14ac:dyDescent="0.3">
      <c r="A1424" s="389" t="s">
        <v>36</v>
      </c>
      <c r="B1424" s="390">
        <v>2035</v>
      </c>
      <c r="C1424" s="390" t="s">
        <v>1399</v>
      </c>
      <c r="D1424" s="391">
        <v>306.48944335589528</v>
      </c>
      <c r="E1424" s="365"/>
      <c r="F1424" s="365"/>
      <c r="G1424" s="365"/>
      <c r="H1424" s="365"/>
    </row>
    <row r="1425" spans="1:8" ht="15.6" x14ac:dyDescent="0.3">
      <c r="A1425" s="389" t="s">
        <v>36</v>
      </c>
      <c r="B1425" s="390">
        <v>2036</v>
      </c>
      <c r="C1425" s="390" t="s">
        <v>1400</v>
      </c>
      <c r="D1425" s="391">
        <v>303.24117342176442</v>
      </c>
      <c r="E1425" s="365"/>
      <c r="F1425" s="365"/>
      <c r="G1425" s="365"/>
      <c r="H1425" s="365"/>
    </row>
    <row r="1426" spans="1:8" ht="15.6" x14ac:dyDescent="0.3">
      <c r="A1426" s="389" t="s">
        <v>36</v>
      </c>
      <c r="B1426" s="390">
        <v>2037</v>
      </c>
      <c r="C1426" s="390" t="s">
        <v>1401</v>
      </c>
      <c r="D1426" s="391">
        <v>300.49157952865676</v>
      </c>
      <c r="E1426" s="365"/>
      <c r="F1426" s="365"/>
      <c r="G1426" s="365"/>
      <c r="H1426" s="365"/>
    </row>
    <row r="1427" spans="1:8" ht="15.6" x14ac:dyDescent="0.3">
      <c r="A1427" s="389" t="s">
        <v>36</v>
      </c>
      <c r="B1427" s="390">
        <v>2038</v>
      </c>
      <c r="C1427" s="390" t="s">
        <v>1402</v>
      </c>
      <c r="D1427" s="391">
        <v>298.18317738974019</v>
      </c>
      <c r="E1427" s="365"/>
      <c r="F1427" s="365"/>
      <c r="G1427" s="365"/>
      <c r="H1427" s="365"/>
    </row>
    <row r="1428" spans="1:8" ht="15.6" x14ac:dyDescent="0.3">
      <c r="A1428" s="389" t="s">
        <v>36</v>
      </c>
      <c r="B1428" s="390">
        <v>2039</v>
      </c>
      <c r="C1428" s="390" t="s">
        <v>1403</v>
      </c>
      <c r="D1428" s="391">
        <v>296.25106437703641</v>
      </c>
      <c r="E1428" s="365"/>
      <c r="F1428" s="365"/>
      <c r="G1428" s="365"/>
      <c r="H1428" s="365"/>
    </row>
    <row r="1429" spans="1:8" ht="15.6" x14ac:dyDescent="0.3">
      <c r="A1429" s="389" t="s">
        <v>36</v>
      </c>
      <c r="B1429" s="390">
        <v>2040</v>
      </c>
      <c r="C1429" s="390" t="s">
        <v>1404</v>
      </c>
      <c r="D1429" s="391">
        <v>294.64041864050029</v>
      </c>
      <c r="E1429" s="365"/>
      <c r="F1429" s="365"/>
      <c r="G1429" s="365"/>
      <c r="H1429" s="365"/>
    </row>
    <row r="1430" spans="1:8" ht="15.6" x14ac:dyDescent="0.3">
      <c r="A1430" s="389" t="s">
        <v>36</v>
      </c>
      <c r="B1430" s="390">
        <v>2041</v>
      </c>
      <c r="C1430" s="390" t="s">
        <v>1405</v>
      </c>
      <c r="D1430" s="391">
        <v>293.31687275627468</v>
      </c>
      <c r="E1430" s="365"/>
      <c r="F1430" s="365"/>
      <c r="G1430" s="365"/>
      <c r="H1430" s="365"/>
    </row>
    <row r="1431" spans="1:8" ht="15.6" x14ac:dyDescent="0.3">
      <c r="A1431" s="389" t="s">
        <v>36</v>
      </c>
      <c r="B1431" s="390">
        <v>2042</v>
      </c>
      <c r="C1431" s="390" t="s">
        <v>1406</v>
      </c>
      <c r="D1431" s="391">
        <v>292.22118915974914</v>
      </c>
      <c r="E1431" s="365"/>
      <c r="F1431" s="365"/>
      <c r="G1431" s="365"/>
      <c r="H1431" s="365"/>
    </row>
    <row r="1432" spans="1:8" ht="15.6" x14ac:dyDescent="0.3">
      <c r="A1432" s="389" t="s">
        <v>36</v>
      </c>
      <c r="B1432" s="390">
        <v>2043</v>
      </c>
      <c r="C1432" s="390" t="s">
        <v>1407</v>
      </c>
      <c r="D1432" s="391">
        <v>291.32551537782388</v>
      </c>
      <c r="E1432" s="365"/>
      <c r="F1432" s="365"/>
      <c r="G1432" s="365"/>
      <c r="H1432" s="365"/>
    </row>
    <row r="1433" spans="1:8" ht="15.6" x14ac:dyDescent="0.3">
      <c r="A1433" s="389" t="s">
        <v>36</v>
      </c>
      <c r="B1433" s="390">
        <v>2044</v>
      </c>
      <c r="C1433" s="390" t="s">
        <v>1408</v>
      </c>
      <c r="D1433" s="391">
        <v>290.58627558278636</v>
      </c>
      <c r="E1433" s="365"/>
      <c r="F1433" s="365"/>
      <c r="G1433" s="365"/>
      <c r="H1433" s="365"/>
    </row>
    <row r="1434" spans="1:8" ht="15.6" x14ac:dyDescent="0.3">
      <c r="A1434" s="389" t="s">
        <v>36</v>
      </c>
      <c r="B1434" s="390">
        <v>2045</v>
      </c>
      <c r="C1434" s="390" t="s">
        <v>1409</v>
      </c>
      <c r="D1434" s="391">
        <v>289.96536098751295</v>
      </c>
      <c r="E1434" s="365"/>
      <c r="F1434" s="365"/>
      <c r="G1434" s="365"/>
      <c r="H1434" s="365"/>
    </row>
    <row r="1435" spans="1:8" ht="15.6" x14ac:dyDescent="0.3">
      <c r="A1435" s="389" t="s">
        <v>36</v>
      </c>
      <c r="B1435" s="390">
        <v>2046</v>
      </c>
      <c r="C1435" s="390" t="s">
        <v>1410</v>
      </c>
      <c r="D1435" s="391">
        <v>289.44535857009311</v>
      </c>
      <c r="E1435" s="365"/>
      <c r="F1435" s="365"/>
      <c r="G1435" s="365"/>
      <c r="H1435" s="365"/>
    </row>
    <row r="1436" spans="1:8" ht="15.6" x14ac:dyDescent="0.3">
      <c r="A1436" s="389" t="s">
        <v>36</v>
      </c>
      <c r="B1436" s="390">
        <v>2047</v>
      </c>
      <c r="C1436" s="390" t="s">
        <v>1411</v>
      </c>
      <c r="D1436" s="391">
        <v>289.00978886413839</v>
      </c>
      <c r="E1436" s="365"/>
      <c r="F1436" s="365"/>
      <c r="G1436" s="365"/>
      <c r="H1436" s="365"/>
    </row>
    <row r="1437" spans="1:8" ht="15.6" x14ac:dyDescent="0.3">
      <c r="A1437" s="389" t="s">
        <v>36</v>
      </c>
      <c r="B1437" s="390">
        <v>2048</v>
      </c>
      <c r="C1437" s="390" t="s">
        <v>1412</v>
      </c>
      <c r="D1437" s="391">
        <v>288.64655549089946</v>
      </c>
      <c r="E1437" s="365"/>
      <c r="F1437" s="365"/>
      <c r="G1437" s="365"/>
      <c r="H1437" s="365"/>
    </row>
    <row r="1438" spans="1:8" ht="15.6" x14ac:dyDescent="0.3">
      <c r="A1438" s="389" t="s">
        <v>36</v>
      </c>
      <c r="B1438" s="390">
        <v>2049</v>
      </c>
      <c r="C1438" s="390" t="s">
        <v>1413</v>
      </c>
      <c r="D1438" s="391">
        <v>288.3394523625646</v>
      </c>
      <c r="E1438" s="365"/>
      <c r="F1438" s="365"/>
      <c r="G1438" s="365"/>
      <c r="H1438" s="365"/>
    </row>
    <row r="1439" spans="1:8" ht="15.6" x14ac:dyDescent="0.3">
      <c r="A1439" s="389" t="s">
        <v>36</v>
      </c>
      <c r="B1439" s="390">
        <v>2050</v>
      </c>
      <c r="C1439" s="390" t="s">
        <v>1414</v>
      </c>
      <c r="D1439" s="391">
        <v>288.08709468358279</v>
      </c>
      <c r="E1439" s="365"/>
      <c r="F1439" s="365"/>
      <c r="G1439" s="365"/>
      <c r="H1439" s="365"/>
    </row>
    <row r="1440" spans="1:8" ht="15.6" x14ac:dyDescent="0.3">
      <c r="A1440" s="385" t="s">
        <v>37</v>
      </c>
      <c r="B1440" s="386">
        <v>2015</v>
      </c>
      <c r="C1440" s="387" t="s">
        <v>2482</v>
      </c>
      <c r="D1440" s="388">
        <v>573.4299977358429</v>
      </c>
      <c r="E1440" s="365"/>
      <c r="F1440" s="365"/>
      <c r="G1440" s="365"/>
      <c r="H1440" s="365"/>
    </row>
    <row r="1441" spans="1:8" ht="15.6" x14ac:dyDescent="0.3">
      <c r="A1441" s="385" t="s">
        <v>37</v>
      </c>
      <c r="B1441" s="386">
        <v>2016</v>
      </c>
      <c r="C1441" s="387" t="s">
        <v>2483</v>
      </c>
      <c r="D1441" s="388">
        <v>563.83565550776859</v>
      </c>
      <c r="E1441" s="365"/>
      <c r="F1441" s="365"/>
      <c r="G1441" s="365"/>
      <c r="H1441" s="365"/>
    </row>
    <row r="1442" spans="1:8" ht="15.6" x14ac:dyDescent="0.3">
      <c r="A1442" s="389" t="s">
        <v>37</v>
      </c>
      <c r="B1442" s="390">
        <v>2017</v>
      </c>
      <c r="C1442" s="390" t="s">
        <v>1415</v>
      </c>
      <c r="D1442" s="391">
        <v>550.4751407588044</v>
      </c>
      <c r="E1442" s="365"/>
      <c r="F1442" s="365"/>
      <c r="G1442" s="365"/>
      <c r="H1442" s="365"/>
    </row>
    <row r="1443" spans="1:8" ht="15.6" x14ac:dyDescent="0.3">
      <c r="A1443" s="389" t="s">
        <v>37</v>
      </c>
      <c r="B1443" s="390">
        <v>2018</v>
      </c>
      <c r="C1443" s="390" t="s">
        <v>1416</v>
      </c>
      <c r="D1443" s="391">
        <v>536.69167352083036</v>
      </c>
      <c r="E1443" s="365"/>
      <c r="F1443" s="365"/>
      <c r="G1443" s="365"/>
      <c r="H1443" s="365"/>
    </row>
    <row r="1444" spans="1:8" ht="15.6" x14ac:dyDescent="0.3">
      <c r="A1444" s="389" t="s">
        <v>37</v>
      </c>
      <c r="B1444" s="390">
        <v>2019</v>
      </c>
      <c r="C1444" s="390" t="s">
        <v>1417</v>
      </c>
      <c r="D1444" s="391">
        <v>522.24375657101359</v>
      </c>
      <c r="E1444" s="365"/>
      <c r="F1444" s="365"/>
      <c r="G1444" s="365"/>
      <c r="H1444" s="365"/>
    </row>
    <row r="1445" spans="1:8" ht="15.6" x14ac:dyDescent="0.3">
      <c r="A1445" s="389" t="s">
        <v>37</v>
      </c>
      <c r="B1445" s="390">
        <v>2020</v>
      </c>
      <c r="C1445" s="390" t="s">
        <v>1418</v>
      </c>
      <c r="D1445" s="391">
        <v>507.39522173963638</v>
      </c>
      <c r="E1445" s="365"/>
      <c r="F1445" s="365"/>
      <c r="G1445" s="365"/>
      <c r="H1445" s="365"/>
    </row>
    <row r="1446" spans="1:8" ht="15.6" x14ac:dyDescent="0.3">
      <c r="A1446" s="389" t="s">
        <v>37</v>
      </c>
      <c r="B1446" s="390">
        <v>2021</v>
      </c>
      <c r="C1446" s="390" t="s">
        <v>1419</v>
      </c>
      <c r="D1446" s="391">
        <v>492.15974478096058</v>
      </c>
      <c r="E1446" s="365"/>
      <c r="F1446" s="365"/>
      <c r="G1446" s="365"/>
      <c r="H1446" s="365"/>
    </row>
    <row r="1447" spans="1:8" ht="15.6" x14ac:dyDescent="0.3">
      <c r="A1447" s="389" t="s">
        <v>37</v>
      </c>
      <c r="B1447" s="390">
        <v>2022</v>
      </c>
      <c r="C1447" s="390" t="s">
        <v>1420</v>
      </c>
      <c r="D1447" s="391">
        <v>476.95402070929947</v>
      </c>
      <c r="E1447" s="365"/>
      <c r="F1447" s="365"/>
      <c r="G1447" s="365"/>
      <c r="H1447" s="365"/>
    </row>
    <row r="1448" spans="1:8" ht="15.6" x14ac:dyDescent="0.3">
      <c r="A1448" s="389" t="s">
        <v>37</v>
      </c>
      <c r="B1448" s="390">
        <v>2023</v>
      </c>
      <c r="C1448" s="390" t="s">
        <v>1421</v>
      </c>
      <c r="D1448" s="391">
        <v>461.91197880947846</v>
      </c>
      <c r="E1448" s="365"/>
      <c r="F1448" s="365"/>
      <c r="G1448" s="365"/>
      <c r="H1448" s="365"/>
    </row>
    <row r="1449" spans="1:8" ht="15.6" x14ac:dyDescent="0.3">
      <c r="A1449" s="389" t="s">
        <v>37</v>
      </c>
      <c r="B1449" s="390">
        <v>2024</v>
      </c>
      <c r="C1449" s="390" t="s">
        <v>1422</v>
      </c>
      <c r="D1449" s="391">
        <v>447.10240486349693</v>
      </c>
      <c r="E1449" s="365"/>
      <c r="F1449" s="365"/>
      <c r="G1449" s="365"/>
      <c r="H1449" s="365"/>
    </row>
    <row r="1450" spans="1:8" ht="15.6" x14ac:dyDescent="0.3">
      <c r="A1450" s="389" t="s">
        <v>37</v>
      </c>
      <c r="B1450" s="390">
        <v>2025</v>
      </c>
      <c r="C1450" s="390" t="s">
        <v>1423</v>
      </c>
      <c r="D1450" s="391">
        <v>432.69387769131396</v>
      </c>
      <c r="E1450" s="365"/>
      <c r="F1450" s="365"/>
      <c r="G1450" s="365"/>
      <c r="H1450" s="365"/>
    </row>
    <row r="1451" spans="1:8" ht="15.6" x14ac:dyDescent="0.3">
      <c r="A1451" s="389" t="s">
        <v>37</v>
      </c>
      <c r="B1451" s="390">
        <v>2026</v>
      </c>
      <c r="C1451" s="390" t="s">
        <v>1424</v>
      </c>
      <c r="D1451" s="391">
        <v>419.38489191781139</v>
      </c>
      <c r="E1451" s="365"/>
      <c r="F1451" s="365"/>
      <c r="G1451" s="365"/>
      <c r="H1451" s="365"/>
    </row>
    <row r="1452" spans="1:8" ht="15.6" x14ac:dyDescent="0.3">
      <c r="A1452" s="389" t="s">
        <v>37</v>
      </c>
      <c r="B1452" s="390">
        <v>2027</v>
      </c>
      <c r="C1452" s="390" t="s">
        <v>1425</v>
      </c>
      <c r="D1452" s="391">
        <v>407.08477256621615</v>
      </c>
      <c r="E1452" s="365"/>
      <c r="F1452" s="365"/>
      <c r="G1452" s="365"/>
      <c r="H1452" s="365"/>
    </row>
    <row r="1453" spans="1:8" ht="15.6" x14ac:dyDescent="0.3">
      <c r="A1453" s="389" t="s">
        <v>37</v>
      </c>
      <c r="B1453" s="390">
        <v>2028</v>
      </c>
      <c r="C1453" s="390" t="s">
        <v>1426</v>
      </c>
      <c r="D1453" s="391">
        <v>395.81493120748559</v>
      </c>
      <c r="E1453" s="365"/>
      <c r="F1453" s="365"/>
      <c r="G1453" s="365"/>
      <c r="H1453" s="365"/>
    </row>
    <row r="1454" spans="1:8" ht="15.6" x14ac:dyDescent="0.3">
      <c r="A1454" s="389" t="s">
        <v>37</v>
      </c>
      <c r="B1454" s="390">
        <v>2029</v>
      </c>
      <c r="C1454" s="390" t="s">
        <v>1427</v>
      </c>
      <c r="D1454" s="391">
        <v>385.45729069010861</v>
      </c>
      <c r="E1454" s="365"/>
      <c r="F1454" s="365"/>
      <c r="G1454" s="365"/>
      <c r="H1454" s="365"/>
    </row>
    <row r="1455" spans="1:8" ht="15.6" x14ac:dyDescent="0.3">
      <c r="A1455" s="389" t="s">
        <v>37</v>
      </c>
      <c r="B1455" s="390">
        <v>2030</v>
      </c>
      <c r="C1455" s="390" t="s">
        <v>1428</v>
      </c>
      <c r="D1455" s="391">
        <v>376.06164855153173</v>
      </c>
      <c r="E1455" s="365"/>
      <c r="F1455" s="365"/>
      <c r="G1455" s="365"/>
      <c r="H1455" s="365"/>
    </row>
    <row r="1456" spans="1:8" ht="15.6" x14ac:dyDescent="0.3">
      <c r="A1456" s="389" t="s">
        <v>37</v>
      </c>
      <c r="B1456" s="390">
        <v>2031</v>
      </c>
      <c r="C1456" s="390" t="s">
        <v>1429</v>
      </c>
      <c r="D1456" s="391">
        <v>367.56000556408895</v>
      </c>
      <c r="E1456" s="365"/>
      <c r="F1456" s="365"/>
      <c r="G1456" s="365"/>
      <c r="H1456" s="365"/>
    </row>
    <row r="1457" spans="1:8" ht="15.6" x14ac:dyDescent="0.3">
      <c r="A1457" s="389" t="s">
        <v>37</v>
      </c>
      <c r="B1457" s="390">
        <v>2032</v>
      </c>
      <c r="C1457" s="390" t="s">
        <v>1430</v>
      </c>
      <c r="D1457" s="391">
        <v>359.9515273332961</v>
      </c>
      <c r="E1457" s="365"/>
      <c r="F1457" s="365"/>
      <c r="G1457" s="365"/>
      <c r="H1457" s="365"/>
    </row>
    <row r="1458" spans="1:8" ht="15.6" x14ac:dyDescent="0.3">
      <c r="A1458" s="389" t="s">
        <v>37</v>
      </c>
      <c r="B1458" s="390">
        <v>2033</v>
      </c>
      <c r="C1458" s="390" t="s">
        <v>1431</v>
      </c>
      <c r="D1458" s="391">
        <v>353.12108688353101</v>
      </c>
      <c r="E1458" s="365"/>
      <c r="F1458" s="365"/>
      <c r="G1458" s="365"/>
      <c r="H1458" s="365"/>
    </row>
    <row r="1459" spans="1:8" ht="15.6" x14ac:dyDescent="0.3">
      <c r="A1459" s="389" t="s">
        <v>37</v>
      </c>
      <c r="B1459" s="390">
        <v>2034</v>
      </c>
      <c r="C1459" s="390" t="s">
        <v>1432</v>
      </c>
      <c r="D1459" s="391">
        <v>347.03919554051816</v>
      </c>
      <c r="E1459" s="365"/>
      <c r="F1459" s="365"/>
      <c r="G1459" s="365"/>
      <c r="H1459" s="365"/>
    </row>
    <row r="1460" spans="1:8" ht="15.6" x14ac:dyDescent="0.3">
      <c r="A1460" s="389" t="s">
        <v>37</v>
      </c>
      <c r="B1460" s="390">
        <v>2035</v>
      </c>
      <c r="C1460" s="390" t="s">
        <v>1433</v>
      </c>
      <c r="D1460" s="391">
        <v>341.64563790994714</v>
      </c>
      <c r="E1460" s="365"/>
      <c r="F1460" s="365"/>
      <c r="G1460" s="365"/>
      <c r="H1460" s="365"/>
    </row>
    <row r="1461" spans="1:8" ht="15.6" x14ac:dyDescent="0.3">
      <c r="A1461" s="389" t="s">
        <v>37</v>
      </c>
      <c r="B1461" s="390">
        <v>2036</v>
      </c>
      <c r="C1461" s="390" t="s">
        <v>1434</v>
      </c>
      <c r="D1461" s="391">
        <v>336.95519554147103</v>
      </c>
      <c r="E1461" s="365"/>
      <c r="F1461" s="365"/>
      <c r="G1461" s="365"/>
      <c r="H1461" s="365"/>
    </row>
    <row r="1462" spans="1:8" ht="15.6" x14ac:dyDescent="0.3">
      <c r="A1462" s="389" t="s">
        <v>37</v>
      </c>
      <c r="B1462" s="390">
        <v>2037</v>
      </c>
      <c r="C1462" s="390" t="s">
        <v>1435</v>
      </c>
      <c r="D1462" s="391">
        <v>332.84936269861265</v>
      </c>
      <c r="E1462" s="365"/>
      <c r="F1462" s="365"/>
      <c r="G1462" s="365"/>
      <c r="H1462" s="365"/>
    </row>
    <row r="1463" spans="1:8" ht="15.6" x14ac:dyDescent="0.3">
      <c r="A1463" s="389" t="s">
        <v>37</v>
      </c>
      <c r="B1463" s="390">
        <v>2038</v>
      </c>
      <c r="C1463" s="390" t="s">
        <v>1436</v>
      </c>
      <c r="D1463" s="391">
        <v>329.30314236037503</v>
      </c>
      <c r="E1463" s="365"/>
      <c r="F1463" s="365"/>
      <c r="G1463" s="365"/>
      <c r="H1463" s="365"/>
    </row>
    <row r="1464" spans="1:8" ht="15.6" x14ac:dyDescent="0.3">
      <c r="A1464" s="389" t="s">
        <v>37</v>
      </c>
      <c r="B1464" s="390">
        <v>2039</v>
      </c>
      <c r="C1464" s="390" t="s">
        <v>1437</v>
      </c>
      <c r="D1464" s="391">
        <v>326.23668154120566</v>
      </c>
      <c r="E1464" s="365"/>
      <c r="F1464" s="365"/>
      <c r="G1464" s="365"/>
      <c r="H1464" s="365"/>
    </row>
    <row r="1465" spans="1:8" ht="15.6" x14ac:dyDescent="0.3">
      <c r="A1465" s="389" t="s">
        <v>37</v>
      </c>
      <c r="B1465" s="390">
        <v>2040</v>
      </c>
      <c r="C1465" s="390" t="s">
        <v>1438</v>
      </c>
      <c r="D1465" s="391">
        <v>323.58099942336241</v>
      </c>
      <c r="E1465" s="365"/>
      <c r="F1465" s="365"/>
      <c r="G1465" s="365"/>
      <c r="H1465" s="365"/>
    </row>
    <row r="1466" spans="1:8" ht="15.6" x14ac:dyDescent="0.3">
      <c r="A1466" s="389" t="s">
        <v>37</v>
      </c>
      <c r="B1466" s="390">
        <v>2041</v>
      </c>
      <c r="C1466" s="390" t="s">
        <v>1439</v>
      </c>
      <c r="D1466" s="391">
        <v>321.32466124021511</v>
      </c>
      <c r="E1466" s="365"/>
      <c r="F1466" s="365"/>
      <c r="G1466" s="365"/>
      <c r="H1466" s="365"/>
    </row>
    <row r="1467" spans="1:8" ht="15.6" x14ac:dyDescent="0.3">
      <c r="A1467" s="389" t="s">
        <v>37</v>
      </c>
      <c r="B1467" s="390">
        <v>2042</v>
      </c>
      <c r="C1467" s="390" t="s">
        <v>1440</v>
      </c>
      <c r="D1467" s="391">
        <v>319.3636237777979</v>
      </c>
      <c r="E1467" s="365"/>
      <c r="F1467" s="365"/>
      <c r="G1467" s="365"/>
      <c r="H1467" s="365"/>
    </row>
    <row r="1468" spans="1:8" ht="15.6" x14ac:dyDescent="0.3">
      <c r="A1468" s="389" t="s">
        <v>37</v>
      </c>
      <c r="B1468" s="390">
        <v>2043</v>
      </c>
      <c r="C1468" s="390" t="s">
        <v>1441</v>
      </c>
      <c r="D1468" s="391">
        <v>317.68858563727781</v>
      </c>
      <c r="E1468" s="365"/>
      <c r="F1468" s="365"/>
      <c r="G1468" s="365"/>
      <c r="H1468" s="365"/>
    </row>
    <row r="1469" spans="1:8" ht="15.6" x14ac:dyDescent="0.3">
      <c r="A1469" s="389" t="s">
        <v>37</v>
      </c>
      <c r="B1469" s="390">
        <v>2044</v>
      </c>
      <c r="C1469" s="390" t="s">
        <v>1442</v>
      </c>
      <c r="D1469" s="391">
        <v>316.23631857122894</v>
      </c>
      <c r="E1469" s="365"/>
      <c r="F1469" s="365"/>
      <c r="G1469" s="365"/>
      <c r="H1469" s="365"/>
    </row>
    <row r="1470" spans="1:8" ht="15.6" x14ac:dyDescent="0.3">
      <c r="A1470" s="389" t="s">
        <v>37</v>
      </c>
      <c r="B1470" s="390">
        <v>2045</v>
      </c>
      <c r="C1470" s="390" t="s">
        <v>1443</v>
      </c>
      <c r="D1470" s="391">
        <v>314.97433980608514</v>
      </c>
      <c r="E1470" s="365"/>
      <c r="F1470" s="365"/>
      <c r="G1470" s="365"/>
      <c r="H1470" s="365"/>
    </row>
    <row r="1471" spans="1:8" ht="15.6" x14ac:dyDescent="0.3">
      <c r="A1471" s="389" t="s">
        <v>37</v>
      </c>
      <c r="B1471" s="390">
        <v>2046</v>
      </c>
      <c r="C1471" s="390" t="s">
        <v>1444</v>
      </c>
      <c r="D1471" s="391">
        <v>313.84128351454535</v>
      </c>
      <c r="E1471" s="365"/>
      <c r="F1471" s="365"/>
      <c r="G1471" s="365"/>
      <c r="H1471" s="365"/>
    </row>
    <row r="1472" spans="1:8" ht="15.6" x14ac:dyDescent="0.3">
      <c r="A1472" s="389" t="s">
        <v>37</v>
      </c>
      <c r="B1472" s="390">
        <v>2047</v>
      </c>
      <c r="C1472" s="390" t="s">
        <v>1445</v>
      </c>
      <c r="D1472" s="391">
        <v>312.88999388680469</v>
      </c>
      <c r="E1472" s="365"/>
      <c r="F1472" s="365"/>
      <c r="G1472" s="365"/>
      <c r="H1472" s="365"/>
    </row>
    <row r="1473" spans="1:8" ht="15.6" x14ac:dyDescent="0.3">
      <c r="A1473" s="389" t="s">
        <v>37</v>
      </c>
      <c r="B1473" s="390">
        <v>2048</v>
      </c>
      <c r="C1473" s="390" t="s">
        <v>1446</v>
      </c>
      <c r="D1473" s="391">
        <v>312.06736407128727</v>
      </c>
      <c r="E1473" s="365"/>
      <c r="F1473" s="365"/>
      <c r="G1473" s="365"/>
      <c r="H1473" s="365"/>
    </row>
    <row r="1474" spans="1:8" ht="15.6" x14ac:dyDescent="0.3">
      <c r="A1474" s="389" t="s">
        <v>37</v>
      </c>
      <c r="B1474" s="390">
        <v>2049</v>
      </c>
      <c r="C1474" s="390" t="s">
        <v>1447</v>
      </c>
      <c r="D1474" s="391">
        <v>311.36845482784008</v>
      </c>
      <c r="E1474" s="365"/>
      <c r="F1474" s="365"/>
      <c r="G1474" s="365"/>
      <c r="H1474" s="365"/>
    </row>
    <row r="1475" spans="1:8" ht="15.6" x14ac:dyDescent="0.3">
      <c r="A1475" s="389" t="s">
        <v>37</v>
      </c>
      <c r="B1475" s="390">
        <v>2050</v>
      </c>
      <c r="C1475" s="390" t="s">
        <v>1448</v>
      </c>
      <c r="D1475" s="391">
        <v>310.74947244500578</v>
      </c>
      <c r="E1475" s="365"/>
      <c r="F1475" s="365"/>
      <c r="G1475" s="365"/>
      <c r="H1475" s="365"/>
    </row>
    <row r="1476" spans="1:8" ht="15.6" x14ac:dyDescent="0.3">
      <c r="A1476" s="385" t="s">
        <v>38</v>
      </c>
      <c r="B1476" s="386">
        <v>2015</v>
      </c>
      <c r="C1476" s="387" t="s">
        <v>2484</v>
      </c>
      <c r="D1476" s="388">
        <v>497.05796648859035</v>
      </c>
      <c r="E1476" s="365"/>
      <c r="F1476" s="365"/>
      <c r="G1476" s="365"/>
      <c r="H1476" s="365"/>
    </row>
    <row r="1477" spans="1:8" ht="15.6" x14ac:dyDescent="0.3">
      <c r="A1477" s="385" t="s">
        <v>38</v>
      </c>
      <c r="B1477" s="386">
        <v>2016</v>
      </c>
      <c r="C1477" s="387" t="s">
        <v>2485</v>
      </c>
      <c r="D1477" s="388">
        <v>486.6215396173406</v>
      </c>
      <c r="E1477" s="365"/>
      <c r="F1477" s="365"/>
      <c r="G1477" s="365"/>
      <c r="H1477" s="365"/>
    </row>
    <row r="1478" spans="1:8" ht="15.6" x14ac:dyDescent="0.3">
      <c r="A1478" s="389" t="s">
        <v>38</v>
      </c>
      <c r="B1478" s="390">
        <v>2017</v>
      </c>
      <c r="C1478" s="390" t="s">
        <v>1449</v>
      </c>
      <c r="D1478" s="391">
        <v>475.18518054619364</v>
      </c>
      <c r="E1478" s="365"/>
      <c r="F1478" s="365"/>
      <c r="G1478" s="365"/>
      <c r="H1478" s="365"/>
    </row>
    <row r="1479" spans="1:8" ht="15.6" x14ac:dyDescent="0.3">
      <c r="A1479" s="389" t="s">
        <v>38</v>
      </c>
      <c r="B1479" s="390">
        <v>2018</v>
      </c>
      <c r="C1479" s="390" t="s">
        <v>1450</v>
      </c>
      <c r="D1479" s="391">
        <v>462.92344219439889</v>
      </c>
      <c r="E1479" s="365"/>
      <c r="F1479" s="365"/>
      <c r="G1479" s="365"/>
      <c r="H1479" s="365"/>
    </row>
    <row r="1480" spans="1:8" ht="15.6" x14ac:dyDescent="0.3">
      <c r="A1480" s="389" t="s">
        <v>38</v>
      </c>
      <c r="B1480" s="390">
        <v>2019</v>
      </c>
      <c r="C1480" s="390" t="s">
        <v>1451</v>
      </c>
      <c r="D1480" s="391">
        <v>450.3271668657701</v>
      </c>
      <c r="E1480" s="365"/>
      <c r="F1480" s="365"/>
      <c r="G1480" s="365"/>
      <c r="H1480" s="365"/>
    </row>
    <row r="1481" spans="1:8" ht="15.6" x14ac:dyDescent="0.3">
      <c r="A1481" s="389" t="s">
        <v>38</v>
      </c>
      <c r="B1481" s="390">
        <v>2020</v>
      </c>
      <c r="C1481" s="390" t="s">
        <v>1452</v>
      </c>
      <c r="D1481" s="391">
        <v>437.55534176061764</v>
      </c>
      <c r="E1481" s="365"/>
      <c r="F1481" s="365"/>
      <c r="G1481" s="365"/>
      <c r="H1481" s="365"/>
    </row>
    <row r="1482" spans="1:8" ht="15.6" x14ac:dyDescent="0.3">
      <c r="A1482" s="389" t="s">
        <v>38</v>
      </c>
      <c r="B1482" s="390">
        <v>2021</v>
      </c>
      <c r="C1482" s="390" t="s">
        <v>1453</v>
      </c>
      <c r="D1482" s="391">
        <v>425.47675200189934</v>
      </c>
      <c r="E1482" s="365"/>
      <c r="F1482" s="365"/>
      <c r="G1482" s="365"/>
      <c r="H1482" s="365"/>
    </row>
    <row r="1483" spans="1:8" ht="15.6" x14ac:dyDescent="0.3">
      <c r="A1483" s="389" t="s">
        <v>38</v>
      </c>
      <c r="B1483" s="390">
        <v>2022</v>
      </c>
      <c r="C1483" s="390" t="s">
        <v>1454</v>
      </c>
      <c r="D1483" s="391">
        <v>412.74544267880361</v>
      </c>
      <c r="E1483" s="365"/>
      <c r="F1483" s="365"/>
      <c r="G1483" s="365"/>
      <c r="H1483" s="365"/>
    </row>
    <row r="1484" spans="1:8" ht="15.6" x14ac:dyDescent="0.3">
      <c r="A1484" s="389" t="s">
        <v>38</v>
      </c>
      <c r="B1484" s="390">
        <v>2023</v>
      </c>
      <c r="C1484" s="390" t="s">
        <v>1455</v>
      </c>
      <c r="D1484" s="391">
        <v>400.11873954458406</v>
      </c>
      <c r="E1484" s="365"/>
      <c r="F1484" s="365"/>
      <c r="G1484" s="365"/>
      <c r="H1484" s="365"/>
    </row>
    <row r="1485" spans="1:8" ht="15.6" x14ac:dyDescent="0.3">
      <c r="A1485" s="389" t="s">
        <v>38</v>
      </c>
      <c r="B1485" s="390">
        <v>2024</v>
      </c>
      <c r="C1485" s="390" t="s">
        <v>1456</v>
      </c>
      <c r="D1485" s="391">
        <v>388.16037310878301</v>
      </c>
      <c r="E1485" s="365"/>
      <c r="F1485" s="365"/>
      <c r="G1485" s="365"/>
      <c r="H1485" s="365"/>
    </row>
    <row r="1486" spans="1:8" ht="15.6" x14ac:dyDescent="0.3">
      <c r="A1486" s="389" t="s">
        <v>38</v>
      </c>
      <c r="B1486" s="390">
        <v>2025</v>
      </c>
      <c r="C1486" s="390" t="s">
        <v>1457</v>
      </c>
      <c r="D1486" s="391">
        <v>375.85256393817212</v>
      </c>
      <c r="E1486" s="365"/>
      <c r="F1486" s="365"/>
      <c r="G1486" s="365"/>
      <c r="H1486" s="365"/>
    </row>
    <row r="1487" spans="1:8" ht="15.6" x14ac:dyDescent="0.3">
      <c r="A1487" s="389" t="s">
        <v>38</v>
      </c>
      <c r="B1487" s="390">
        <v>2026</v>
      </c>
      <c r="C1487" s="390" t="s">
        <v>1458</v>
      </c>
      <c r="D1487" s="391">
        <v>364.73411521830275</v>
      </c>
      <c r="E1487" s="365"/>
      <c r="F1487" s="365"/>
      <c r="G1487" s="365"/>
      <c r="H1487" s="365"/>
    </row>
    <row r="1488" spans="1:8" ht="15.6" x14ac:dyDescent="0.3">
      <c r="A1488" s="389" t="s">
        <v>38</v>
      </c>
      <c r="B1488" s="390">
        <v>2027</v>
      </c>
      <c r="C1488" s="390" t="s">
        <v>1459</v>
      </c>
      <c r="D1488" s="391">
        <v>354.70553091985624</v>
      </c>
      <c r="E1488" s="365"/>
      <c r="F1488" s="365"/>
      <c r="G1488" s="365"/>
      <c r="H1488" s="365"/>
    </row>
    <row r="1489" spans="1:8" ht="15.6" x14ac:dyDescent="0.3">
      <c r="A1489" s="389" t="s">
        <v>38</v>
      </c>
      <c r="B1489" s="390">
        <v>2028</v>
      </c>
      <c r="C1489" s="390" t="s">
        <v>1460</v>
      </c>
      <c r="D1489" s="391">
        <v>345.79329905651645</v>
      </c>
      <c r="E1489" s="365"/>
      <c r="F1489" s="365"/>
      <c r="G1489" s="365"/>
      <c r="H1489" s="365"/>
    </row>
    <row r="1490" spans="1:8" ht="15.6" x14ac:dyDescent="0.3">
      <c r="A1490" s="389" t="s">
        <v>38</v>
      </c>
      <c r="B1490" s="390">
        <v>2029</v>
      </c>
      <c r="C1490" s="390" t="s">
        <v>1461</v>
      </c>
      <c r="D1490" s="391">
        <v>337.88060604329837</v>
      </c>
      <c r="E1490" s="365"/>
      <c r="F1490" s="365"/>
      <c r="G1490" s="365"/>
      <c r="H1490" s="365"/>
    </row>
    <row r="1491" spans="1:8" ht="15.6" x14ac:dyDescent="0.3">
      <c r="A1491" s="389" t="s">
        <v>38</v>
      </c>
      <c r="B1491" s="390">
        <v>2030</v>
      </c>
      <c r="C1491" s="390" t="s">
        <v>1462</v>
      </c>
      <c r="D1491" s="391">
        <v>330.88515068711206</v>
      </c>
      <c r="E1491" s="365"/>
      <c r="F1491" s="365"/>
      <c r="G1491" s="365"/>
      <c r="H1491" s="365"/>
    </row>
    <row r="1492" spans="1:8" ht="15.6" x14ac:dyDescent="0.3">
      <c r="A1492" s="389" t="s">
        <v>38</v>
      </c>
      <c r="B1492" s="390">
        <v>2031</v>
      </c>
      <c r="C1492" s="390" t="s">
        <v>1463</v>
      </c>
      <c r="D1492" s="391">
        <v>325.31073305647021</v>
      </c>
      <c r="E1492" s="365"/>
      <c r="F1492" s="365"/>
      <c r="G1492" s="365"/>
      <c r="H1492" s="365"/>
    </row>
    <row r="1493" spans="1:8" ht="15.6" x14ac:dyDescent="0.3">
      <c r="A1493" s="389" t="s">
        <v>38</v>
      </c>
      <c r="B1493" s="390">
        <v>2032</v>
      </c>
      <c r="C1493" s="390" t="s">
        <v>1464</v>
      </c>
      <c r="D1493" s="391">
        <v>319.87548997127556</v>
      </c>
      <c r="E1493" s="365"/>
      <c r="F1493" s="365"/>
      <c r="G1493" s="365"/>
      <c r="H1493" s="365"/>
    </row>
    <row r="1494" spans="1:8" ht="15.6" x14ac:dyDescent="0.3">
      <c r="A1494" s="389" t="s">
        <v>38</v>
      </c>
      <c r="B1494" s="390">
        <v>2033</v>
      </c>
      <c r="C1494" s="390" t="s">
        <v>1465</v>
      </c>
      <c r="D1494" s="391">
        <v>315.11001577020454</v>
      </c>
      <c r="E1494" s="365"/>
      <c r="F1494" s="365"/>
      <c r="G1494" s="365"/>
      <c r="H1494" s="365"/>
    </row>
    <row r="1495" spans="1:8" ht="15.6" x14ac:dyDescent="0.3">
      <c r="A1495" s="389" t="s">
        <v>38</v>
      </c>
      <c r="B1495" s="390">
        <v>2034</v>
      </c>
      <c r="C1495" s="390" t="s">
        <v>1466</v>
      </c>
      <c r="D1495" s="391">
        <v>310.94471929353983</v>
      </c>
      <c r="E1495" s="365"/>
      <c r="F1495" s="365"/>
      <c r="G1495" s="365"/>
      <c r="H1495" s="365"/>
    </row>
    <row r="1496" spans="1:8" ht="15.6" x14ac:dyDescent="0.3">
      <c r="A1496" s="389" t="s">
        <v>38</v>
      </c>
      <c r="B1496" s="390">
        <v>2035</v>
      </c>
      <c r="C1496" s="390" t="s">
        <v>1467</v>
      </c>
      <c r="D1496" s="391">
        <v>307.32533001005021</v>
      </c>
      <c r="E1496" s="365"/>
      <c r="F1496" s="365"/>
      <c r="G1496" s="365"/>
      <c r="H1496" s="365"/>
    </row>
    <row r="1497" spans="1:8" ht="15.6" x14ac:dyDescent="0.3">
      <c r="A1497" s="389" t="s">
        <v>38</v>
      </c>
      <c r="B1497" s="390">
        <v>2036</v>
      </c>
      <c r="C1497" s="390" t="s">
        <v>1468</v>
      </c>
      <c r="D1497" s="391">
        <v>304.1961814242984</v>
      </c>
      <c r="E1497" s="365"/>
      <c r="F1497" s="365"/>
      <c r="G1497" s="365"/>
      <c r="H1497" s="365"/>
    </row>
    <row r="1498" spans="1:8" ht="15.6" x14ac:dyDescent="0.3">
      <c r="A1498" s="389" t="s">
        <v>38</v>
      </c>
      <c r="B1498" s="390">
        <v>2037</v>
      </c>
      <c r="C1498" s="390" t="s">
        <v>1469</v>
      </c>
      <c r="D1498" s="391">
        <v>301.51657162225001</v>
      </c>
      <c r="E1498" s="365"/>
      <c r="F1498" s="365"/>
      <c r="G1498" s="365"/>
      <c r="H1498" s="365"/>
    </row>
    <row r="1499" spans="1:8" ht="15.6" x14ac:dyDescent="0.3">
      <c r="A1499" s="389" t="s">
        <v>38</v>
      </c>
      <c r="B1499" s="390">
        <v>2038</v>
      </c>
      <c r="C1499" s="390" t="s">
        <v>1470</v>
      </c>
      <c r="D1499" s="391">
        <v>299.23732211515096</v>
      </c>
      <c r="E1499" s="365"/>
      <c r="F1499" s="365"/>
      <c r="G1499" s="365"/>
      <c r="H1499" s="365"/>
    </row>
    <row r="1500" spans="1:8" ht="15.6" x14ac:dyDescent="0.3">
      <c r="A1500" s="389" t="s">
        <v>38</v>
      </c>
      <c r="B1500" s="390">
        <v>2039</v>
      </c>
      <c r="C1500" s="390" t="s">
        <v>1471</v>
      </c>
      <c r="D1500" s="391">
        <v>297.30842443912428</v>
      </c>
      <c r="E1500" s="365"/>
      <c r="F1500" s="365"/>
      <c r="G1500" s="365"/>
      <c r="H1500" s="365"/>
    </row>
    <row r="1501" spans="1:8" ht="15.6" x14ac:dyDescent="0.3">
      <c r="A1501" s="389" t="s">
        <v>38</v>
      </c>
      <c r="B1501" s="390">
        <v>2040</v>
      </c>
      <c r="C1501" s="390" t="s">
        <v>1472</v>
      </c>
      <c r="D1501" s="391">
        <v>295.68668986048249</v>
      </c>
      <c r="E1501" s="365"/>
      <c r="F1501" s="365"/>
      <c r="G1501" s="365"/>
      <c r="H1501" s="365"/>
    </row>
    <row r="1502" spans="1:8" ht="15.6" x14ac:dyDescent="0.3">
      <c r="A1502" s="389" t="s">
        <v>38</v>
      </c>
      <c r="B1502" s="390">
        <v>2041</v>
      </c>
      <c r="C1502" s="390" t="s">
        <v>1473</v>
      </c>
      <c r="D1502" s="391">
        <v>294.34431494051427</v>
      </c>
      <c r="E1502" s="365"/>
      <c r="F1502" s="365"/>
      <c r="G1502" s="365"/>
      <c r="H1502" s="365"/>
    </row>
    <row r="1503" spans="1:8" ht="15.6" x14ac:dyDescent="0.3">
      <c r="A1503" s="389" t="s">
        <v>38</v>
      </c>
      <c r="B1503" s="390">
        <v>2042</v>
      </c>
      <c r="C1503" s="390" t="s">
        <v>1474</v>
      </c>
      <c r="D1503" s="391">
        <v>293.22012729417912</v>
      </c>
      <c r="E1503" s="365"/>
      <c r="F1503" s="365"/>
      <c r="G1503" s="365"/>
      <c r="H1503" s="365"/>
    </row>
    <row r="1504" spans="1:8" ht="15.6" x14ac:dyDescent="0.3">
      <c r="A1504" s="389" t="s">
        <v>38</v>
      </c>
      <c r="B1504" s="390">
        <v>2043</v>
      </c>
      <c r="C1504" s="390" t="s">
        <v>1475</v>
      </c>
      <c r="D1504" s="391">
        <v>292.29212886631893</v>
      </c>
      <c r="E1504" s="365"/>
      <c r="F1504" s="365"/>
      <c r="G1504" s="365"/>
      <c r="H1504" s="365"/>
    </row>
    <row r="1505" spans="1:8" ht="15.6" x14ac:dyDescent="0.3">
      <c r="A1505" s="389" t="s">
        <v>38</v>
      </c>
      <c r="B1505" s="390">
        <v>2044</v>
      </c>
      <c r="C1505" s="390" t="s">
        <v>1476</v>
      </c>
      <c r="D1505" s="391">
        <v>291.51678612252277</v>
      </c>
      <c r="E1505" s="365"/>
      <c r="F1505" s="365"/>
      <c r="G1505" s="365"/>
      <c r="H1505" s="365"/>
    </row>
    <row r="1506" spans="1:8" ht="15.6" x14ac:dyDescent="0.3">
      <c r="A1506" s="389" t="s">
        <v>38</v>
      </c>
      <c r="B1506" s="390">
        <v>2045</v>
      </c>
      <c r="C1506" s="390" t="s">
        <v>1477</v>
      </c>
      <c r="D1506" s="391">
        <v>290.8535860971333</v>
      </c>
      <c r="E1506" s="365"/>
      <c r="F1506" s="365"/>
      <c r="G1506" s="365"/>
      <c r="H1506" s="365"/>
    </row>
    <row r="1507" spans="1:8" ht="15.6" x14ac:dyDescent="0.3">
      <c r="A1507" s="389" t="s">
        <v>38</v>
      </c>
      <c r="B1507" s="390">
        <v>2046</v>
      </c>
      <c r="C1507" s="390" t="s">
        <v>1478</v>
      </c>
      <c r="D1507" s="391">
        <v>290.29500066117743</v>
      </c>
      <c r="E1507" s="365"/>
      <c r="F1507" s="365"/>
      <c r="G1507" s="365"/>
      <c r="H1507" s="365"/>
    </row>
    <row r="1508" spans="1:8" ht="15.6" x14ac:dyDescent="0.3">
      <c r="A1508" s="389" t="s">
        <v>38</v>
      </c>
      <c r="B1508" s="390">
        <v>2047</v>
      </c>
      <c r="C1508" s="390" t="s">
        <v>1479</v>
      </c>
      <c r="D1508" s="391">
        <v>289.82416988734059</v>
      </c>
      <c r="E1508" s="365"/>
      <c r="F1508" s="365"/>
      <c r="G1508" s="365"/>
      <c r="H1508" s="365"/>
    </row>
    <row r="1509" spans="1:8" ht="15.6" x14ac:dyDescent="0.3">
      <c r="A1509" s="389" t="s">
        <v>38</v>
      </c>
      <c r="B1509" s="390">
        <v>2048</v>
      </c>
      <c r="C1509" s="390" t="s">
        <v>1480</v>
      </c>
      <c r="D1509" s="391">
        <v>289.42204499732753</v>
      </c>
      <c r="E1509" s="365"/>
      <c r="F1509" s="365"/>
      <c r="G1509" s="365"/>
      <c r="H1509" s="365"/>
    </row>
    <row r="1510" spans="1:8" ht="15.6" x14ac:dyDescent="0.3">
      <c r="A1510" s="389" t="s">
        <v>38</v>
      </c>
      <c r="B1510" s="390">
        <v>2049</v>
      </c>
      <c r="C1510" s="390" t="s">
        <v>1481</v>
      </c>
      <c r="D1510" s="391">
        <v>289.07649104524637</v>
      </c>
      <c r="E1510" s="365"/>
      <c r="F1510" s="365"/>
      <c r="G1510" s="365"/>
      <c r="H1510" s="365"/>
    </row>
    <row r="1511" spans="1:8" ht="15.6" x14ac:dyDescent="0.3">
      <c r="A1511" s="389" t="s">
        <v>38</v>
      </c>
      <c r="B1511" s="390">
        <v>2050</v>
      </c>
      <c r="C1511" s="390" t="s">
        <v>1482</v>
      </c>
      <c r="D1511" s="391">
        <v>288.79815799312394</v>
      </c>
      <c r="E1511" s="365"/>
      <c r="F1511" s="365"/>
      <c r="G1511" s="365"/>
      <c r="H1511" s="365"/>
    </row>
    <row r="1512" spans="1:8" ht="15.6" x14ac:dyDescent="0.3">
      <c r="A1512" s="392" t="s">
        <v>215</v>
      </c>
      <c r="B1512" s="393">
        <v>2015</v>
      </c>
      <c r="C1512" s="393" t="s">
        <v>2788</v>
      </c>
      <c r="D1512" s="388">
        <v>512.78531018156718</v>
      </c>
      <c r="E1512" s="365"/>
      <c r="F1512" s="365"/>
      <c r="G1512" s="365"/>
      <c r="H1512" s="365"/>
    </row>
    <row r="1513" spans="1:8" ht="15.6" x14ac:dyDescent="0.3">
      <c r="A1513" s="392" t="s">
        <v>215</v>
      </c>
      <c r="B1513" s="393">
        <v>2016</v>
      </c>
      <c r="C1513" s="393" t="s">
        <v>2789</v>
      </c>
      <c r="D1513" s="388">
        <v>502.92066202469687</v>
      </c>
      <c r="E1513" s="365"/>
      <c r="F1513" s="365"/>
      <c r="G1513" s="365"/>
      <c r="H1513" s="365"/>
    </row>
    <row r="1514" spans="1:8" ht="15.6" x14ac:dyDescent="0.3">
      <c r="A1514" s="394" t="s">
        <v>215</v>
      </c>
      <c r="B1514" s="395">
        <v>2017</v>
      </c>
      <c r="C1514" s="395" t="s">
        <v>2790</v>
      </c>
      <c r="D1514" s="391">
        <v>491.06194347966908</v>
      </c>
      <c r="E1514" s="365"/>
      <c r="F1514" s="365"/>
      <c r="G1514" s="365"/>
      <c r="H1514" s="365"/>
    </row>
    <row r="1515" spans="1:8" ht="15.6" x14ac:dyDescent="0.3">
      <c r="A1515" s="394" t="s">
        <v>215</v>
      </c>
      <c r="B1515" s="395">
        <v>2018</v>
      </c>
      <c r="C1515" s="395" t="s">
        <v>2791</v>
      </c>
      <c r="D1515" s="391">
        <v>478.19993559320267</v>
      </c>
      <c r="E1515" s="365"/>
      <c r="F1515" s="365"/>
      <c r="G1515" s="365"/>
      <c r="H1515" s="365"/>
    </row>
    <row r="1516" spans="1:8" ht="15.6" x14ac:dyDescent="0.3">
      <c r="A1516" s="394" t="s">
        <v>215</v>
      </c>
      <c r="B1516" s="395">
        <v>2019</v>
      </c>
      <c r="C1516" s="395" t="s">
        <v>2792</v>
      </c>
      <c r="D1516" s="391">
        <v>463.39450591001571</v>
      </c>
      <c r="E1516" s="365"/>
      <c r="F1516" s="365"/>
      <c r="G1516" s="365"/>
      <c r="H1516" s="365"/>
    </row>
    <row r="1517" spans="1:8" ht="15.6" x14ac:dyDescent="0.3">
      <c r="A1517" s="394" t="s">
        <v>215</v>
      </c>
      <c r="B1517" s="395">
        <v>2020</v>
      </c>
      <c r="C1517" s="395" t="s">
        <v>2793</v>
      </c>
      <c r="D1517" s="391">
        <v>449.86461363288424</v>
      </c>
      <c r="E1517" s="365"/>
      <c r="F1517" s="365"/>
      <c r="G1517" s="365"/>
      <c r="H1517" s="365"/>
    </row>
    <row r="1518" spans="1:8" ht="15.6" x14ac:dyDescent="0.3">
      <c r="A1518" s="394" t="s">
        <v>215</v>
      </c>
      <c r="B1518" s="395">
        <v>2021</v>
      </c>
      <c r="C1518" s="395" t="s">
        <v>2794</v>
      </c>
      <c r="D1518" s="391">
        <v>436.24489356288171</v>
      </c>
      <c r="E1518" s="365"/>
      <c r="F1518" s="365"/>
      <c r="G1518" s="365"/>
      <c r="H1518" s="365"/>
    </row>
    <row r="1519" spans="1:8" ht="15.6" x14ac:dyDescent="0.3">
      <c r="A1519" s="394" t="s">
        <v>215</v>
      </c>
      <c r="B1519" s="395">
        <v>2022</v>
      </c>
      <c r="C1519" s="395" t="s">
        <v>2795</v>
      </c>
      <c r="D1519" s="391">
        <v>422.77175956158237</v>
      </c>
      <c r="E1519" s="365"/>
      <c r="F1519" s="365"/>
      <c r="G1519" s="365"/>
      <c r="H1519" s="365"/>
    </row>
    <row r="1520" spans="1:8" ht="15.6" x14ac:dyDescent="0.3">
      <c r="A1520" s="394" t="s">
        <v>215</v>
      </c>
      <c r="B1520" s="395">
        <v>2023</v>
      </c>
      <c r="C1520" s="395" t="s">
        <v>2796</v>
      </c>
      <c r="D1520" s="391">
        <v>409.45034192269009</v>
      </c>
      <c r="E1520" s="365"/>
      <c r="F1520" s="365"/>
      <c r="G1520" s="365"/>
      <c r="H1520" s="365"/>
    </row>
    <row r="1521" spans="1:8" ht="15.6" x14ac:dyDescent="0.3">
      <c r="A1521" s="394" t="s">
        <v>215</v>
      </c>
      <c r="B1521" s="395">
        <v>2024</v>
      </c>
      <c r="C1521" s="395" t="s">
        <v>2797</v>
      </c>
      <c r="D1521" s="391">
        <v>396.33844932238401</v>
      </c>
      <c r="E1521" s="365"/>
      <c r="F1521" s="365"/>
      <c r="G1521" s="365"/>
      <c r="H1521" s="365"/>
    </row>
    <row r="1522" spans="1:8" ht="15.6" x14ac:dyDescent="0.3">
      <c r="A1522" s="394" t="s">
        <v>215</v>
      </c>
      <c r="B1522" s="395">
        <v>2025</v>
      </c>
      <c r="C1522" s="395" t="s">
        <v>2798</v>
      </c>
      <c r="D1522" s="391">
        <v>383.42543301928384</v>
      </c>
      <c r="E1522" s="365"/>
      <c r="F1522" s="365"/>
      <c r="G1522" s="365"/>
      <c r="H1522" s="365"/>
    </row>
    <row r="1523" spans="1:8" ht="15.6" x14ac:dyDescent="0.3">
      <c r="A1523" s="394" t="s">
        <v>215</v>
      </c>
      <c r="B1523" s="395">
        <v>2026</v>
      </c>
      <c r="C1523" s="395" t="s">
        <v>2799</v>
      </c>
      <c r="D1523" s="391">
        <v>371.70742806662071</v>
      </c>
      <c r="E1523" s="365"/>
      <c r="F1523" s="365"/>
      <c r="G1523" s="365"/>
      <c r="H1523" s="365"/>
    </row>
    <row r="1524" spans="1:8" ht="15.6" x14ac:dyDescent="0.3">
      <c r="A1524" s="394" t="s">
        <v>215</v>
      </c>
      <c r="B1524" s="395">
        <v>2027</v>
      </c>
      <c r="C1524" s="395" t="s">
        <v>2800</v>
      </c>
      <c r="D1524" s="391">
        <v>360.91420790373968</v>
      </c>
      <c r="E1524" s="365"/>
      <c r="F1524" s="365"/>
      <c r="G1524" s="365"/>
      <c r="H1524" s="365"/>
    </row>
    <row r="1525" spans="1:8" ht="15.6" x14ac:dyDescent="0.3">
      <c r="A1525" s="394" t="s">
        <v>215</v>
      </c>
      <c r="B1525" s="395">
        <v>2028</v>
      </c>
      <c r="C1525" s="395" t="s">
        <v>2801</v>
      </c>
      <c r="D1525" s="391">
        <v>351.20106590304209</v>
      </c>
      <c r="E1525" s="365"/>
      <c r="F1525" s="365"/>
      <c r="G1525" s="365"/>
      <c r="H1525" s="365"/>
    </row>
    <row r="1526" spans="1:8" ht="15.6" x14ac:dyDescent="0.3">
      <c r="A1526" s="394" t="s">
        <v>215</v>
      </c>
      <c r="B1526" s="395">
        <v>2029</v>
      </c>
      <c r="C1526" s="395" t="s">
        <v>2802</v>
      </c>
      <c r="D1526" s="391">
        <v>342.50126687035782</v>
      </c>
      <c r="E1526" s="365"/>
      <c r="F1526" s="365"/>
      <c r="G1526" s="365"/>
      <c r="H1526" s="365"/>
    </row>
    <row r="1527" spans="1:8" ht="15.6" x14ac:dyDescent="0.3">
      <c r="A1527" s="394" t="s">
        <v>215</v>
      </c>
      <c r="B1527" s="395">
        <v>2030</v>
      </c>
      <c r="C1527" s="395" t="s">
        <v>2803</v>
      </c>
      <c r="D1527" s="391">
        <v>334.75995685986516</v>
      </c>
      <c r="E1527" s="365"/>
      <c r="F1527" s="365"/>
      <c r="G1527" s="365"/>
      <c r="H1527" s="365"/>
    </row>
    <row r="1528" spans="1:8" ht="15.6" x14ac:dyDescent="0.3">
      <c r="A1528" s="394" t="s">
        <v>215</v>
      </c>
      <c r="B1528" s="395">
        <v>2031</v>
      </c>
      <c r="C1528" s="395" t="s">
        <v>2804</v>
      </c>
      <c r="D1528" s="391">
        <v>327.9051195144595</v>
      </c>
      <c r="E1528" s="365"/>
      <c r="F1528" s="365"/>
      <c r="G1528" s="365"/>
      <c r="H1528" s="365"/>
    </row>
    <row r="1529" spans="1:8" ht="15.6" x14ac:dyDescent="0.3">
      <c r="A1529" s="394" t="s">
        <v>215</v>
      </c>
      <c r="B1529" s="395">
        <v>2032</v>
      </c>
      <c r="C1529" s="395" t="s">
        <v>2805</v>
      </c>
      <c r="D1529" s="391">
        <v>321.86698167715582</v>
      </c>
      <c r="E1529" s="365"/>
      <c r="F1529" s="365"/>
      <c r="G1529" s="365"/>
      <c r="H1529" s="365"/>
    </row>
    <row r="1530" spans="1:8" ht="15.6" x14ac:dyDescent="0.3">
      <c r="A1530" s="394" t="s">
        <v>215</v>
      </c>
      <c r="B1530" s="395">
        <v>2033</v>
      </c>
      <c r="C1530" s="395" t="s">
        <v>2806</v>
      </c>
      <c r="D1530" s="391">
        <v>316.57797491265728</v>
      </c>
      <c r="E1530" s="365"/>
      <c r="F1530" s="365"/>
      <c r="G1530" s="365"/>
      <c r="H1530" s="365"/>
    </row>
    <row r="1531" spans="1:8" ht="15.6" x14ac:dyDescent="0.3">
      <c r="A1531" s="394" t="s">
        <v>215</v>
      </c>
      <c r="B1531" s="395">
        <v>2034</v>
      </c>
      <c r="C1531" s="395" t="s">
        <v>2807</v>
      </c>
      <c r="D1531" s="391">
        <v>311.96314264025108</v>
      </c>
      <c r="E1531" s="365"/>
      <c r="F1531" s="365"/>
      <c r="G1531" s="365"/>
      <c r="H1531" s="365"/>
    </row>
    <row r="1532" spans="1:8" ht="15.6" x14ac:dyDescent="0.3">
      <c r="A1532" s="394" t="s">
        <v>215</v>
      </c>
      <c r="B1532" s="395">
        <v>2035</v>
      </c>
      <c r="C1532" s="395" t="s">
        <v>2808</v>
      </c>
      <c r="D1532" s="391">
        <v>307.97236292969569</v>
      </c>
      <c r="E1532" s="365"/>
      <c r="F1532" s="365"/>
      <c r="G1532" s="365"/>
      <c r="H1532" s="365"/>
    </row>
    <row r="1533" spans="1:8" ht="15.6" x14ac:dyDescent="0.3">
      <c r="A1533" s="394" t="s">
        <v>215</v>
      </c>
      <c r="B1533" s="395">
        <v>2036</v>
      </c>
      <c r="C1533" s="395" t="s">
        <v>2809</v>
      </c>
      <c r="D1533" s="391">
        <v>304.66506179291338</v>
      </c>
      <c r="E1533" s="365"/>
      <c r="F1533" s="365"/>
      <c r="G1533" s="365"/>
      <c r="H1533" s="365"/>
    </row>
    <row r="1534" spans="1:8" ht="15.6" x14ac:dyDescent="0.3">
      <c r="A1534" s="394" t="s">
        <v>215</v>
      </c>
      <c r="B1534" s="395">
        <v>2037</v>
      </c>
      <c r="C1534" s="395" t="s">
        <v>2810</v>
      </c>
      <c r="D1534" s="391">
        <v>301.73814364447162</v>
      </c>
      <c r="E1534" s="365"/>
      <c r="F1534" s="365"/>
      <c r="G1534" s="365"/>
      <c r="H1534" s="365"/>
    </row>
    <row r="1535" spans="1:8" ht="15.6" x14ac:dyDescent="0.3">
      <c r="A1535" s="394" t="s">
        <v>215</v>
      </c>
      <c r="B1535" s="395">
        <v>2038</v>
      </c>
      <c r="C1535" s="395" t="s">
        <v>2811</v>
      </c>
      <c r="D1535" s="391">
        <v>299.26637687882942</v>
      </c>
      <c r="E1535" s="365"/>
      <c r="F1535" s="365"/>
      <c r="G1535" s="365"/>
      <c r="H1535" s="365"/>
    </row>
    <row r="1536" spans="1:8" ht="15.6" x14ac:dyDescent="0.3">
      <c r="A1536" s="394" t="s">
        <v>215</v>
      </c>
      <c r="B1536" s="395">
        <v>2039</v>
      </c>
      <c r="C1536" s="395" t="s">
        <v>2812</v>
      </c>
      <c r="D1536" s="391">
        <v>297.18008898660452</v>
      </c>
      <c r="E1536" s="365"/>
      <c r="F1536" s="365"/>
      <c r="G1536" s="365"/>
      <c r="H1536" s="365"/>
    </row>
    <row r="1537" spans="1:8" ht="15.6" x14ac:dyDescent="0.3">
      <c r="A1537" s="394" t="s">
        <v>215</v>
      </c>
      <c r="B1537" s="395">
        <v>2040</v>
      </c>
      <c r="C1537" s="395" t="s">
        <v>2813</v>
      </c>
      <c r="D1537" s="391">
        <v>295.43849098628431</v>
      </c>
      <c r="E1537" s="365"/>
      <c r="F1537" s="365"/>
      <c r="G1537" s="365"/>
      <c r="H1537" s="365"/>
    </row>
    <row r="1538" spans="1:8" ht="15.6" x14ac:dyDescent="0.3">
      <c r="A1538" s="394" t="s">
        <v>215</v>
      </c>
      <c r="B1538" s="395">
        <v>2041</v>
      </c>
      <c r="C1538" s="395" t="s">
        <v>2814</v>
      </c>
      <c r="D1538" s="391">
        <v>294.00216844957106</v>
      </c>
      <c r="E1538" s="365"/>
      <c r="F1538" s="365"/>
      <c r="G1538" s="365"/>
      <c r="H1538" s="365"/>
    </row>
    <row r="1539" spans="1:8" ht="15.6" x14ac:dyDescent="0.3">
      <c r="A1539" s="394" t="s">
        <v>215</v>
      </c>
      <c r="B1539" s="395">
        <v>2042</v>
      </c>
      <c r="C1539" s="395" t="s">
        <v>2815</v>
      </c>
      <c r="D1539" s="391">
        <v>292.80883801347153</v>
      </c>
      <c r="E1539" s="365"/>
      <c r="F1539" s="365"/>
      <c r="G1539" s="365"/>
      <c r="H1539" s="365"/>
    </row>
    <row r="1540" spans="1:8" ht="15.6" x14ac:dyDescent="0.3">
      <c r="A1540" s="394" t="s">
        <v>215</v>
      </c>
      <c r="B1540" s="395">
        <v>2043</v>
      </c>
      <c r="C1540" s="395" t="s">
        <v>2816</v>
      </c>
      <c r="D1540" s="391">
        <v>291.83220465357078</v>
      </c>
      <c r="E1540" s="365"/>
      <c r="F1540" s="365"/>
      <c r="G1540" s="365"/>
      <c r="H1540" s="365"/>
    </row>
    <row r="1541" spans="1:8" ht="15.6" x14ac:dyDescent="0.3">
      <c r="A1541" s="394" t="s">
        <v>215</v>
      </c>
      <c r="B1541" s="395">
        <v>2044</v>
      </c>
      <c r="C1541" s="395" t="s">
        <v>2817</v>
      </c>
      <c r="D1541" s="391">
        <v>291.02458109964238</v>
      </c>
      <c r="E1541" s="365"/>
      <c r="F1541" s="365"/>
      <c r="G1541" s="365"/>
      <c r="H1541" s="365"/>
    </row>
    <row r="1542" spans="1:8" ht="15.6" x14ac:dyDescent="0.3">
      <c r="A1542" s="394" t="s">
        <v>215</v>
      </c>
      <c r="B1542" s="395">
        <v>2045</v>
      </c>
      <c r="C1542" s="395" t="s">
        <v>2818</v>
      </c>
      <c r="D1542" s="391">
        <v>290.34944843409141</v>
      </c>
      <c r="E1542" s="365"/>
      <c r="F1542" s="365"/>
      <c r="G1542" s="365"/>
      <c r="H1542" s="365"/>
    </row>
    <row r="1543" spans="1:8" ht="15.6" x14ac:dyDescent="0.3">
      <c r="A1543" s="394" t="s">
        <v>215</v>
      </c>
      <c r="B1543" s="395">
        <v>2046</v>
      </c>
      <c r="C1543" s="395" t="s">
        <v>2819</v>
      </c>
      <c r="D1543" s="391">
        <v>289.78843109792376</v>
      </c>
      <c r="E1543" s="365"/>
      <c r="F1543" s="365"/>
      <c r="G1543" s="365"/>
      <c r="H1543" s="365"/>
    </row>
    <row r="1544" spans="1:8" ht="15.6" x14ac:dyDescent="0.3">
      <c r="A1544" s="394" t="s">
        <v>215</v>
      </c>
      <c r="B1544" s="395">
        <v>2047</v>
      </c>
      <c r="C1544" s="395" t="s">
        <v>2820</v>
      </c>
      <c r="D1544" s="391">
        <v>289.32465402911788</v>
      </c>
      <c r="E1544" s="365"/>
      <c r="F1544" s="365"/>
      <c r="G1544" s="365"/>
      <c r="H1544" s="365"/>
    </row>
    <row r="1545" spans="1:8" ht="15.6" x14ac:dyDescent="0.3">
      <c r="A1545" s="394" t="s">
        <v>215</v>
      </c>
      <c r="B1545" s="395">
        <v>2048</v>
      </c>
      <c r="C1545" s="395" t="s">
        <v>2821</v>
      </c>
      <c r="D1545" s="391">
        <v>288.94322689086266</v>
      </c>
      <c r="E1545" s="365"/>
      <c r="F1545" s="365"/>
      <c r="G1545" s="365"/>
      <c r="H1545" s="365"/>
    </row>
    <row r="1546" spans="1:8" ht="15.6" x14ac:dyDescent="0.3">
      <c r="A1546" s="394" t="s">
        <v>215</v>
      </c>
      <c r="B1546" s="395">
        <v>2049</v>
      </c>
      <c r="C1546" s="395" t="s">
        <v>2822</v>
      </c>
      <c r="D1546" s="391">
        <v>288.62457415635089</v>
      </c>
      <c r="E1546" s="365"/>
      <c r="F1546" s="365"/>
      <c r="G1546" s="365"/>
      <c r="H1546" s="365"/>
    </row>
    <row r="1547" spans="1:8" ht="15.6" x14ac:dyDescent="0.3">
      <c r="A1547" s="394" t="s">
        <v>215</v>
      </c>
      <c r="B1547" s="395">
        <v>2050</v>
      </c>
      <c r="C1547" s="395" t="s">
        <v>2823</v>
      </c>
      <c r="D1547" s="391">
        <v>288.36561474150369</v>
      </c>
      <c r="E1547" s="365"/>
      <c r="F1547" s="365"/>
      <c r="G1547" s="365"/>
      <c r="H1547" s="365"/>
    </row>
    <row r="1548" spans="1:8" ht="15.6" x14ac:dyDescent="0.3">
      <c r="A1548" s="385" t="s">
        <v>39</v>
      </c>
      <c r="B1548" s="386">
        <v>2015</v>
      </c>
      <c r="C1548" s="387" t="s">
        <v>2486</v>
      </c>
      <c r="D1548" s="388">
        <v>506.48013614431648</v>
      </c>
      <c r="E1548" s="365"/>
      <c r="F1548" s="365"/>
      <c r="G1548" s="365"/>
      <c r="H1548" s="365"/>
    </row>
    <row r="1549" spans="1:8" ht="15.6" x14ac:dyDescent="0.3">
      <c r="A1549" s="385" t="s">
        <v>39</v>
      </c>
      <c r="B1549" s="386">
        <v>2016</v>
      </c>
      <c r="C1549" s="387" t="s">
        <v>2487</v>
      </c>
      <c r="D1549" s="388">
        <v>496.05345281235367</v>
      </c>
      <c r="E1549" s="365"/>
      <c r="F1549" s="365"/>
      <c r="G1549" s="365"/>
      <c r="H1549" s="365"/>
    </row>
    <row r="1550" spans="1:8" ht="15.6" x14ac:dyDescent="0.3">
      <c r="A1550" s="389" t="s">
        <v>39</v>
      </c>
      <c r="B1550" s="390">
        <v>2017</v>
      </c>
      <c r="C1550" s="390" t="s">
        <v>1483</v>
      </c>
      <c r="D1550" s="391">
        <v>484.59335974520883</v>
      </c>
      <c r="E1550" s="365"/>
      <c r="F1550" s="365"/>
      <c r="G1550" s="365"/>
      <c r="H1550" s="365"/>
    </row>
    <row r="1551" spans="1:8" ht="15.6" x14ac:dyDescent="0.3">
      <c r="A1551" s="389" t="s">
        <v>39</v>
      </c>
      <c r="B1551" s="390">
        <v>2018</v>
      </c>
      <c r="C1551" s="390" t="s">
        <v>1484</v>
      </c>
      <c r="D1551" s="391">
        <v>472.29732870659313</v>
      </c>
      <c r="E1551" s="365"/>
      <c r="F1551" s="365"/>
      <c r="G1551" s="365"/>
      <c r="H1551" s="365"/>
    </row>
    <row r="1552" spans="1:8" ht="15.6" x14ac:dyDescent="0.3">
      <c r="A1552" s="389" t="s">
        <v>39</v>
      </c>
      <c r="B1552" s="390">
        <v>2019</v>
      </c>
      <c r="C1552" s="390" t="s">
        <v>1485</v>
      </c>
      <c r="D1552" s="391">
        <v>456.94405470804156</v>
      </c>
      <c r="E1552" s="365"/>
      <c r="F1552" s="365"/>
      <c r="G1552" s="365"/>
      <c r="H1552" s="365"/>
    </row>
    <row r="1553" spans="1:8" ht="15.6" x14ac:dyDescent="0.3">
      <c r="A1553" s="389" t="s">
        <v>39</v>
      </c>
      <c r="B1553" s="390">
        <v>2020</v>
      </c>
      <c r="C1553" s="390" t="s">
        <v>1486</v>
      </c>
      <c r="D1553" s="391">
        <v>443.96495712335724</v>
      </c>
      <c r="E1553" s="365"/>
      <c r="F1553" s="365"/>
      <c r="G1553" s="365"/>
      <c r="H1553" s="365"/>
    </row>
    <row r="1554" spans="1:8" ht="15.6" x14ac:dyDescent="0.3">
      <c r="A1554" s="389" t="s">
        <v>39</v>
      </c>
      <c r="B1554" s="390">
        <v>2021</v>
      </c>
      <c r="C1554" s="390" t="s">
        <v>1487</v>
      </c>
      <c r="D1554" s="391">
        <v>430.83508489255451</v>
      </c>
      <c r="E1554" s="365"/>
      <c r="F1554" s="365"/>
      <c r="G1554" s="365"/>
      <c r="H1554" s="365"/>
    </row>
    <row r="1555" spans="1:8" ht="15.6" x14ac:dyDescent="0.3">
      <c r="A1555" s="389" t="s">
        <v>39</v>
      </c>
      <c r="B1555" s="390">
        <v>2022</v>
      </c>
      <c r="C1555" s="390" t="s">
        <v>1488</v>
      </c>
      <c r="D1555" s="391">
        <v>417.85375312831712</v>
      </c>
      <c r="E1555" s="365"/>
      <c r="F1555" s="365"/>
      <c r="G1555" s="365"/>
      <c r="H1555" s="365"/>
    </row>
    <row r="1556" spans="1:8" ht="15.6" x14ac:dyDescent="0.3">
      <c r="A1556" s="389" t="s">
        <v>39</v>
      </c>
      <c r="B1556" s="390">
        <v>2023</v>
      </c>
      <c r="C1556" s="390" t="s">
        <v>1489</v>
      </c>
      <c r="D1556" s="391">
        <v>404.98765611460038</v>
      </c>
      <c r="E1556" s="365"/>
      <c r="F1556" s="365"/>
      <c r="G1556" s="365"/>
      <c r="H1556" s="365"/>
    </row>
    <row r="1557" spans="1:8" ht="15.6" x14ac:dyDescent="0.3">
      <c r="A1557" s="389" t="s">
        <v>39</v>
      </c>
      <c r="B1557" s="390">
        <v>2024</v>
      </c>
      <c r="C1557" s="390" t="s">
        <v>1490</v>
      </c>
      <c r="D1557" s="391">
        <v>392.30075766765384</v>
      </c>
      <c r="E1557" s="365"/>
      <c r="F1557" s="365"/>
      <c r="G1557" s="365"/>
      <c r="H1557" s="365"/>
    </row>
    <row r="1558" spans="1:8" ht="15.6" x14ac:dyDescent="0.3">
      <c r="A1558" s="389" t="s">
        <v>39</v>
      </c>
      <c r="B1558" s="390">
        <v>2025</v>
      </c>
      <c r="C1558" s="390" t="s">
        <v>1491</v>
      </c>
      <c r="D1558" s="391">
        <v>379.76482157992757</v>
      </c>
      <c r="E1558" s="365"/>
      <c r="F1558" s="365"/>
      <c r="G1558" s="365"/>
      <c r="H1558" s="365"/>
    </row>
    <row r="1559" spans="1:8" ht="15.6" x14ac:dyDescent="0.3">
      <c r="A1559" s="389" t="s">
        <v>39</v>
      </c>
      <c r="B1559" s="390">
        <v>2026</v>
      </c>
      <c r="C1559" s="390" t="s">
        <v>1492</v>
      </c>
      <c r="D1559" s="391">
        <v>368.27063274234575</v>
      </c>
      <c r="E1559" s="365"/>
      <c r="F1559" s="365"/>
      <c r="G1559" s="365"/>
      <c r="H1559" s="365"/>
    </row>
    <row r="1560" spans="1:8" ht="15.6" x14ac:dyDescent="0.3">
      <c r="A1560" s="389" t="s">
        <v>39</v>
      </c>
      <c r="B1560" s="390">
        <v>2027</v>
      </c>
      <c r="C1560" s="390" t="s">
        <v>1493</v>
      </c>
      <c r="D1560" s="391">
        <v>357.72266041628876</v>
      </c>
      <c r="E1560" s="365"/>
      <c r="F1560" s="365"/>
      <c r="G1560" s="365"/>
      <c r="H1560" s="365"/>
    </row>
    <row r="1561" spans="1:8" ht="15.6" x14ac:dyDescent="0.3">
      <c r="A1561" s="389" t="s">
        <v>39</v>
      </c>
      <c r="B1561" s="390">
        <v>2028</v>
      </c>
      <c r="C1561" s="390" t="s">
        <v>1494</v>
      </c>
      <c r="D1561" s="391">
        <v>348.20984327100746</v>
      </c>
      <c r="E1561" s="365"/>
      <c r="F1561" s="365"/>
      <c r="G1561" s="365"/>
      <c r="H1561" s="365"/>
    </row>
    <row r="1562" spans="1:8" ht="15.6" x14ac:dyDescent="0.3">
      <c r="A1562" s="389" t="s">
        <v>39</v>
      </c>
      <c r="B1562" s="390">
        <v>2029</v>
      </c>
      <c r="C1562" s="390" t="s">
        <v>1495</v>
      </c>
      <c r="D1562" s="391">
        <v>339.67863897059323</v>
      </c>
      <c r="E1562" s="365"/>
      <c r="F1562" s="365"/>
      <c r="G1562" s="365"/>
      <c r="H1562" s="365"/>
    </row>
    <row r="1563" spans="1:8" ht="15.6" x14ac:dyDescent="0.3">
      <c r="A1563" s="389" t="s">
        <v>39</v>
      </c>
      <c r="B1563" s="390">
        <v>2030</v>
      </c>
      <c r="C1563" s="390" t="s">
        <v>1496</v>
      </c>
      <c r="D1563" s="391">
        <v>332.07900062121519</v>
      </c>
      <c r="E1563" s="365"/>
      <c r="F1563" s="365"/>
      <c r="G1563" s="365"/>
      <c r="H1563" s="365"/>
    </row>
    <row r="1564" spans="1:8" ht="15.6" x14ac:dyDescent="0.3">
      <c r="A1564" s="389" t="s">
        <v>39</v>
      </c>
      <c r="B1564" s="390">
        <v>2031</v>
      </c>
      <c r="C1564" s="390" t="s">
        <v>1497</v>
      </c>
      <c r="D1564" s="391">
        <v>325.34881501270888</v>
      </c>
      <c r="E1564" s="365"/>
      <c r="F1564" s="365"/>
      <c r="G1564" s="365"/>
      <c r="H1564" s="365"/>
    </row>
    <row r="1565" spans="1:8" ht="15.6" x14ac:dyDescent="0.3">
      <c r="A1565" s="389" t="s">
        <v>39</v>
      </c>
      <c r="B1565" s="390">
        <v>2032</v>
      </c>
      <c r="C1565" s="390" t="s">
        <v>1498</v>
      </c>
      <c r="D1565" s="391">
        <v>319.4136155022336</v>
      </c>
      <c r="E1565" s="365"/>
      <c r="F1565" s="365"/>
      <c r="G1565" s="365"/>
      <c r="H1565" s="365"/>
    </row>
    <row r="1566" spans="1:8" ht="15.6" x14ac:dyDescent="0.3">
      <c r="A1566" s="389" t="s">
        <v>39</v>
      </c>
      <c r="B1566" s="390">
        <v>2033</v>
      </c>
      <c r="C1566" s="390" t="s">
        <v>1499</v>
      </c>
      <c r="D1566" s="391">
        <v>314.2167570118832</v>
      </c>
      <c r="E1566" s="365"/>
      <c r="F1566" s="365"/>
      <c r="G1566" s="365"/>
      <c r="H1566" s="365"/>
    </row>
    <row r="1567" spans="1:8" ht="15.6" x14ac:dyDescent="0.3">
      <c r="A1567" s="389" t="s">
        <v>39</v>
      </c>
      <c r="B1567" s="390">
        <v>2034</v>
      </c>
      <c r="C1567" s="390" t="s">
        <v>1500</v>
      </c>
      <c r="D1567" s="391">
        <v>309.68374284493217</v>
      </c>
      <c r="E1567" s="365"/>
      <c r="F1567" s="365"/>
      <c r="G1567" s="365"/>
      <c r="H1567" s="365"/>
    </row>
    <row r="1568" spans="1:8" ht="15.6" x14ac:dyDescent="0.3">
      <c r="A1568" s="389" t="s">
        <v>39</v>
      </c>
      <c r="B1568" s="390">
        <v>2035</v>
      </c>
      <c r="C1568" s="390" t="s">
        <v>1501</v>
      </c>
      <c r="D1568" s="391">
        <v>305.76309763838162</v>
      </c>
      <c r="E1568" s="365"/>
      <c r="F1568" s="365"/>
      <c r="G1568" s="365"/>
      <c r="H1568" s="365"/>
    </row>
    <row r="1569" spans="1:8" ht="15.6" x14ac:dyDescent="0.3">
      <c r="A1569" s="389" t="s">
        <v>39</v>
      </c>
      <c r="B1569" s="390">
        <v>2036</v>
      </c>
      <c r="C1569" s="390" t="s">
        <v>1502</v>
      </c>
      <c r="D1569" s="391">
        <v>302.39108723012055</v>
      </c>
      <c r="E1569" s="365"/>
      <c r="F1569" s="365"/>
      <c r="G1569" s="365"/>
      <c r="H1569" s="365"/>
    </row>
    <row r="1570" spans="1:8" ht="15.6" x14ac:dyDescent="0.3">
      <c r="A1570" s="389" t="s">
        <v>39</v>
      </c>
      <c r="B1570" s="390">
        <v>2037</v>
      </c>
      <c r="C1570" s="390" t="s">
        <v>1503</v>
      </c>
      <c r="D1570" s="391">
        <v>299.51766457396093</v>
      </c>
      <c r="E1570" s="365"/>
      <c r="F1570" s="365"/>
      <c r="G1570" s="365"/>
      <c r="H1570" s="365"/>
    </row>
    <row r="1571" spans="1:8" ht="15.6" x14ac:dyDescent="0.3">
      <c r="A1571" s="389" t="s">
        <v>39</v>
      </c>
      <c r="B1571" s="390">
        <v>2038</v>
      </c>
      <c r="C1571" s="390" t="s">
        <v>1504</v>
      </c>
      <c r="D1571" s="391">
        <v>297.09201603664724</v>
      </c>
      <c r="E1571" s="365"/>
      <c r="F1571" s="365"/>
      <c r="G1571" s="365"/>
      <c r="H1571" s="365"/>
    </row>
    <row r="1572" spans="1:8" ht="15.6" x14ac:dyDescent="0.3">
      <c r="A1572" s="389" t="s">
        <v>39</v>
      </c>
      <c r="B1572" s="390">
        <v>2039</v>
      </c>
      <c r="C1572" s="390" t="s">
        <v>1505</v>
      </c>
      <c r="D1572" s="391">
        <v>295.04438368281467</v>
      </c>
      <c r="E1572" s="365"/>
      <c r="F1572" s="365"/>
      <c r="G1572" s="365"/>
      <c r="H1572" s="365"/>
    </row>
    <row r="1573" spans="1:8" ht="15.6" x14ac:dyDescent="0.3">
      <c r="A1573" s="389" t="s">
        <v>39</v>
      </c>
      <c r="B1573" s="390">
        <v>2040</v>
      </c>
      <c r="C1573" s="390" t="s">
        <v>1506</v>
      </c>
      <c r="D1573" s="391">
        <v>293.33799730747108</v>
      </c>
      <c r="E1573" s="365"/>
      <c r="F1573" s="365"/>
      <c r="G1573" s="365"/>
      <c r="H1573" s="365"/>
    </row>
    <row r="1574" spans="1:8" ht="15.6" x14ac:dyDescent="0.3">
      <c r="A1574" s="389" t="s">
        <v>39</v>
      </c>
      <c r="B1574" s="390">
        <v>2041</v>
      </c>
      <c r="C1574" s="390" t="s">
        <v>1507</v>
      </c>
      <c r="D1574" s="391">
        <v>291.93100750645789</v>
      </c>
      <c r="E1574" s="365"/>
      <c r="F1574" s="365"/>
      <c r="G1574" s="365"/>
      <c r="H1574" s="365"/>
    </row>
    <row r="1575" spans="1:8" ht="15.6" x14ac:dyDescent="0.3">
      <c r="A1575" s="389" t="s">
        <v>39</v>
      </c>
      <c r="B1575" s="390">
        <v>2042</v>
      </c>
      <c r="C1575" s="390" t="s">
        <v>1508</v>
      </c>
      <c r="D1575" s="391">
        <v>290.76636783685041</v>
      </c>
      <c r="E1575" s="365"/>
      <c r="F1575" s="365"/>
      <c r="G1575" s="365"/>
      <c r="H1575" s="365"/>
    </row>
    <row r="1576" spans="1:8" ht="15.6" x14ac:dyDescent="0.3">
      <c r="A1576" s="389" t="s">
        <v>39</v>
      </c>
      <c r="B1576" s="390">
        <v>2043</v>
      </c>
      <c r="C1576" s="390" t="s">
        <v>1509</v>
      </c>
      <c r="D1576" s="391">
        <v>289.81457821580784</v>
      </c>
      <c r="E1576" s="365"/>
      <c r="F1576" s="365"/>
      <c r="G1576" s="365"/>
      <c r="H1576" s="365"/>
    </row>
    <row r="1577" spans="1:8" ht="15.6" x14ac:dyDescent="0.3">
      <c r="A1577" s="389" t="s">
        <v>39</v>
      </c>
      <c r="B1577" s="390">
        <v>2044</v>
      </c>
      <c r="C1577" s="390" t="s">
        <v>1510</v>
      </c>
      <c r="D1577" s="391">
        <v>289.03103989555137</v>
      </c>
      <c r="E1577" s="365"/>
      <c r="F1577" s="365"/>
      <c r="G1577" s="365"/>
      <c r="H1577" s="365"/>
    </row>
    <row r="1578" spans="1:8" ht="15.6" x14ac:dyDescent="0.3">
      <c r="A1578" s="389" t="s">
        <v>39</v>
      </c>
      <c r="B1578" s="390">
        <v>2045</v>
      </c>
      <c r="C1578" s="390" t="s">
        <v>1511</v>
      </c>
      <c r="D1578" s="391">
        <v>288.37802431644758</v>
      </c>
      <c r="E1578" s="365"/>
      <c r="F1578" s="365"/>
      <c r="G1578" s="365"/>
      <c r="H1578" s="365"/>
    </row>
    <row r="1579" spans="1:8" ht="15.6" x14ac:dyDescent="0.3">
      <c r="A1579" s="389" t="s">
        <v>39</v>
      </c>
      <c r="B1579" s="390">
        <v>2046</v>
      </c>
      <c r="C1579" s="390" t="s">
        <v>1512</v>
      </c>
      <c r="D1579" s="391">
        <v>287.83640517231339</v>
      </c>
      <c r="E1579" s="365"/>
      <c r="F1579" s="365"/>
      <c r="G1579" s="365"/>
      <c r="H1579" s="365"/>
    </row>
    <row r="1580" spans="1:8" ht="15.6" x14ac:dyDescent="0.3">
      <c r="A1580" s="389" t="s">
        <v>39</v>
      </c>
      <c r="B1580" s="390">
        <v>2047</v>
      </c>
      <c r="C1580" s="390" t="s">
        <v>1513</v>
      </c>
      <c r="D1580" s="391">
        <v>287.38853050541633</v>
      </c>
      <c r="E1580" s="365"/>
      <c r="F1580" s="365"/>
      <c r="G1580" s="365"/>
      <c r="H1580" s="365"/>
    </row>
    <row r="1581" spans="1:8" ht="15.6" x14ac:dyDescent="0.3">
      <c r="A1581" s="389" t="s">
        <v>39</v>
      </c>
      <c r="B1581" s="390">
        <v>2048</v>
      </c>
      <c r="C1581" s="390" t="s">
        <v>1514</v>
      </c>
      <c r="D1581" s="391">
        <v>287.02599678486871</v>
      </c>
      <c r="E1581" s="365"/>
      <c r="F1581" s="365"/>
      <c r="G1581" s="365"/>
      <c r="H1581" s="365"/>
    </row>
    <row r="1582" spans="1:8" ht="15.6" x14ac:dyDescent="0.3">
      <c r="A1582" s="389" t="s">
        <v>39</v>
      </c>
      <c r="B1582" s="390">
        <v>2049</v>
      </c>
      <c r="C1582" s="390" t="s">
        <v>1515</v>
      </c>
      <c r="D1582" s="391">
        <v>286.72500348800446</v>
      </c>
      <c r="E1582" s="365"/>
      <c r="F1582" s="365"/>
      <c r="G1582" s="365"/>
      <c r="H1582" s="365"/>
    </row>
    <row r="1583" spans="1:8" ht="15.6" x14ac:dyDescent="0.3">
      <c r="A1583" s="389" t="s">
        <v>39</v>
      </c>
      <c r="B1583" s="390">
        <v>2050</v>
      </c>
      <c r="C1583" s="390" t="s">
        <v>1516</v>
      </c>
      <c r="D1583" s="391">
        <v>286.48062172063487</v>
      </c>
      <c r="E1583" s="365"/>
      <c r="F1583" s="365"/>
      <c r="G1583" s="365"/>
      <c r="H1583" s="365"/>
    </row>
    <row r="1584" spans="1:8" ht="15.6" x14ac:dyDescent="0.3">
      <c r="A1584" s="392" t="s">
        <v>216</v>
      </c>
      <c r="B1584" s="393">
        <v>2015</v>
      </c>
      <c r="C1584" s="393" t="s">
        <v>2824</v>
      </c>
      <c r="D1584" s="388">
        <v>516.76839193354749</v>
      </c>
      <c r="E1584" s="365"/>
      <c r="F1584" s="365"/>
      <c r="G1584" s="365"/>
      <c r="H1584" s="365"/>
    </row>
    <row r="1585" spans="1:8" ht="15.6" x14ac:dyDescent="0.3">
      <c r="A1585" s="392" t="s">
        <v>216</v>
      </c>
      <c r="B1585" s="393">
        <v>2016</v>
      </c>
      <c r="C1585" s="393" t="s">
        <v>2825</v>
      </c>
      <c r="D1585" s="388">
        <v>506.45850347472577</v>
      </c>
      <c r="E1585" s="365"/>
      <c r="F1585" s="365"/>
      <c r="G1585" s="365"/>
      <c r="H1585" s="365"/>
    </row>
    <row r="1586" spans="1:8" ht="15.6" x14ac:dyDescent="0.3">
      <c r="A1586" s="394" t="s">
        <v>216</v>
      </c>
      <c r="B1586" s="395">
        <v>2017</v>
      </c>
      <c r="C1586" s="395" t="s">
        <v>2826</v>
      </c>
      <c r="D1586" s="391">
        <v>494.82377191095105</v>
      </c>
      <c r="E1586" s="365"/>
      <c r="F1586" s="365"/>
      <c r="G1586" s="365"/>
      <c r="H1586" s="365"/>
    </row>
    <row r="1587" spans="1:8" ht="15.6" x14ac:dyDescent="0.3">
      <c r="A1587" s="394" t="s">
        <v>216</v>
      </c>
      <c r="B1587" s="395">
        <v>2018</v>
      </c>
      <c r="C1587" s="395" t="s">
        <v>2827</v>
      </c>
      <c r="D1587" s="391">
        <v>482.23608072976128</v>
      </c>
      <c r="E1587" s="365"/>
      <c r="F1587" s="365"/>
      <c r="G1587" s="365"/>
      <c r="H1587" s="365"/>
    </row>
    <row r="1588" spans="1:8" ht="15.6" x14ac:dyDescent="0.3">
      <c r="A1588" s="394" t="s">
        <v>216</v>
      </c>
      <c r="B1588" s="395">
        <v>2019</v>
      </c>
      <c r="C1588" s="395" t="s">
        <v>2828</v>
      </c>
      <c r="D1588" s="391">
        <v>469.01336781464209</v>
      </c>
      <c r="E1588" s="365"/>
      <c r="F1588" s="365"/>
      <c r="G1588" s="365"/>
      <c r="H1588" s="365"/>
    </row>
    <row r="1589" spans="1:8" ht="15.6" x14ac:dyDescent="0.3">
      <c r="A1589" s="394" t="s">
        <v>216</v>
      </c>
      <c r="B1589" s="395">
        <v>2020</v>
      </c>
      <c r="C1589" s="395" t="s">
        <v>2829</v>
      </c>
      <c r="D1589" s="391">
        <v>455.74161216143966</v>
      </c>
      <c r="E1589" s="365"/>
      <c r="F1589" s="365"/>
      <c r="G1589" s="365"/>
      <c r="H1589" s="365"/>
    </row>
    <row r="1590" spans="1:8" ht="15.6" x14ac:dyDescent="0.3">
      <c r="A1590" s="394" t="s">
        <v>216</v>
      </c>
      <c r="B1590" s="395">
        <v>2021</v>
      </c>
      <c r="C1590" s="395" t="s">
        <v>2830</v>
      </c>
      <c r="D1590" s="391">
        <v>442.3241448089542</v>
      </c>
      <c r="E1590" s="365"/>
      <c r="F1590" s="365"/>
      <c r="G1590" s="365"/>
      <c r="H1590" s="365"/>
    </row>
    <row r="1591" spans="1:8" ht="15.6" x14ac:dyDescent="0.3">
      <c r="A1591" s="394" t="s">
        <v>216</v>
      </c>
      <c r="B1591" s="395">
        <v>2022</v>
      </c>
      <c r="C1591" s="395" t="s">
        <v>2831</v>
      </c>
      <c r="D1591" s="391">
        <v>428.98474097914504</v>
      </c>
      <c r="E1591" s="365"/>
      <c r="F1591" s="365"/>
      <c r="G1591" s="365"/>
      <c r="H1591" s="365"/>
    </row>
    <row r="1592" spans="1:8" ht="15.6" x14ac:dyDescent="0.3">
      <c r="A1592" s="394" t="s">
        <v>216</v>
      </c>
      <c r="B1592" s="395">
        <v>2023</v>
      </c>
      <c r="C1592" s="395" t="s">
        <v>2832</v>
      </c>
      <c r="D1592" s="391">
        <v>415.75556235656921</v>
      </c>
      <c r="E1592" s="365"/>
      <c r="F1592" s="365"/>
      <c r="G1592" s="365"/>
      <c r="H1592" s="365"/>
    </row>
    <row r="1593" spans="1:8" ht="15.6" x14ac:dyDescent="0.3">
      <c r="A1593" s="394" t="s">
        <v>216</v>
      </c>
      <c r="B1593" s="395">
        <v>2024</v>
      </c>
      <c r="C1593" s="395" t="s">
        <v>2833</v>
      </c>
      <c r="D1593" s="391">
        <v>404.69800357595369</v>
      </c>
      <c r="E1593" s="365"/>
      <c r="F1593" s="365"/>
      <c r="G1593" s="365"/>
      <c r="H1593" s="365"/>
    </row>
    <row r="1594" spans="1:8" ht="15.6" x14ac:dyDescent="0.3">
      <c r="A1594" s="394" t="s">
        <v>216</v>
      </c>
      <c r="B1594" s="395">
        <v>2025</v>
      </c>
      <c r="C1594" s="395" t="s">
        <v>2834</v>
      </c>
      <c r="D1594" s="391">
        <v>391.76094185440479</v>
      </c>
      <c r="E1594" s="365"/>
      <c r="F1594" s="365"/>
      <c r="G1594" s="365"/>
      <c r="H1594" s="365"/>
    </row>
    <row r="1595" spans="1:8" ht="15.6" x14ac:dyDescent="0.3">
      <c r="A1595" s="394" t="s">
        <v>216</v>
      </c>
      <c r="B1595" s="395">
        <v>2026</v>
      </c>
      <c r="C1595" s="395" t="s">
        <v>2835</v>
      </c>
      <c r="D1595" s="391">
        <v>380.09165535454753</v>
      </c>
      <c r="E1595" s="365"/>
      <c r="F1595" s="365"/>
      <c r="G1595" s="365"/>
      <c r="H1595" s="365"/>
    </row>
    <row r="1596" spans="1:8" ht="15.6" x14ac:dyDescent="0.3">
      <c r="A1596" s="394" t="s">
        <v>216</v>
      </c>
      <c r="B1596" s="395">
        <v>2027</v>
      </c>
      <c r="C1596" s="395" t="s">
        <v>2836</v>
      </c>
      <c r="D1596" s="391">
        <v>369.56074960611625</v>
      </c>
      <c r="E1596" s="365"/>
      <c r="F1596" s="365"/>
      <c r="G1596" s="365"/>
      <c r="H1596" s="365"/>
    </row>
    <row r="1597" spans="1:8" ht="15.6" x14ac:dyDescent="0.3">
      <c r="A1597" s="394" t="s">
        <v>216</v>
      </c>
      <c r="B1597" s="395">
        <v>2028</v>
      </c>
      <c r="C1597" s="395" t="s">
        <v>2837</v>
      </c>
      <c r="D1597" s="391">
        <v>360.17553347901384</v>
      </c>
      <c r="E1597" s="365"/>
      <c r="F1597" s="365"/>
      <c r="G1597" s="365"/>
      <c r="H1597" s="365"/>
    </row>
    <row r="1598" spans="1:8" ht="15.6" x14ac:dyDescent="0.3">
      <c r="A1598" s="394" t="s">
        <v>216</v>
      </c>
      <c r="B1598" s="395">
        <v>2029</v>
      </c>
      <c r="C1598" s="395" t="s">
        <v>2838</v>
      </c>
      <c r="D1598" s="391">
        <v>351.78762883332502</v>
      </c>
      <c r="E1598" s="365"/>
      <c r="F1598" s="365"/>
      <c r="G1598" s="365"/>
      <c r="H1598" s="365"/>
    </row>
    <row r="1599" spans="1:8" ht="15.6" x14ac:dyDescent="0.3">
      <c r="A1599" s="394" t="s">
        <v>216</v>
      </c>
      <c r="B1599" s="395">
        <v>2030</v>
      </c>
      <c r="C1599" s="395" t="s">
        <v>2839</v>
      </c>
      <c r="D1599" s="391">
        <v>344.33761578237022</v>
      </c>
      <c r="E1599" s="365"/>
      <c r="F1599" s="365"/>
      <c r="G1599" s="365"/>
      <c r="H1599" s="365"/>
    </row>
    <row r="1600" spans="1:8" ht="15.6" x14ac:dyDescent="0.3">
      <c r="A1600" s="394" t="s">
        <v>216</v>
      </c>
      <c r="B1600" s="395">
        <v>2031</v>
      </c>
      <c r="C1600" s="395" t="s">
        <v>2840</v>
      </c>
      <c r="D1600" s="391">
        <v>340.12203518933813</v>
      </c>
      <c r="E1600" s="365"/>
      <c r="F1600" s="365"/>
      <c r="G1600" s="365"/>
      <c r="H1600" s="365"/>
    </row>
    <row r="1601" spans="1:8" ht="15.6" x14ac:dyDescent="0.3">
      <c r="A1601" s="394" t="s">
        <v>216</v>
      </c>
      <c r="B1601" s="395">
        <v>2032</v>
      </c>
      <c r="C1601" s="395" t="s">
        <v>2841</v>
      </c>
      <c r="D1601" s="391">
        <v>334.24287372771067</v>
      </c>
      <c r="E1601" s="365"/>
      <c r="F1601" s="365"/>
      <c r="G1601" s="365"/>
      <c r="H1601" s="365"/>
    </row>
    <row r="1602" spans="1:8" ht="15.6" x14ac:dyDescent="0.3">
      <c r="A1602" s="394" t="s">
        <v>216</v>
      </c>
      <c r="B1602" s="395">
        <v>2033</v>
      </c>
      <c r="C1602" s="395" t="s">
        <v>2842</v>
      </c>
      <c r="D1602" s="391">
        <v>329.0655596330601</v>
      </c>
      <c r="E1602" s="365"/>
      <c r="F1602" s="365"/>
      <c r="G1602" s="365"/>
      <c r="H1602" s="365"/>
    </row>
    <row r="1603" spans="1:8" ht="15.6" x14ac:dyDescent="0.3">
      <c r="A1603" s="394" t="s">
        <v>216</v>
      </c>
      <c r="B1603" s="395">
        <v>2034</v>
      </c>
      <c r="C1603" s="395" t="s">
        <v>2843</v>
      </c>
      <c r="D1603" s="391">
        <v>324.50607505004325</v>
      </c>
      <c r="E1603" s="365"/>
      <c r="F1603" s="365"/>
      <c r="G1603" s="365"/>
      <c r="H1603" s="365"/>
    </row>
    <row r="1604" spans="1:8" ht="15.6" x14ac:dyDescent="0.3">
      <c r="A1604" s="394" t="s">
        <v>216</v>
      </c>
      <c r="B1604" s="395">
        <v>2035</v>
      </c>
      <c r="C1604" s="395" t="s">
        <v>2844</v>
      </c>
      <c r="D1604" s="391">
        <v>320.53265412409354</v>
      </c>
      <c r="E1604" s="365"/>
      <c r="F1604" s="365"/>
      <c r="G1604" s="365"/>
      <c r="H1604" s="365"/>
    </row>
    <row r="1605" spans="1:8" ht="15.6" x14ac:dyDescent="0.3">
      <c r="A1605" s="394" t="s">
        <v>216</v>
      </c>
      <c r="B1605" s="395">
        <v>2036</v>
      </c>
      <c r="C1605" s="395" t="s">
        <v>2845</v>
      </c>
      <c r="D1605" s="391">
        <v>317.08139999064815</v>
      </c>
      <c r="E1605" s="365"/>
      <c r="F1605" s="365"/>
      <c r="G1605" s="365"/>
      <c r="H1605" s="365"/>
    </row>
    <row r="1606" spans="1:8" ht="15.6" x14ac:dyDescent="0.3">
      <c r="A1606" s="394" t="s">
        <v>216</v>
      </c>
      <c r="B1606" s="395">
        <v>2037</v>
      </c>
      <c r="C1606" s="395" t="s">
        <v>2846</v>
      </c>
      <c r="D1606" s="391">
        <v>314.11138271707</v>
      </c>
      <c r="E1606" s="365"/>
      <c r="F1606" s="365"/>
      <c r="G1606" s="365"/>
      <c r="H1606" s="365"/>
    </row>
    <row r="1607" spans="1:8" ht="15.6" x14ac:dyDescent="0.3">
      <c r="A1607" s="394" t="s">
        <v>216</v>
      </c>
      <c r="B1607" s="395">
        <v>2038</v>
      </c>
      <c r="C1607" s="395" t="s">
        <v>2847</v>
      </c>
      <c r="D1607" s="391">
        <v>311.56924206350016</v>
      </c>
      <c r="E1607" s="365"/>
      <c r="F1607" s="365"/>
      <c r="G1607" s="365"/>
      <c r="H1607" s="365"/>
    </row>
    <row r="1608" spans="1:8" ht="15.6" x14ac:dyDescent="0.3">
      <c r="A1608" s="394" t="s">
        <v>216</v>
      </c>
      <c r="B1608" s="395">
        <v>2039</v>
      </c>
      <c r="C1608" s="395" t="s">
        <v>2848</v>
      </c>
      <c r="D1608" s="391">
        <v>309.38917282833205</v>
      </c>
      <c r="E1608" s="365"/>
      <c r="F1608" s="365"/>
      <c r="G1608" s="365"/>
      <c r="H1608" s="365"/>
    </row>
    <row r="1609" spans="1:8" ht="15.6" x14ac:dyDescent="0.3">
      <c r="A1609" s="394" t="s">
        <v>216</v>
      </c>
      <c r="B1609" s="395">
        <v>2040</v>
      </c>
      <c r="C1609" s="395" t="s">
        <v>2849</v>
      </c>
      <c r="D1609" s="391">
        <v>307.54627067558624</v>
      </c>
      <c r="E1609" s="365"/>
      <c r="F1609" s="365"/>
      <c r="G1609" s="365"/>
      <c r="H1609" s="365"/>
    </row>
    <row r="1610" spans="1:8" ht="15.6" x14ac:dyDescent="0.3">
      <c r="A1610" s="394" t="s">
        <v>216</v>
      </c>
      <c r="B1610" s="395">
        <v>2041</v>
      </c>
      <c r="C1610" s="395" t="s">
        <v>2850</v>
      </c>
      <c r="D1610" s="391">
        <v>306.00666561072313</v>
      </c>
      <c r="E1610" s="365"/>
      <c r="F1610" s="365"/>
      <c r="G1610" s="365"/>
      <c r="H1610" s="365"/>
    </row>
    <row r="1611" spans="1:8" ht="15.6" x14ac:dyDescent="0.3">
      <c r="A1611" s="394" t="s">
        <v>216</v>
      </c>
      <c r="B1611" s="395">
        <v>2042</v>
      </c>
      <c r="C1611" s="395" t="s">
        <v>2851</v>
      </c>
      <c r="D1611" s="391">
        <v>304.69431483704534</v>
      </c>
      <c r="E1611" s="365"/>
      <c r="F1611" s="365"/>
      <c r="G1611" s="365"/>
      <c r="H1611" s="365"/>
    </row>
    <row r="1612" spans="1:8" ht="15.6" x14ac:dyDescent="0.3">
      <c r="A1612" s="394" t="s">
        <v>216</v>
      </c>
      <c r="B1612" s="395">
        <v>2043</v>
      </c>
      <c r="C1612" s="395" t="s">
        <v>2852</v>
      </c>
      <c r="D1612" s="391">
        <v>303.6034986726583</v>
      </c>
      <c r="E1612" s="365"/>
      <c r="F1612" s="365"/>
      <c r="G1612" s="365"/>
      <c r="H1612" s="365"/>
    </row>
    <row r="1613" spans="1:8" ht="15.6" x14ac:dyDescent="0.3">
      <c r="A1613" s="394" t="s">
        <v>216</v>
      </c>
      <c r="B1613" s="395">
        <v>2044</v>
      </c>
      <c r="C1613" s="395" t="s">
        <v>2853</v>
      </c>
      <c r="D1613" s="391">
        <v>302.68090625587422</v>
      </c>
      <c r="E1613" s="365"/>
      <c r="F1613" s="365"/>
      <c r="G1613" s="365"/>
      <c r="H1613" s="365"/>
    </row>
    <row r="1614" spans="1:8" ht="15.6" x14ac:dyDescent="0.3">
      <c r="A1614" s="394" t="s">
        <v>216</v>
      </c>
      <c r="B1614" s="395">
        <v>2045</v>
      </c>
      <c r="C1614" s="395" t="s">
        <v>2854</v>
      </c>
      <c r="D1614" s="391">
        <v>301.87042759070704</v>
      </c>
      <c r="E1614" s="365"/>
      <c r="F1614" s="365"/>
      <c r="G1614" s="365"/>
      <c r="H1614" s="365"/>
    </row>
    <row r="1615" spans="1:8" ht="15.6" x14ac:dyDescent="0.3">
      <c r="A1615" s="394" t="s">
        <v>216</v>
      </c>
      <c r="B1615" s="395">
        <v>2046</v>
      </c>
      <c r="C1615" s="395" t="s">
        <v>2855</v>
      </c>
      <c r="D1615" s="391">
        <v>301.1737577079985</v>
      </c>
      <c r="E1615" s="365"/>
      <c r="F1615" s="365"/>
      <c r="G1615" s="365"/>
      <c r="H1615" s="365"/>
    </row>
    <row r="1616" spans="1:8" ht="15.6" x14ac:dyDescent="0.3">
      <c r="A1616" s="394" t="s">
        <v>216</v>
      </c>
      <c r="B1616" s="395">
        <v>2047</v>
      </c>
      <c r="C1616" s="395" t="s">
        <v>2856</v>
      </c>
      <c r="D1616" s="391">
        <v>300.58919837985383</v>
      </c>
      <c r="E1616" s="365"/>
      <c r="F1616" s="365"/>
      <c r="G1616" s="365"/>
      <c r="H1616" s="365"/>
    </row>
    <row r="1617" spans="1:8" ht="15.6" x14ac:dyDescent="0.3">
      <c r="A1617" s="394" t="s">
        <v>216</v>
      </c>
      <c r="B1617" s="395">
        <v>2048</v>
      </c>
      <c r="C1617" s="395" t="s">
        <v>2857</v>
      </c>
      <c r="D1617" s="391">
        <v>300.08637036807971</v>
      </c>
      <c r="E1617" s="365"/>
      <c r="F1617" s="365"/>
      <c r="G1617" s="365"/>
      <c r="H1617" s="365"/>
    </row>
    <row r="1618" spans="1:8" ht="15.6" x14ac:dyDescent="0.3">
      <c r="A1618" s="394" t="s">
        <v>216</v>
      </c>
      <c r="B1618" s="395">
        <v>2049</v>
      </c>
      <c r="C1618" s="395" t="s">
        <v>2858</v>
      </c>
      <c r="D1618" s="391">
        <v>299.65399157463492</v>
      </c>
      <c r="E1618" s="365"/>
      <c r="F1618" s="365"/>
      <c r="G1618" s="365"/>
      <c r="H1618" s="365"/>
    </row>
    <row r="1619" spans="1:8" ht="15.6" x14ac:dyDescent="0.3">
      <c r="A1619" s="394" t="s">
        <v>216</v>
      </c>
      <c r="B1619" s="395">
        <v>2050</v>
      </c>
      <c r="C1619" s="395" t="s">
        <v>2859</v>
      </c>
      <c r="D1619" s="391">
        <v>299.29288319941725</v>
      </c>
      <c r="E1619" s="365"/>
      <c r="F1619" s="365"/>
      <c r="G1619" s="365"/>
      <c r="H1619" s="365"/>
    </row>
    <row r="1620" spans="1:8" ht="15.6" x14ac:dyDescent="0.3">
      <c r="A1620" s="385" t="s">
        <v>40</v>
      </c>
      <c r="B1620" s="386">
        <v>2015</v>
      </c>
      <c r="C1620" s="387" t="s">
        <v>2488</v>
      </c>
      <c r="D1620" s="388">
        <v>513.75726374025703</v>
      </c>
      <c r="E1620" s="365"/>
      <c r="F1620" s="365"/>
      <c r="G1620" s="365"/>
      <c r="H1620" s="365"/>
    </row>
    <row r="1621" spans="1:8" ht="15.6" x14ac:dyDescent="0.3">
      <c r="A1621" s="385" t="s">
        <v>40</v>
      </c>
      <c r="B1621" s="386">
        <v>2016</v>
      </c>
      <c r="C1621" s="387" t="s">
        <v>2489</v>
      </c>
      <c r="D1621" s="388">
        <v>502.73371678484392</v>
      </c>
      <c r="E1621" s="365"/>
      <c r="F1621" s="365"/>
      <c r="G1621" s="365"/>
      <c r="H1621" s="365"/>
    </row>
    <row r="1622" spans="1:8" ht="15.6" x14ac:dyDescent="0.3">
      <c r="A1622" s="389" t="s">
        <v>40</v>
      </c>
      <c r="B1622" s="390">
        <v>2017</v>
      </c>
      <c r="C1622" s="390" t="s">
        <v>1517</v>
      </c>
      <c r="D1622" s="391">
        <v>489.72597619082291</v>
      </c>
      <c r="E1622" s="365"/>
      <c r="F1622" s="365"/>
      <c r="G1622" s="365"/>
      <c r="H1622" s="365"/>
    </row>
    <row r="1623" spans="1:8" ht="15.6" x14ac:dyDescent="0.3">
      <c r="A1623" s="389" t="s">
        <v>40</v>
      </c>
      <c r="B1623" s="390">
        <v>2018</v>
      </c>
      <c r="C1623" s="390" t="s">
        <v>1518</v>
      </c>
      <c r="D1623" s="391">
        <v>476.02433453712467</v>
      </c>
      <c r="E1623" s="365"/>
      <c r="F1623" s="365"/>
      <c r="G1623" s="365"/>
      <c r="H1623" s="365"/>
    </row>
    <row r="1624" spans="1:8" ht="15.6" x14ac:dyDescent="0.3">
      <c r="A1624" s="389" t="s">
        <v>40</v>
      </c>
      <c r="B1624" s="390">
        <v>2019</v>
      </c>
      <c r="C1624" s="390" t="s">
        <v>1519</v>
      </c>
      <c r="D1624" s="391">
        <v>462.11262939773826</v>
      </c>
      <c r="E1624" s="365"/>
      <c r="F1624" s="365"/>
      <c r="G1624" s="365"/>
      <c r="H1624" s="365"/>
    </row>
    <row r="1625" spans="1:8" ht="15.6" x14ac:dyDescent="0.3">
      <c r="A1625" s="389" t="s">
        <v>40</v>
      </c>
      <c r="B1625" s="390">
        <v>2020</v>
      </c>
      <c r="C1625" s="390" t="s">
        <v>1520</v>
      </c>
      <c r="D1625" s="391">
        <v>448.17834604634248</v>
      </c>
      <c r="E1625" s="365"/>
      <c r="F1625" s="365"/>
      <c r="G1625" s="365"/>
      <c r="H1625" s="365"/>
    </row>
    <row r="1626" spans="1:8" ht="15.6" x14ac:dyDescent="0.3">
      <c r="A1626" s="389" t="s">
        <v>40</v>
      </c>
      <c r="B1626" s="390">
        <v>2021</v>
      </c>
      <c r="C1626" s="390" t="s">
        <v>1521</v>
      </c>
      <c r="D1626" s="391">
        <v>434.75180787978616</v>
      </c>
      <c r="E1626" s="365"/>
      <c r="F1626" s="365"/>
      <c r="G1626" s="365"/>
      <c r="H1626" s="365"/>
    </row>
    <row r="1627" spans="1:8" ht="15.6" x14ac:dyDescent="0.3">
      <c r="A1627" s="389" t="s">
        <v>40</v>
      </c>
      <c r="B1627" s="390">
        <v>2022</v>
      </c>
      <c r="C1627" s="390" t="s">
        <v>1522</v>
      </c>
      <c r="D1627" s="391">
        <v>421.22515755435023</v>
      </c>
      <c r="E1627" s="365"/>
      <c r="F1627" s="365"/>
      <c r="G1627" s="365"/>
      <c r="H1627" s="365"/>
    </row>
    <row r="1628" spans="1:8" ht="15.6" x14ac:dyDescent="0.3">
      <c r="A1628" s="389" t="s">
        <v>40</v>
      </c>
      <c r="B1628" s="390">
        <v>2023</v>
      </c>
      <c r="C1628" s="390" t="s">
        <v>1523</v>
      </c>
      <c r="D1628" s="391">
        <v>407.90373112802661</v>
      </c>
      <c r="E1628" s="365"/>
      <c r="F1628" s="365"/>
      <c r="G1628" s="365"/>
      <c r="H1628" s="365"/>
    </row>
    <row r="1629" spans="1:8" ht="15.6" x14ac:dyDescent="0.3">
      <c r="A1629" s="389" t="s">
        <v>40</v>
      </c>
      <c r="B1629" s="390">
        <v>2024</v>
      </c>
      <c r="C1629" s="390" t="s">
        <v>1524</v>
      </c>
      <c r="D1629" s="391">
        <v>394.88158693027117</v>
      </c>
      <c r="E1629" s="365"/>
      <c r="F1629" s="365"/>
      <c r="G1629" s="365"/>
      <c r="H1629" s="365"/>
    </row>
    <row r="1630" spans="1:8" ht="15.6" x14ac:dyDescent="0.3">
      <c r="A1630" s="389" t="s">
        <v>40</v>
      </c>
      <c r="B1630" s="390">
        <v>2025</v>
      </c>
      <c r="C1630" s="390" t="s">
        <v>1525</v>
      </c>
      <c r="D1630" s="391">
        <v>382.11637924689762</v>
      </c>
      <c r="E1630" s="365"/>
      <c r="F1630" s="365"/>
      <c r="G1630" s="365"/>
      <c r="H1630" s="365"/>
    </row>
    <row r="1631" spans="1:8" ht="15.6" x14ac:dyDescent="0.3">
      <c r="A1631" s="389" t="s">
        <v>40</v>
      </c>
      <c r="B1631" s="390">
        <v>2026</v>
      </c>
      <c r="C1631" s="390" t="s">
        <v>1526</v>
      </c>
      <c r="D1631" s="391">
        <v>370.06389088268503</v>
      </c>
      <c r="E1631" s="365"/>
      <c r="F1631" s="365"/>
      <c r="G1631" s="365"/>
      <c r="H1631" s="365"/>
    </row>
    <row r="1632" spans="1:8" ht="15.6" x14ac:dyDescent="0.3">
      <c r="A1632" s="389" t="s">
        <v>40</v>
      </c>
      <c r="B1632" s="390">
        <v>2027</v>
      </c>
      <c r="C1632" s="390" t="s">
        <v>1527</v>
      </c>
      <c r="D1632" s="391">
        <v>359.37434694331142</v>
      </c>
      <c r="E1632" s="365"/>
      <c r="F1632" s="365"/>
      <c r="G1632" s="365"/>
      <c r="H1632" s="365"/>
    </row>
    <row r="1633" spans="1:8" ht="15.6" x14ac:dyDescent="0.3">
      <c r="A1633" s="389" t="s">
        <v>40</v>
      </c>
      <c r="B1633" s="390">
        <v>2028</v>
      </c>
      <c r="C1633" s="390" t="s">
        <v>1528</v>
      </c>
      <c r="D1633" s="391">
        <v>349.72578293235136</v>
      </c>
      <c r="E1633" s="365"/>
      <c r="F1633" s="365"/>
      <c r="G1633" s="365"/>
      <c r="H1633" s="365"/>
    </row>
    <row r="1634" spans="1:8" ht="15.6" x14ac:dyDescent="0.3">
      <c r="A1634" s="389" t="s">
        <v>40</v>
      </c>
      <c r="B1634" s="390">
        <v>2029</v>
      </c>
      <c r="C1634" s="390" t="s">
        <v>1529</v>
      </c>
      <c r="D1634" s="391">
        <v>341.06400121381824</v>
      </c>
      <c r="E1634" s="365"/>
      <c r="F1634" s="365"/>
      <c r="G1634" s="365"/>
      <c r="H1634" s="365"/>
    </row>
    <row r="1635" spans="1:8" ht="15.6" x14ac:dyDescent="0.3">
      <c r="A1635" s="389" t="s">
        <v>40</v>
      </c>
      <c r="B1635" s="390">
        <v>2030</v>
      </c>
      <c r="C1635" s="390" t="s">
        <v>1530</v>
      </c>
      <c r="D1635" s="391">
        <v>333.31964580597059</v>
      </c>
      <c r="E1635" s="365"/>
      <c r="F1635" s="365"/>
      <c r="G1635" s="365"/>
      <c r="H1635" s="365"/>
    </row>
    <row r="1636" spans="1:8" ht="15.6" x14ac:dyDescent="0.3">
      <c r="A1636" s="389" t="s">
        <v>40</v>
      </c>
      <c r="B1636" s="390">
        <v>2031</v>
      </c>
      <c r="C1636" s="390" t="s">
        <v>1531</v>
      </c>
      <c r="D1636" s="391">
        <v>326.45290542646842</v>
      </c>
      <c r="E1636" s="365"/>
      <c r="F1636" s="365"/>
      <c r="G1636" s="365"/>
      <c r="H1636" s="365"/>
    </row>
    <row r="1637" spans="1:8" ht="15.6" x14ac:dyDescent="0.3">
      <c r="A1637" s="389" t="s">
        <v>40</v>
      </c>
      <c r="B1637" s="390">
        <v>2032</v>
      </c>
      <c r="C1637" s="390" t="s">
        <v>1532</v>
      </c>
      <c r="D1637" s="391">
        <v>320.35417523422308</v>
      </c>
      <c r="E1637" s="365"/>
      <c r="F1637" s="365"/>
      <c r="G1637" s="365"/>
      <c r="H1637" s="365"/>
    </row>
    <row r="1638" spans="1:8" ht="15.6" x14ac:dyDescent="0.3">
      <c r="A1638" s="389" t="s">
        <v>40</v>
      </c>
      <c r="B1638" s="390">
        <v>2033</v>
      </c>
      <c r="C1638" s="390" t="s">
        <v>1533</v>
      </c>
      <c r="D1638" s="391">
        <v>314.97191058307595</v>
      </c>
      <c r="E1638" s="365"/>
      <c r="F1638" s="365"/>
      <c r="G1638" s="365"/>
      <c r="H1638" s="365"/>
    </row>
    <row r="1639" spans="1:8" ht="15.6" x14ac:dyDescent="0.3">
      <c r="A1639" s="389" t="s">
        <v>40</v>
      </c>
      <c r="B1639" s="390">
        <v>2034</v>
      </c>
      <c r="C1639" s="390" t="s">
        <v>1534</v>
      </c>
      <c r="D1639" s="391">
        <v>310.24108588640337</v>
      </c>
      <c r="E1639" s="365"/>
      <c r="F1639" s="365"/>
      <c r="G1639" s="365"/>
      <c r="H1639" s="365"/>
    </row>
    <row r="1640" spans="1:8" ht="15.6" x14ac:dyDescent="0.3">
      <c r="A1640" s="389" t="s">
        <v>40</v>
      </c>
      <c r="B1640" s="390">
        <v>2035</v>
      </c>
      <c r="C1640" s="390" t="s">
        <v>1535</v>
      </c>
      <c r="D1640" s="391">
        <v>306.10432190393277</v>
      </c>
      <c r="E1640" s="365"/>
      <c r="F1640" s="365"/>
      <c r="G1640" s="365"/>
      <c r="H1640" s="365"/>
    </row>
    <row r="1641" spans="1:8" ht="15.6" x14ac:dyDescent="0.3">
      <c r="A1641" s="389" t="s">
        <v>40</v>
      </c>
      <c r="B1641" s="390">
        <v>2036</v>
      </c>
      <c r="C1641" s="390" t="s">
        <v>1536</v>
      </c>
      <c r="D1641" s="391">
        <v>302.50722861756935</v>
      </c>
      <c r="E1641" s="365"/>
      <c r="F1641" s="365"/>
      <c r="G1641" s="365"/>
      <c r="H1641" s="365"/>
    </row>
    <row r="1642" spans="1:8" ht="15.6" x14ac:dyDescent="0.3">
      <c r="A1642" s="389" t="s">
        <v>40</v>
      </c>
      <c r="B1642" s="390">
        <v>2037</v>
      </c>
      <c r="C1642" s="390" t="s">
        <v>1537</v>
      </c>
      <c r="D1642" s="391">
        <v>299.41009232741243</v>
      </c>
      <c r="E1642" s="365"/>
      <c r="F1642" s="365"/>
      <c r="G1642" s="365"/>
      <c r="H1642" s="365"/>
    </row>
    <row r="1643" spans="1:8" ht="15.6" x14ac:dyDescent="0.3">
      <c r="A1643" s="389" t="s">
        <v>40</v>
      </c>
      <c r="B1643" s="390">
        <v>2038</v>
      </c>
      <c r="C1643" s="390" t="s">
        <v>1538</v>
      </c>
      <c r="D1643" s="391">
        <v>296.76138065670511</v>
      </c>
      <c r="E1643" s="365"/>
      <c r="F1643" s="365"/>
      <c r="G1643" s="365"/>
      <c r="H1643" s="365"/>
    </row>
    <row r="1644" spans="1:8" ht="15.6" x14ac:dyDescent="0.3">
      <c r="A1644" s="389" t="s">
        <v>40</v>
      </c>
      <c r="B1644" s="390">
        <v>2039</v>
      </c>
      <c r="C1644" s="390" t="s">
        <v>1539</v>
      </c>
      <c r="D1644" s="391">
        <v>294.50043898057703</v>
      </c>
      <c r="E1644" s="365"/>
      <c r="F1644" s="365"/>
      <c r="G1644" s="365"/>
      <c r="H1644" s="365"/>
    </row>
    <row r="1645" spans="1:8" ht="15.6" x14ac:dyDescent="0.3">
      <c r="A1645" s="389" t="s">
        <v>40</v>
      </c>
      <c r="B1645" s="390">
        <v>2040</v>
      </c>
      <c r="C1645" s="390" t="s">
        <v>1540</v>
      </c>
      <c r="D1645" s="391">
        <v>292.5936542760744</v>
      </c>
      <c r="E1645" s="365"/>
      <c r="F1645" s="365"/>
      <c r="G1645" s="365"/>
      <c r="H1645" s="365"/>
    </row>
    <row r="1646" spans="1:8" ht="15.6" x14ac:dyDescent="0.3">
      <c r="A1646" s="389" t="s">
        <v>40</v>
      </c>
      <c r="B1646" s="390">
        <v>2041</v>
      </c>
      <c r="C1646" s="390" t="s">
        <v>1541</v>
      </c>
      <c r="D1646" s="391">
        <v>291.01018590241057</v>
      </c>
      <c r="E1646" s="365"/>
      <c r="F1646" s="365"/>
      <c r="G1646" s="365"/>
      <c r="H1646" s="365"/>
    </row>
    <row r="1647" spans="1:8" ht="15.6" x14ac:dyDescent="0.3">
      <c r="A1647" s="389" t="s">
        <v>40</v>
      </c>
      <c r="B1647" s="390">
        <v>2042</v>
      </c>
      <c r="C1647" s="390" t="s">
        <v>1542</v>
      </c>
      <c r="D1647" s="391">
        <v>289.68742474724536</v>
      </c>
      <c r="E1647" s="365"/>
      <c r="F1647" s="365"/>
      <c r="G1647" s="365"/>
      <c r="H1647" s="365"/>
    </row>
    <row r="1648" spans="1:8" ht="15.6" x14ac:dyDescent="0.3">
      <c r="A1648" s="389" t="s">
        <v>40</v>
      </c>
      <c r="B1648" s="390">
        <v>2043</v>
      </c>
      <c r="C1648" s="390" t="s">
        <v>1543</v>
      </c>
      <c r="D1648" s="391">
        <v>288.59948694972184</v>
      </c>
      <c r="E1648" s="365"/>
      <c r="F1648" s="365"/>
      <c r="G1648" s="365"/>
      <c r="H1648" s="365"/>
    </row>
    <row r="1649" spans="1:8" ht="15.6" x14ac:dyDescent="0.3">
      <c r="A1649" s="389" t="s">
        <v>40</v>
      </c>
      <c r="B1649" s="390">
        <v>2044</v>
      </c>
      <c r="C1649" s="390" t="s">
        <v>1544</v>
      </c>
      <c r="D1649" s="391">
        <v>287.70194781665157</v>
      </c>
      <c r="E1649" s="365"/>
      <c r="F1649" s="365"/>
      <c r="G1649" s="365"/>
      <c r="H1649" s="365"/>
    </row>
    <row r="1650" spans="1:8" ht="15.6" x14ac:dyDescent="0.3">
      <c r="A1650" s="389" t="s">
        <v>40</v>
      </c>
      <c r="B1650" s="390">
        <v>2045</v>
      </c>
      <c r="C1650" s="390" t="s">
        <v>1545</v>
      </c>
      <c r="D1650" s="391">
        <v>286.95850291683519</v>
      </c>
      <c r="E1650" s="365"/>
      <c r="F1650" s="365"/>
      <c r="G1650" s="365"/>
      <c r="H1650" s="365"/>
    </row>
    <row r="1651" spans="1:8" ht="15.6" x14ac:dyDescent="0.3">
      <c r="A1651" s="389" t="s">
        <v>40</v>
      </c>
      <c r="B1651" s="390">
        <v>2046</v>
      </c>
      <c r="C1651" s="390" t="s">
        <v>1546</v>
      </c>
      <c r="D1651" s="391">
        <v>286.35194811694413</v>
      </c>
      <c r="E1651" s="365"/>
      <c r="F1651" s="365"/>
      <c r="G1651" s="365"/>
      <c r="H1651" s="365"/>
    </row>
    <row r="1652" spans="1:8" ht="15.6" x14ac:dyDescent="0.3">
      <c r="A1652" s="389" t="s">
        <v>40</v>
      </c>
      <c r="B1652" s="390">
        <v>2047</v>
      </c>
      <c r="C1652" s="390" t="s">
        <v>1547</v>
      </c>
      <c r="D1652" s="391">
        <v>285.86048370738251</v>
      </c>
      <c r="E1652" s="365"/>
      <c r="F1652" s="365"/>
      <c r="G1652" s="365"/>
      <c r="H1652" s="365"/>
    </row>
    <row r="1653" spans="1:8" ht="15.6" x14ac:dyDescent="0.3">
      <c r="A1653" s="389" t="s">
        <v>40</v>
      </c>
      <c r="B1653" s="390">
        <v>2048</v>
      </c>
      <c r="C1653" s="390" t="s">
        <v>1548</v>
      </c>
      <c r="D1653" s="391">
        <v>285.46878808772522</v>
      </c>
      <c r="E1653" s="365"/>
      <c r="F1653" s="365"/>
      <c r="G1653" s="365"/>
      <c r="H1653" s="365"/>
    </row>
    <row r="1654" spans="1:8" ht="15.6" x14ac:dyDescent="0.3">
      <c r="A1654" s="389" t="s">
        <v>40</v>
      </c>
      <c r="B1654" s="390">
        <v>2049</v>
      </c>
      <c r="C1654" s="390" t="s">
        <v>1549</v>
      </c>
      <c r="D1654" s="391">
        <v>285.14628228361988</v>
      </c>
      <c r="E1654" s="365"/>
      <c r="F1654" s="365"/>
      <c r="G1654" s="365"/>
      <c r="H1654" s="365"/>
    </row>
    <row r="1655" spans="1:8" ht="15.6" x14ac:dyDescent="0.3">
      <c r="A1655" s="389" t="s">
        <v>40</v>
      </c>
      <c r="B1655" s="390">
        <v>2050</v>
      </c>
      <c r="C1655" s="390" t="s">
        <v>1550</v>
      </c>
      <c r="D1655" s="391">
        <v>284.89331149574303</v>
      </c>
      <c r="E1655" s="365"/>
      <c r="F1655" s="365"/>
      <c r="G1655" s="365"/>
      <c r="H1655" s="365"/>
    </row>
    <row r="1656" spans="1:8" ht="15.6" x14ac:dyDescent="0.3">
      <c r="A1656" s="385" t="s">
        <v>205</v>
      </c>
      <c r="B1656" s="386">
        <v>2015</v>
      </c>
      <c r="C1656" s="387" t="s">
        <v>2490</v>
      </c>
      <c r="D1656" s="388">
        <v>499.97249591790796</v>
      </c>
      <c r="E1656" s="365"/>
      <c r="F1656" s="365"/>
      <c r="G1656" s="365"/>
      <c r="H1656" s="365"/>
    </row>
    <row r="1657" spans="1:8" ht="15.6" x14ac:dyDescent="0.3">
      <c r="A1657" s="385" t="s">
        <v>205</v>
      </c>
      <c r="B1657" s="386">
        <v>2016</v>
      </c>
      <c r="C1657" s="387" t="s">
        <v>2491</v>
      </c>
      <c r="D1657" s="388">
        <v>489.54461827388269</v>
      </c>
      <c r="E1657" s="365"/>
      <c r="F1657" s="365"/>
      <c r="G1657" s="365"/>
      <c r="H1657" s="365"/>
    </row>
    <row r="1658" spans="1:8" ht="15.6" x14ac:dyDescent="0.3">
      <c r="A1658" s="389" t="s">
        <v>205</v>
      </c>
      <c r="B1658" s="390">
        <v>2017</v>
      </c>
      <c r="C1658" s="390" t="s">
        <v>1551</v>
      </c>
      <c r="D1658" s="391">
        <v>478.00214066733264</v>
      </c>
      <c r="E1658" s="365"/>
      <c r="F1658" s="365"/>
      <c r="G1658" s="365"/>
      <c r="H1658" s="365"/>
    </row>
    <row r="1659" spans="1:8" ht="15.6" x14ac:dyDescent="0.3">
      <c r="A1659" s="389" t="s">
        <v>205</v>
      </c>
      <c r="B1659" s="390">
        <v>2018</v>
      </c>
      <c r="C1659" s="390" t="s">
        <v>1552</v>
      </c>
      <c r="D1659" s="391">
        <v>465.8660916931517</v>
      </c>
      <c r="E1659" s="365"/>
      <c r="F1659" s="365"/>
      <c r="G1659" s="365"/>
      <c r="H1659" s="365"/>
    </row>
    <row r="1660" spans="1:8" ht="15.6" x14ac:dyDescent="0.3">
      <c r="A1660" s="389" t="s">
        <v>205</v>
      </c>
      <c r="B1660" s="390">
        <v>2019</v>
      </c>
      <c r="C1660" s="390" t="s">
        <v>1553</v>
      </c>
      <c r="D1660" s="391">
        <v>452.70783951457611</v>
      </c>
      <c r="E1660" s="365"/>
      <c r="F1660" s="365"/>
      <c r="G1660" s="365"/>
      <c r="H1660" s="365"/>
    </row>
    <row r="1661" spans="1:8" ht="15.6" x14ac:dyDescent="0.3">
      <c r="A1661" s="389" t="s">
        <v>205</v>
      </c>
      <c r="B1661" s="390">
        <v>2020</v>
      </c>
      <c r="C1661" s="390" t="s">
        <v>1554</v>
      </c>
      <c r="D1661" s="391">
        <v>439.99501142650018</v>
      </c>
      <c r="E1661" s="365"/>
      <c r="F1661" s="365"/>
      <c r="G1661" s="365"/>
      <c r="H1661" s="365"/>
    </row>
    <row r="1662" spans="1:8" ht="15.6" x14ac:dyDescent="0.3">
      <c r="A1662" s="389" t="s">
        <v>205</v>
      </c>
      <c r="B1662" s="390">
        <v>2021</v>
      </c>
      <c r="C1662" s="390" t="s">
        <v>1555</v>
      </c>
      <c r="D1662" s="391">
        <v>427.67189745973735</v>
      </c>
      <c r="E1662" s="365"/>
      <c r="F1662" s="365"/>
      <c r="G1662" s="365"/>
      <c r="H1662" s="365"/>
    </row>
    <row r="1663" spans="1:8" ht="15.6" x14ac:dyDescent="0.3">
      <c r="A1663" s="389" t="s">
        <v>205</v>
      </c>
      <c r="B1663" s="390">
        <v>2022</v>
      </c>
      <c r="C1663" s="390" t="s">
        <v>1556</v>
      </c>
      <c r="D1663" s="391">
        <v>414.91215304666667</v>
      </c>
      <c r="E1663" s="365"/>
      <c r="F1663" s="365"/>
      <c r="G1663" s="365"/>
      <c r="H1663" s="365"/>
    </row>
    <row r="1664" spans="1:8" ht="15.6" x14ac:dyDescent="0.3">
      <c r="A1664" s="389" t="s">
        <v>205</v>
      </c>
      <c r="B1664" s="390">
        <v>2023</v>
      </c>
      <c r="C1664" s="390" t="s">
        <v>1557</v>
      </c>
      <c r="D1664" s="391">
        <v>402.22359171218289</v>
      </c>
      <c r="E1664" s="365"/>
      <c r="F1664" s="365"/>
      <c r="G1664" s="365"/>
      <c r="H1664" s="365"/>
    </row>
    <row r="1665" spans="1:8" ht="15.6" x14ac:dyDescent="0.3">
      <c r="A1665" s="389" t="s">
        <v>205</v>
      </c>
      <c r="B1665" s="390">
        <v>2024</v>
      </c>
      <c r="C1665" s="390" t="s">
        <v>1558</v>
      </c>
      <c r="D1665" s="391">
        <v>391.31942436956268</v>
      </c>
      <c r="E1665" s="365"/>
      <c r="F1665" s="365"/>
      <c r="G1665" s="365"/>
      <c r="H1665" s="365"/>
    </row>
    <row r="1666" spans="1:8" ht="15.6" x14ac:dyDescent="0.3">
      <c r="A1666" s="389" t="s">
        <v>205</v>
      </c>
      <c r="B1666" s="390">
        <v>2025</v>
      </c>
      <c r="C1666" s="390" t="s">
        <v>1559</v>
      </c>
      <c r="D1666" s="391">
        <v>378.87250777048951</v>
      </c>
      <c r="E1666" s="365"/>
      <c r="F1666" s="365"/>
      <c r="G1666" s="365"/>
      <c r="H1666" s="365"/>
    </row>
    <row r="1667" spans="1:8" ht="15.6" x14ac:dyDescent="0.3">
      <c r="A1667" s="389" t="s">
        <v>205</v>
      </c>
      <c r="B1667" s="390">
        <v>2026</v>
      </c>
      <c r="C1667" s="390" t="s">
        <v>1560</v>
      </c>
      <c r="D1667" s="391">
        <v>367.58498853542511</v>
      </c>
      <c r="E1667" s="365"/>
      <c r="F1667" s="365"/>
      <c r="G1667" s="365"/>
      <c r="H1667" s="365"/>
    </row>
    <row r="1668" spans="1:8" ht="15.6" x14ac:dyDescent="0.3">
      <c r="A1668" s="389" t="s">
        <v>205</v>
      </c>
      <c r="B1668" s="390">
        <v>2027</v>
      </c>
      <c r="C1668" s="390" t="s">
        <v>1561</v>
      </c>
      <c r="D1668" s="391">
        <v>357.34027911583655</v>
      </c>
      <c r="E1668" s="365"/>
      <c r="F1668" s="365"/>
      <c r="G1668" s="365"/>
      <c r="H1668" s="365"/>
    </row>
    <row r="1669" spans="1:8" ht="15.6" x14ac:dyDescent="0.3">
      <c r="A1669" s="389" t="s">
        <v>205</v>
      </c>
      <c r="B1669" s="390">
        <v>2028</v>
      </c>
      <c r="C1669" s="390" t="s">
        <v>1562</v>
      </c>
      <c r="D1669" s="391">
        <v>348.18301072818559</v>
      </c>
      <c r="E1669" s="365"/>
      <c r="F1669" s="365"/>
      <c r="G1669" s="365"/>
      <c r="H1669" s="365"/>
    </row>
    <row r="1670" spans="1:8" ht="15.6" x14ac:dyDescent="0.3">
      <c r="A1670" s="389" t="s">
        <v>205</v>
      </c>
      <c r="B1670" s="390">
        <v>2029</v>
      </c>
      <c r="C1670" s="390" t="s">
        <v>1563</v>
      </c>
      <c r="D1670" s="391">
        <v>340.01505842131894</v>
      </c>
      <c r="E1670" s="365"/>
      <c r="F1670" s="365"/>
      <c r="G1670" s="365"/>
      <c r="H1670" s="365"/>
    </row>
    <row r="1671" spans="1:8" ht="15.6" x14ac:dyDescent="0.3">
      <c r="A1671" s="389" t="s">
        <v>205</v>
      </c>
      <c r="B1671" s="390">
        <v>2030</v>
      </c>
      <c r="C1671" s="390" t="s">
        <v>1564</v>
      </c>
      <c r="D1671" s="391">
        <v>332.76939500102901</v>
      </c>
      <c r="E1671" s="365"/>
      <c r="F1671" s="365"/>
      <c r="G1671" s="365"/>
      <c r="H1671" s="365"/>
    </row>
    <row r="1672" spans="1:8" ht="15.6" x14ac:dyDescent="0.3">
      <c r="A1672" s="389" t="s">
        <v>205</v>
      </c>
      <c r="B1672" s="390">
        <v>2031</v>
      </c>
      <c r="C1672" s="390" t="s">
        <v>1565</v>
      </c>
      <c r="D1672" s="391">
        <v>326.68078482664765</v>
      </c>
      <c r="E1672" s="365"/>
      <c r="F1672" s="365"/>
      <c r="G1672" s="365"/>
      <c r="H1672" s="365"/>
    </row>
    <row r="1673" spans="1:8" ht="15.6" x14ac:dyDescent="0.3">
      <c r="A1673" s="389" t="s">
        <v>205</v>
      </c>
      <c r="B1673" s="390">
        <v>2032</v>
      </c>
      <c r="C1673" s="390" t="s">
        <v>1566</v>
      </c>
      <c r="D1673" s="391">
        <v>321.02576286094188</v>
      </c>
      <c r="E1673" s="365"/>
      <c r="F1673" s="365"/>
      <c r="G1673" s="365"/>
      <c r="H1673" s="365"/>
    </row>
    <row r="1674" spans="1:8" ht="15.6" x14ac:dyDescent="0.3">
      <c r="A1674" s="389" t="s">
        <v>205</v>
      </c>
      <c r="B1674" s="390">
        <v>2033</v>
      </c>
      <c r="C1674" s="390" t="s">
        <v>1567</v>
      </c>
      <c r="D1674" s="391">
        <v>316.058120565808</v>
      </c>
      <c r="E1674" s="365"/>
      <c r="F1674" s="365"/>
      <c r="G1674" s="365"/>
      <c r="H1674" s="365"/>
    </row>
    <row r="1675" spans="1:8" ht="15.6" x14ac:dyDescent="0.3">
      <c r="A1675" s="389" t="s">
        <v>205</v>
      </c>
      <c r="B1675" s="390">
        <v>2034</v>
      </c>
      <c r="C1675" s="390" t="s">
        <v>1568</v>
      </c>
      <c r="D1675" s="391">
        <v>311.70775256852755</v>
      </c>
      <c r="E1675" s="365"/>
      <c r="F1675" s="365"/>
      <c r="G1675" s="365"/>
      <c r="H1675" s="365"/>
    </row>
    <row r="1676" spans="1:8" ht="15.6" x14ac:dyDescent="0.3">
      <c r="A1676" s="389" t="s">
        <v>205</v>
      </c>
      <c r="B1676" s="390">
        <v>2035</v>
      </c>
      <c r="C1676" s="390" t="s">
        <v>1569</v>
      </c>
      <c r="D1676" s="391">
        <v>307.92864001532843</v>
      </c>
      <c r="E1676" s="365"/>
      <c r="F1676" s="365"/>
      <c r="G1676" s="365"/>
      <c r="H1676" s="365"/>
    </row>
    <row r="1677" spans="1:8" ht="15.6" x14ac:dyDescent="0.3">
      <c r="A1677" s="389" t="s">
        <v>205</v>
      </c>
      <c r="B1677" s="390">
        <v>2036</v>
      </c>
      <c r="C1677" s="390" t="s">
        <v>1570</v>
      </c>
      <c r="D1677" s="391">
        <v>304.6575768406363</v>
      </c>
      <c r="E1677" s="365"/>
      <c r="F1677" s="365"/>
      <c r="G1677" s="365"/>
      <c r="H1677" s="365"/>
    </row>
    <row r="1678" spans="1:8" ht="15.6" x14ac:dyDescent="0.3">
      <c r="A1678" s="389" t="s">
        <v>205</v>
      </c>
      <c r="B1678" s="390">
        <v>2037</v>
      </c>
      <c r="C1678" s="390" t="s">
        <v>1571</v>
      </c>
      <c r="D1678" s="391">
        <v>301.85390663536435</v>
      </c>
      <c r="E1678" s="365"/>
      <c r="F1678" s="365"/>
      <c r="G1678" s="365"/>
      <c r="H1678" s="365"/>
    </row>
    <row r="1679" spans="1:8" ht="15.6" x14ac:dyDescent="0.3">
      <c r="A1679" s="389" t="s">
        <v>205</v>
      </c>
      <c r="B1679" s="390">
        <v>2038</v>
      </c>
      <c r="C1679" s="390" t="s">
        <v>1572</v>
      </c>
      <c r="D1679" s="391">
        <v>299.47116053448946</v>
      </c>
      <c r="E1679" s="365"/>
      <c r="F1679" s="365"/>
      <c r="G1679" s="365"/>
      <c r="H1679" s="365"/>
    </row>
    <row r="1680" spans="1:8" ht="15.6" x14ac:dyDescent="0.3">
      <c r="A1680" s="389" t="s">
        <v>205</v>
      </c>
      <c r="B1680" s="390">
        <v>2039</v>
      </c>
      <c r="C1680" s="390" t="s">
        <v>1573</v>
      </c>
      <c r="D1680" s="391">
        <v>297.45121283539964</v>
      </c>
      <c r="E1680" s="365"/>
      <c r="F1680" s="365"/>
      <c r="G1680" s="365"/>
      <c r="H1680" s="365"/>
    </row>
    <row r="1681" spans="1:8" ht="15.6" x14ac:dyDescent="0.3">
      <c r="A1681" s="389" t="s">
        <v>205</v>
      </c>
      <c r="B1681" s="390">
        <v>2040</v>
      </c>
      <c r="C1681" s="390" t="s">
        <v>1574</v>
      </c>
      <c r="D1681" s="391">
        <v>295.75446299229441</v>
      </c>
      <c r="E1681" s="365"/>
      <c r="F1681" s="365"/>
      <c r="G1681" s="365"/>
      <c r="H1681" s="365"/>
    </row>
    <row r="1682" spans="1:8" ht="15.6" x14ac:dyDescent="0.3">
      <c r="A1682" s="389" t="s">
        <v>205</v>
      </c>
      <c r="B1682" s="390">
        <v>2041</v>
      </c>
      <c r="C1682" s="390" t="s">
        <v>1575</v>
      </c>
      <c r="D1682" s="391">
        <v>294.35379229723395</v>
      </c>
      <c r="E1682" s="365"/>
      <c r="F1682" s="365"/>
      <c r="G1682" s="365"/>
      <c r="H1682" s="365"/>
    </row>
    <row r="1683" spans="1:8" ht="15.6" x14ac:dyDescent="0.3">
      <c r="A1683" s="389" t="s">
        <v>205</v>
      </c>
      <c r="B1683" s="390">
        <v>2042</v>
      </c>
      <c r="C1683" s="390" t="s">
        <v>1576</v>
      </c>
      <c r="D1683" s="391">
        <v>293.17969066807865</v>
      </c>
      <c r="E1683" s="365"/>
      <c r="F1683" s="365"/>
      <c r="G1683" s="365"/>
      <c r="H1683" s="365"/>
    </row>
    <row r="1684" spans="1:8" ht="15.6" x14ac:dyDescent="0.3">
      <c r="A1684" s="389" t="s">
        <v>205</v>
      </c>
      <c r="B1684" s="390">
        <v>2043</v>
      </c>
      <c r="C1684" s="390" t="s">
        <v>1577</v>
      </c>
      <c r="D1684" s="391">
        <v>292.21336400026951</v>
      </c>
      <c r="E1684" s="365"/>
      <c r="F1684" s="365"/>
      <c r="G1684" s="365"/>
      <c r="H1684" s="365"/>
    </row>
    <row r="1685" spans="1:8" ht="15.6" x14ac:dyDescent="0.3">
      <c r="A1685" s="389" t="s">
        <v>205</v>
      </c>
      <c r="B1685" s="390">
        <v>2044</v>
      </c>
      <c r="C1685" s="390" t="s">
        <v>1578</v>
      </c>
      <c r="D1685" s="391">
        <v>291.4056527384671</v>
      </c>
      <c r="E1685" s="365"/>
      <c r="F1685" s="365"/>
      <c r="G1685" s="365"/>
      <c r="H1685" s="365"/>
    </row>
    <row r="1686" spans="1:8" ht="15.6" x14ac:dyDescent="0.3">
      <c r="A1686" s="389" t="s">
        <v>205</v>
      </c>
      <c r="B1686" s="390">
        <v>2045</v>
      </c>
      <c r="C1686" s="390" t="s">
        <v>1579</v>
      </c>
      <c r="D1686" s="391">
        <v>290.71874992899166</v>
      </c>
      <c r="E1686" s="365"/>
      <c r="F1686" s="365"/>
      <c r="G1686" s="365"/>
      <c r="H1686" s="365"/>
    </row>
    <row r="1687" spans="1:8" ht="15.6" x14ac:dyDescent="0.3">
      <c r="A1687" s="389" t="s">
        <v>205</v>
      </c>
      <c r="B1687" s="390">
        <v>2046</v>
      </c>
      <c r="C1687" s="390" t="s">
        <v>1580</v>
      </c>
      <c r="D1687" s="391">
        <v>290.14148482298214</v>
      </c>
      <c r="E1687" s="365"/>
      <c r="F1687" s="365"/>
      <c r="G1687" s="365"/>
      <c r="H1687" s="365"/>
    </row>
    <row r="1688" spans="1:8" ht="15.6" x14ac:dyDescent="0.3">
      <c r="A1688" s="389" t="s">
        <v>205</v>
      </c>
      <c r="B1688" s="390">
        <v>2047</v>
      </c>
      <c r="C1688" s="390" t="s">
        <v>1581</v>
      </c>
      <c r="D1688" s="391">
        <v>289.65484769110225</v>
      </c>
      <c r="E1688" s="365"/>
      <c r="F1688" s="365"/>
      <c r="G1688" s="365"/>
      <c r="H1688" s="365"/>
    </row>
    <row r="1689" spans="1:8" ht="15.6" x14ac:dyDescent="0.3">
      <c r="A1689" s="389" t="s">
        <v>205</v>
      </c>
      <c r="B1689" s="390">
        <v>2048</v>
      </c>
      <c r="C1689" s="390" t="s">
        <v>1582</v>
      </c>
      <c r="D1689" s="391">
        <v>289.24251238116341</v>
      </c>
      <c r="E1689" s="365"/>
      <c r="F1689" s="365"/>
      <c r="G1689" s="365"/>
      <c r="H1689" s="365"/>
    </row>
    <row r="1690" spans="1:8" ht="15.6" x14ac:dyDescent="0.3">
      <c r="A1690" s="389" t="s">
        <v>205</v>
      </c>
      <c r="B1690" s="390">
        <v>2049</v>
      </c>
      <c r="C1690" s="390" t="s">
        <v>1583</v>
      </c>
      <c r="D1690" s="391">
        <v>288.88771073097848</v>
      </c>
      <c r="E1690" s="365"/>
      <c r="F1690" s="365"/>
      <c r="G1690" s="365"/>
      <c r="H1690" s="365"/>
    </row>
    <row r="1691" spans="1:8" ht="15.6" x14ac:dyDescent="0.3">
      <c r="A1691" s="389" t="s">
        <v>205</v>
      </c>
      <c r="B1691" s="390">
        <v>2050</v>
      </c>
      <c r="C1691" s="390" t="s">
        <v>1584</v>
      </c>
      <c r="D1691" s="391">
        <v>288.60157742050541</v>
      </c>
      <c r="E1691" s="365"/>
      <c r="F1691" s="365"/>
      <c r="G1691" s="365"/>
      <c r="H1691" s="365"/>
    </row>
    <row r="1692" spans="1:8" ht="15.6" x14ac:dyDescent="0.3">
      <c r="A1692" s="394" t="s">
        <v>217</v>
      </c>
      <c r="B1692" s="393">
        <v>2015</v>
      </c>
      <c r="C1692" s="393" t="s">
        <v>2860</v>
      </c>
      <c r="D1692" s="388">
        <v>504.85258869878572</v>
      </c>
      <c r="E1692" s="365"/>
      <c r="F1692" s="365"/>
      <c r="G1692" s="365"/>
      <c r="H1692" s="365"/>
    </row>
    <row r="1693" spans="1:8" ht="15.6" x14ac:dyDescent="0.3">
      <c r="A1693" s="392" t="s">
        <v>217</v>
      </c>
      <c r="B1693" s="393">
        <v>2016</v>
      </c>
      <c r="C1693" s="393" t="s">
        <v>2861</v>
      </c>
      <c r="D1693" s="388">
        <v>494.72635886924218</v>
      </c>
      <c r="E1693" s="365"/>
      <c r="F1693" s="365"/>
      <c r="G1693" s="365"/>
      <c r="H1693" s="365"/>
    </row>
    <row r="1694" spans="1:8" ht="15.6" x14ac:dyDescent="0.3">
      <c r="A1694" s="394" t="s">
        <v>217</v>
      </c>
      <c r="B1694" s="395">
        <v>2017</v>
      </c>
      <c r="C1694" s="395" t="s">
        <v>2862</v>
      </c>
      <c r="D1694" s="391">
        <v>482.78026600294794</v>
      </c>
      <c r="E1694" s="365"/>
      <c r="F1694" s="365"/>
      <c r="G1694" s="365"/>
      <c r="H1694" s="365"/>
    </row>
    <row r="1695" spans="1:8" ht="15.6" x14ac:dyDescent="0.3">
      <c r="A1695" s="394" t="s">
        <v>217</v>
      </c>
      <c r="B1695" s="395">
        <v>2018</v>
      </c>
      <c r="C1695" s="395" t="s">
        <v>2863</v>
      </c>
      <c r="D1695" s="391">
        <v>470.27751018750115</v>
      </c>
      <c r="E1695" s="365"/>
      <c r="F1695" s="365"/>
      <c r="G1695" s="365"/>
      <c r="H1695" s="365"/>
    </row>
    <row r="1696" spans="1:8" ht="15.6" x14ac:dyDescent="0.3">
      <c r="A1696" s="394" t="s">
        <v>217</v>
      </c>
      <c r="B1696" s="395">
        <v>2019</v>
      </c>
      <c r="C1696" s="395" t="s">
        <v>2864</v>
      </c>
      <c r="D1696" s="391">
        <v>457.39963513622951</v>
      </c>
      <c r="E1696" s="365"/>
      <c r="F1696" s="365"/>
      <c r="G1696" s="365"/>
      <c r="H1696" s="365"/>
    </row>
    <row r="1697" spans="1:8" ht="15.6" x14ac:dyDescent="0.3">
      <c r="A1697" s="394" t="s">
        <v>217</v>
      </c>
      <c r="B1697" s="395">
        <v>2020</v>
      </c>
      <c r="C1697" s="395" t="s">
        <v>2865</v>
      </c>
      <c r="D1697" s="391">
        <v>444.28927589004707</v>
      </c>
      <c r="E1697" s="365"/>
      <c r="F1697" s="365"/>
      <c r="G1697" s="365"/>
      <c r="H1697" s="365"/>
    </row>
    <row r="1698" spans="1:8" ht="15.6" x14ac:dyDescent="0.3">
      <c r="A1698" s="394" t="s">
        <v>217</v>
      </c>
      <c r="B1698" s="395">
        <v>2021</v>
      </c>
      <c r="C1698" s="395" t="s">
        <v>2866</v>
      </c>
      <c r="D1698" s="391">
        <v>431.41512012465296</v>
      </c>
      <c r="E1698" s="365"/>
      <c r="F1698" s="365"/>
      <c r="G1698" s="365"/>
      <c r="H1698" s="365"/>
    </row>
    <row r="1699" spans="1:8" ht="15.6" x14ac:dyDescent="0.3">
      <c r="A1699" s="394" t="s">
        <v>217</v>
      </c>
      <c r="B1699" s="395">
        <v>2022</v>
      </c>
      <c r="C1699" s="395" t="s">
        <v>2867</v>
      </c>
      <c r="D1699" s="391">
        <v>418.36059543748041</v>
      </c>
      <c r="E1699" s="365"/>
      <c r="F1699" s="365"/>
      <c r="G1699" s="365"/>
      <c r="H1699" s="365"/>
    </row>
    <row r="1700" spans="1:8" ht="15.6" x14ac:dyDescent="0.3">
      <c r="A1700" s="394" t="s">
        <v>217</v>
      </c>
      <c r="B1700" s="395">
        <v>2023</v>
      </c>
      <c r="C1700" s="395" t="s">
        <v>2868</v>
      </c>
      <c r="D1700" s="391">
        <v>405.41543700873558</v>
      </c>
      <c r="E1700" s="365"/>
      <c r="F1700" s="365"/>
      <c r="G1700" s="365"/>
      <c r="H1700" s="365"/>
    </row>
    <row r="1701" spans="1:8" ht="15.6" x14ac:dyDescent="0.3">
      <c r="A1701" s="394" t="s">
        <v>217</v>
      </c>
      <c r="B1701" s="395">
        <v>2024</v>
      </c>
      <c r="C1701" s="395" t="s">
        <v>2869</v>
      </c>
      <c r="D1701" s="391">
        <v>392.64281039178741</v>
      </c>
      <c r="E1701" s="365"/>
      <c r="F1701" s="365"/>
      <c r="G1701" s="365"/>
      <c r="H1701" s="365"/>
    </row>
    <row r="1702" spans="1:8" ht="15.6" x14ac:dyDescent="0.3">
      <c r="A1702" s="394" t="s">
        <v>217</v>
      </c>
      <c r="B1702" s="395">
        <v>2025</v>
      </c>
      <c r="C1702" s="395" t="s">
        <v>2870</v>
      </c>
      <c r="D1702" s="391">
        <v>380.01077101975994</v>
      </c>
      <c r="E1702" s="365"/>
      <c r="F1702" s="365"/>
      <c r="G1702" s="365"/>
      <c r="H1702" s="365"/>
    </row>
    <row r="1703" spans="1:8" ht="15.6" x14ac:dyDescent="0.3">
      <c r="A1703" s="394" t="s">
        <v>217</v>
      </c>
      <c r="B1703" s="395">
        <v>2026</v>
      </c>
      <c r="C1703" s="395" t="s">
        <v>2871</v>
      </c>
      <c r="D1703" s="391">
        <v>368.65977153061357</v>
      </c>
      <c r="E1703" s="365"/>
      <c r="F1703" s="365"/>
      <c r="G1703" s="365"/>
      <c r="H1703" s="365"/>
    </row>
    <row r="1704" spans="1:8" ht="15.6" x14ac:dyDescent="0.3">
      <c r="A1704" s="394" t="s">
        <v>217</v>
      </c>
      <c r="B1704" s="395">
        <v>2027</v>
      </c>
      <c r="C1704" s="395" t="s">
        <v>2872</v>
      </c>
      <c r="D1704" s="391">
        <v>358.4144642777581</v>
      </c>
      <c r="E1704" s="365"/>
      <c r="F1704" s="365"/>
      <c r="G1704" s="365"/>
      <c r="H1704" s="365"/>
    </row>
    <row r="1705" spans="1:8" ht="15.6" x14ac:dyDescent="0.3">
      <c r="A1705" s="394" t="s">
        <v>217</v>
      </c>
      <c r="B1705" s="395">
        <v>2028</v>
      </c>
      <c r="C1705" s="395" t="s">
        <v>2873</v>
      </c>
      <c r="D1705" s="391">
        <v>349.26892391873054</v>
      </c>
      <c r="E1705" s="365"/>
      <c r="F1705" s="365"/>
      <c r="G1705" s="365"/>
      <c r="H1705" s="365"/>
    </row>
    <row r="1706" spans="1:8" ht="15.6" x14ac:dyDescent="0.3">
      <c r="A1706" s="394" t="s">
        <v>217</v>
      </c>
      <c r="B1706" s="395">
        <v>2029</v>
      </c>
      <c r="C1706" s="395" t="s">
        <v>2874</v>
      </c>
      <c r="D1706" s="391">
        <v>341.1170678729855</v>
      </c>
      <c r="E1706" s="365"/>
      <c r="F1706" s="365"/>
      <c r="G1706" s="365"/>
      <c r="H1706" s="365"/>
    </row>
    <row r="1707" spans="1:8" ht="15.6" x14ac:dyDescent="0.3">
      <c r="A1707" s="394" t="s">
        <v>217</v>
      </c>
      <c r="B1707" s="395">
        <v>2030</v>
      </c>
      <c r="C1707" s="395" t="s">
        <v>2875</v>
      </c>
      <c r="D1707" s="391">
        <v>333.88728677430566</v>
      </c>
      <c r="E1707" s="365"/>
      <c r="F1707" s="365"/>
      <c r="G1707" s="365"/>
      <c r="H1707" s="365"/>
    </row>
    <row r="1708" spans="1:8" ht="15.6" x14ac:dyDescent="0.3">
      <c r="A1708" s="394" t="s">
        <v>217</v>
      </c>
      <c r="B1708" s="395">
        <v>2031</v>
      </c>
      <c r="C1708" s="395" t="s">
        <v>2876</v>
      </c>
      <c r="D1708" s="391">
        <v>327.51052283169111</v>
      </c>
      <c r="E1708" s="365"/>
      <c r="F1708" s="365"/>
      <c r="G1708" s="365"/>
      <c r="H1708" s="365"/>
    </row>
    <row r="1709" spans="1:8" ht="15.6" x14ac:dyDescent="0.3">
      <c r="A1709" s="394" t="s">
        <v>217</v>
      </c>
      <c r="B1709" s="395">
        <v>2032</v>
      </c>
      <c r="C1709" s="395" t="s">
        <v>2877</v>
      </c>
      <c r="D1709" s="391">
        <v>321.91278125793684</v>
      </c>
      <c r="E1709" s="365"/>
      <c r="F1709" s="365"/>
      <c r="G1709" s="365"/>
      <c r="H1709" s="365"/>
    </row>
    <row r="1710" spans="1:8" ht="15.6" x14ac:dyDescent="0.3">
      <c r="A1710" s="394" t="s">
        <v>217</v>
      </c>
      <c r="B1710" s="395">
        <v>2033</v>
      </c>
      <c r="C1710" s="395" t="s">
        <v>2878</v>
      </c>
      <c r="D1710" s="391">
        <v>317.03227348632032</v>
      </c>
      <c r="E1710" s="365"/>
      <c r="F1710" s="365"/>
      <c r="G1710" s="365"/>
      <c r="H1710" s="365"/>
    </row>
    <row r="1711" spans="1:8" ht="15.6" x14ac:dyDescent="0.3">
      <c r="A1711" s="394" t="s">
        <v>217</v>
      </c>
      <c r="B1711" s="395">
        <v>2034</v>
      </c>
      <c r="C1711" s="395" t="s">
        <v>2879</v>
      </c>
      <c r="D1711" s="391">
        <v>312.80098856425207</v>
      </c>
      <c r="E1711" s="365"/>
      <c r="F1711" s="365"/>
      <c r="G1711" s="365"/>
      <c r="H1711" s="365"/>
    </row>
    <row r="1712" spans="1:8" ht="15.6" x14ac:dyDescent="0.3">
      <c r="A1712" s="394" t="s">
        <v>217</v>
      </c>
      <c r="B1712" s="395">
        <v>2035</v>
      </c>
      <c r="C1712" s="395" t="s">
        <v>2880</v>
      </c>
      <c r="D1712" s="391">
        <v>309.1689264825053</v>
      </c>
      <c r="E1712" s="365"/>
      <c r="F1712" s="365"/>
      <c r="G1712" s="365"/>
      <c r="H1712" s="365"/>
    </row>
    <row r="1713" spans="1:8" ht="15.6" x14ac:dyDescent="0.3">
      <c r="A1713" s="394" t="s">
        <v>217</v>
      </c>
      <c r="B1713" s="395">
        <v>2036</v>
      </c>
      <c r="C1713" s="395" t="s">
        <v>2881</v>
      </c>
      <c r="D1713" s="391">
        <v>306.06913986634243</v>
      </c>
      <c r="E1713" s="365"/>
      <c r="F1713" s="365"/>
      <c r="G1713" s="365"/>
      <c r="H1713" s="365"/>
    </row>
    <row r="1714" spans="1:8" ht="15.6" x14ac:dyDescent="0.3">
      <c r="A1714" s="394" t="s">
        <v>217</v>
      </c>
      <c r="B1714" s="395">
        <v>2037</v>
      </c>
      <c r="C1714" s="395" t="s">
        <v>2882</v>
      </c>
      <c r="D1714" s="391">
        <v>303.4530064261055</v>
      </c>
      <c r="E1714" s="365"/>
      <c r="F1714" s="365"/>
      <c r="G1714" s="365"/>
      <c r="H1714" s="365"/>
    </row>
    <row r="1715" spans="1:8" ht="15.6" x14ac:dyDescent="0.3">
      <c r="A1715" s="394" t="s">
        <v>217</v>
      </c>
      <c r="B1715" s="395">
        <v>2038</v>
      </c>
      <c r="C1715" s="395" t="s">
        <v>2883</v>
      </c>
      <c r="D1715" s="391">
        <v>301.25809696784592</v>
      </c>
      <c r="E1715" s="365"/>
      <c r="F1715" s="365"/>
      <c r="G1715" s="365"/>
      <c r="H1715" s="365"/>
    </row>
    <row r="1716" spans="1:8" ht="15.6" x14ac:dyDescent="0.3">
      <c r="A1716" s="394" t="s">
        <v>217</v>
      </c>
      <c r="B1716" s="395">
        <v>2039</v>
      </c>
      <c r="C1716" s="395" t="s">
        <v>2884</v>
      </c>
      <c r="D1716" s="391">
        <v>299.42981405718774</v>
      </c>
      <c r="E1716" s="365"/>
      <c r="F1716" s="365"/>
      <c r="G1716" s="365"/>
      <c r="H1716" s="365"/>
    </row>
    <row r="1717" spans="1:8" ht="15.6" x14ac:dyDescent="0.3">
      <c r="A1717" s="394" t="s">
        <v>217</v>
      </c>
      <c r="B1717" s="395">
        <v>2040</v>
      </c>
      <c r="C1717" s="395" t="s">
        <v>2885</v>
      </c>
      <c r="D1717" s="391">
        <v>297.91365956328985</v>
      </c>
      <c r="E1717" s="365"/>
      <c r="F1717" s="365"/>
      <c r="G1717" s="365"/>
      <c r="H1717" s="365"/>
    </row>
    <row r="1718" spans="1:8" ht="15.6" x14ac:dyDescent="0.3">
      <c r="A1718" s="394" t="s">
        <v>217</v>
      </c>
      <c r="B1718" s="395">
        <v>2041</v>
      </c>
      <c r="C1718" s="395" t="s">
        <v>2886</v>
      </c>
      <c r="D1718" s="391">
        <v>296.67633139241894</v>
      </c>
      <c r="E1718" s="365"/>
      <c r="F1718" s="365"/>
      <c r="G1718" s="365"/>
      <c r="H1718" s="365"/>
    </row>
    <row r="1719" spans="1:8" ht="15.6" x14ac:dyDescent="0.3">
      <c r="A1719" s="394" t="s">
        <v>217</v>
      </c>
      <c r="B1719" s="395">
        <v>2042</v>
      </c>
      <c r="C1719" s="395" t="s">
        <v>2887</v>
      </c>
      <c r="D1719" s="391">
        <v>295.65480167200883</v>
      </c>
      <c r="E1719" s="365"/>
      <c r="F1719" s="365"/>
      <c r="G1719" s="365"/>
      <c r="H1719" s="365"/>
    </row>
    <row r="1720" spans="1:8" ht="15.6" x14ac:dyDescent="0.3">
      <c r="A1720" s="394" t="s">
        <v>217</v>
      </c>
      <c r="B1720" s="395">
        <v>2043</v>
      </c>
      <c r="C1720" s="395" t="s">
        <v>2888</v>
      </c>
      <c r="D1720" s="391">
        <v>294.81934779302259</v>
      </c>
      <c r="E1720" s="365"/>
      <c r="F1720" s="365"/>
      <c r="G1720" s="365"/>
      <c r="H1720" s="365"/>
    </row>
    <row r="1721" spans="1:8" ht="15.6" x14ac:dyDescent="0.3">
      <c r="A1721" s="394" t="s">
        <v>217</v>
      </c>
      <c r="B1721" s="395">
        <v>2044</v>
      </c>
      <c r="C1721" s="395" t="s">
        <v>2889</v>
      </c>
      <c r="D1721" s="391">
        <v>294.13508403149342</v>
      </c>
      <c r="E1721" s="365"/>
      <c r="F1721" s="365"/>
      <c r="G1721" s="365"/>
      <c r="H1721" s="365"/>
    </row>
    <row r="1722" spans="1:8" ht="15.6" x14ac:dyDescent="0.3">
      <c r="A1722" s="394" t="s">
        <v>217</v>
      </c>
      <c r="B1722" s="395">
        <v>2045</v>
      </c>
      <c r="C1722" s="395" t="s">
        <v>2890</v>
      </c>
      <c r="D1722" s="391">
        <v>293.55818294089227</v>
      </c>
      <c r="E1722" s="365"/>
      <c r="F1722" s="365"/>
      <c r="G1722" s="365"/>
      <c r="H1722" s="365"/>
    </row>
    <row r="1723" spans="1:8" ht="15.6" x14ac:dyDescent="0.3">
      <c r="A1723" s="394" t="s">
        <v>217</v>
      </c>
      <c r="B1723" s="395">
        <v>2046</v>
      </c>
      <c r="C1723" s="395" t="s">
        <v>2891</v>
      </c>
      <c r="D1723" s="391">
        <v>293.0849448976731</v>
      </c>
      <c r="E1723" s="365"/>
      <c r="F1723" s="365"/>
      <c r="G1723" s="365"/>
      <c r="H1723" s="365"/>
    </row>
    <row r="1724" spans="1:8" ht="15.6" x14ac:dyDescent="0.3">
      <c r="A1724" s="394" t="s">
        <v>217</v>
      </c>
      <c r="B1724" s="395">
        <v>2047</v>
      </c>
      <c r="C1724" s="395" t="s">
        <v>2892</v>
      </c>
      <c r="D1724" s="391">
        <v>292.68893755688731</v>
      </c>
      <c r="E1724" s="365"/>
      <c r="F1724" s="365"/>
      <c r="G1724" s="365"/>
      <c r="H1724" s="365"/>
    </row>
    <row r="1725" spans="1:8" ht="15.6" x14ac:dyDescent="0.3">
      <c r="A1725" s="394" t="s">
        <v>217</v>
      </c>
      <c r="B1725" s="395">
        <v>2048</v>
      </c>
      <c r="C1725" s="395" t="s">
        <v>2893</v>
      </c>
      <c r="D1725" s="391">
        <v>292.36136109872297</v>
      </c>
      <c r="E1725" s="365"/>
      <c r="F1725" s="365"/>
      <c r="G1725" s="365"/>
      <c r="H1725" s="365"/>
    </row>
    <row r="1726" spans="1:8" ht="15.6" x14ac:dyDescent="0.3">
      <c r="A1726" s="394" t="s">
        <v>217</v>
      </c>
      <c r="B1726" s="395">
        <v>2049</v>
      </c>
      <c r="C1726" s="395" t="s">
        <v>2894</v>
      </c>
      <c r="D1726" s="391">
        <v>292.08465970517682</v>
      </c>
      <c r="E1726" s="365"/>
      <c r="F1726" s="365"/>
      <c r="G1726" s="365"/>
      <c r="H1726" s="365"/>
    </row>
    <row r="1727" spans="1:8" ht="15.6" x14ac:dyDescent="0.3">
      <c r="A1727" s="394" t="s">
        <v>217</v>
      </c>
      <c r="B1727" s="395">
        <v>2050</v>
      </c>
      <c r="C1727" s="395" t="s">
        <v>2895</v>
      </c>
      <c r="D1727" s="391">
        <v>291.86495038648093</v>
      </c>
      <c r="E1727" s="365"/>
      <c r="F1727" s="365"/>
      <c r="G1727" s="365"/>
      <c r="H1727" s="365"/>
    </row>
    <row r="1728" spans="1:8" ht="15.6" x14ac:dyDescent="0.3">
      <c r="A1728" s="385" t="s">
        <v>206</v>
      </c>
      <c r="B1728" s="386">
        <v>2015</v>
      </c>
      <c r="C1728" s="387" t="s">
        <v>2492</v>
      </c>
      <c r="D1728" s="388">
        <v>504.85258872998588</v>
      </c>
      <c r="E1728" s="365"/>
      <c r="F1728" s="365"/>
      <c r="G1728" s="365"/>
      <c r="H1728" s="365"/>
    </row>
    <row r="1729" spans="1:8" ht="15.6" x14ac:dyDescent="0.3">
      <c r="A1729" s="385" t="s">
        <v>206</v>
      </c>
      <c r="B1729" s="386">
        <v>2016</v>
      </c>
      <c r="C1729" s="387" t="s">
        <v>2493</v>
      </c>
      <c r="D1729" s="388">
        <v>494.72635880062109</v>
      </c>
      <c r="E1729" s="365"/>
      <c r="F1729" s="365"/>
      <c r="G1729" s="365"/>
      <c r="H1729" s="365"/>
    </row>
    <row r="1730" spans="1:8" ht="15.6" x14ac:dyDescent="0.3">
      <c r="A1730" s="389" t="s">
        <v>206</v>
      </c>
      <c r="B1730" s="390">
        <v>2017</v>
      </c>
      <c r="C1730" s="390" t="s">
        <v>1585</v>
      </c>
      <c r="D1730" s="391">
        <v>482.78026597772077</v>
      </c>
      <c r="E1730" s="365"/>
      <c r="F1730" s="365"/>
      <c r="G1730" s="365"/>
      <c r="H1730" s="365"/>
    </row>
    <row r="1731" spans="1:8" ht="15.6" x14ac:dyDescent="0.3">
      <c r="A1731" s="389" t="s">
        <v>206</v>
      </c>
      <c r="B1731" s="390">
        <v>2018</v>
      </c>
      <c r="C1731" s="390" t="s">
        <v>1586</v>
      </c>
      <c r="D1731" s="391">
        <v>470.27751016360332</v>
      </c>
      <c r="E1731" s="365"/>
      <c r="F1731" s="365"/>
      <c r="G1731" s="365"/>
      <c r="H1731" s="365"/>
    </row>
    <row r="1732" spans="1:8" ht="15.6" x14ac:dyDescent="0.3">
      <c r="A1732" s="389" t="s">
        <v>206</v>
      </c>
      <c r="B1732" s="390">
        <v>2019</v>
      </c>
      <c r="C1732" s="390" t="s">
        <v>1587</v>
      </c>
      <c r="D1732" s="391">
        <v>457.39963511520847</v>
      </c>
      <c r="E1732" s="365"/>
      <c r="F1732" s="365"/>
      <c r="G1732" s="365"/>
      <c r="H1732" s="365"/>
    </row>
    <row r="1733" spans="1:8" ht="15.6" x14ac:dyDescent="0.3">
      <c r="A1733" s="389" t="s">
        <v>206</v>
      </c>
      <c r="B1733" s="390">
        <v>2020</v>
      </c>
      <c r="C1733" s="390" t="s">
        <v>1588</v>
      </c>
      <c r="D1733" s="391">
        <v>444.28927591596903</v>
      </c>
      <c r="E1733" s="365"/>
      <c r="F1733" s="365"/>
      <c r="G1733" s="365"/>
      <c r="H1733" s="365"/>
    </row>
    <row r="1734" spans="1:8" ht="15.6" x14ac:dyDescent="0.3">
      <c r="A1734" s="389" t="s">
        <v>206</v>
      </c>
      <c r="B1734" s="390">
        <v>2021</v>
      </c>
      <c r="C1734" s="390" t="s">
        <v>1589</v>
      </c>
      <c r="D1734" s="391">
        <v>431.41512012682091</v>
      </c>
      <c r="E1734" s="365"/>
      <c r="F1734" s="365"/>
      <c r="G1734" s="365"/>
      <c r="H1734" s="365"/>
    </row>
    <row r="1735" spans="1:8" ht="15.6" x14ac:dyDescent="0.3">
      <c r="A1735" s="389" t="s">
        <v>206</v>
      </c>
      <c r="B1735" s="390">
        <v>2022</v>
      </c>
      <c r="C1735" s="390" t="s">
        <v>1590</v>
      </c>
      <c r="D1735" s="391">
        <v>418.36059545416214</v>
      </c>
      <c r="E1735" s="365"/>
      <c r="F1735" s="365"/>
      <c r="G1735" s="365"/>
      <c r="H1735" s="365"/>
    </row>
    <row r="1736" spans="1:8" ht="15.6" x14ac:dyDescent="0.3">
      <c r="A1736" s="389" t="s">
        <v>206</v>
      </c>
      <c r="B1736" s="390">
        <v>2023</v>
      </c>
      <c r="C1736" s="390" t="s">
        <v>1591</v>
      </c>
      <c r="D1736" s="391">
        <v>405.41543697763672</v>
      </c>
      <c r="E1736" s="365"/>
      <c r="F1736" s="365"/>
      <c r="G1736" s="365"/>
      <c r="H1736" s="365"/>
    </row>
    <row r="1737" spans="1:8" ht="15.6" x14ac:dyDescent="0.3">
      <c r="A1737" s="389" t="s">
        <v>206</v>
      </c>
      <c r="B1737" s="390">
        <v>2024</v>
      </c>
      <c r="C1737" s="390" t="s">
        <v>1592</v>
      </c>
      <c r="D1737" s="391">
        <v>392.64281041891553</v>
      </c>
      <c r="E1737" s="365"/>
      <c r="F1737" s="365"/>
      <c r="G1737" s="365"/>
      <c r="H1737" s="365"/>
    </row>
    <row r="1738" spans="1:8" ht="15.6" x14ac:dyDescent="0.3">
      <c r="A1738" s="389" t="s">
        <v>206</v>
      </c>
      <c r="B1738" s="390">
        <v>2025</v>
      </c>
      <c r="C1738" s="390" t="s">
        <v>1593</v>
      </c>
      <c r="D1738" s="391">
        <v>380.01077103443589</v>
      </c>
      <c r="E1738" s="365"/>
      <c r="F1738" s="365"/>
      <c r="G1738" s="365"/>
      <c r="H1738" s="365"/>
    </row>
    <row r="1739" spans="1:8" ht="15.6" x14ac:dyDescent="0.3">
      <c r="A1739" s="389" t="s">
        <v>206</v>
      </c>
      <c r="B1739" s="390">
        <v>2026</v>
      </c>
      <c r="C1739" s="390" t="s">
        <v>1594</v>
      </c>
      <c r="D1739" s="391">
        <v>368.65977148240302</v>
      </c>
      <c r="E1739" s="365"/>
      <c r="F1739" s="365"/>
      <c r="G1739" s="365"/>
      <c r="H1739" s="365"/>
    </row>
    <row r="1740" spans="1:8" ht="15.6" x14ac:dyDescent="0.3">
      <c r="A1740" s="389" t="s">
        <v>206</v>
      </c>
      <c r="B1740" s="390">
        <v>2027</v>
      </c>
      <c r="C1740" s="390" t="s">
        <v>1595</v>
      </c>
      <c r="D1740" s="391">
        <v>358.41446428437195</v>
      </c>
      <c r="E1740" s="365"/>
      <c r="F1740" s="365"/>
      <c r="G1740" s="365"/>
      <c r="H1740" s="365"/>
    </row>
    <row r="1741" spans="1:8" ht="15.6" x14ac:dyDescent="0.3">
      <c r="A1741" s="389" t="s">
        <v>206</v>
      </c>
      <c r="B1741" s="390">
        <v>2028</v>
      </c>
      <c r="C1741" s="390" t="s">
        <v>1596</v>
      </c>
      <c r="D1741" s="391">
        <v>349.26892395076806</v>
      </c>
      <c r="E1741" s="365"/>
      <c r="F1741" s="365"/>
      <c r="G1741" s="365"/>
      <c r="H1741" s="365"/>
    </row>
    <row r="1742" spans="1:8" ht="15.6" x14ac:dyDescent="0.3">
      <c r="A1742" s="389" t="s">
        <v>206</v>
      </c>
      <c r="B1742" s="390">
        <v>2029</v>
      </c>
      <c r="C1742" s="390" t="s">
        <v>1597</v>
      </c>
      <c r="D1742" s="391">
        <v>341.11706787947981</v>
      </c>
      <c r="E1742" s="365"/>
      <c r="F1742" s="365"/>
      <c r="G1742" s="365"/>
      <c r="H1742" s="365"/>
    </row>
    <row r="1743" spans="1:8" ht="15.6" x14ac:dyDescent="0.3">
      <c r="A1743" s="389" t="s">
        <v>206</v>
      </c>
      <c r="B1743" s="390">
        <v>2030</v>
      </c>
      <c r="C1743" s="390" t="s">
        <v>1598</v>
      </c>
      <c r="D1743" s="391">
        <v>333.88728677501592</v>
      </c>
      <c r="E1743" s="365"/>
      <c r="F1743" s="365"/>
      <c r="G1743" s="365"/>
      <c r="H1743" s="365"/>
    </row>
    <row r="1744" spans="1:8" ht="15.6" x14ac:dyDescent="0.3">
      <c r="A1744" s="389" t="s">
        <v>206</v>
      </c>
      <c r="B1744" s="390">
        <v>2031</v>
      </c>
      <c r="C1744" s="390" t="s">
        <v>1599</v>
      </c>
      <c r="D1744" s="391">
        <v>327.51052283542288</v>
      </c>
      <c r="E1744" s="365"/>
      <c r="F1744" s="365"/>
      <c r="G1744" s="365"/>
      <c r="H1744" s="365"/>
    </row>
    <row r="1745" spans="1:8" ht="15.6" x14ac:dyDescent="0.3">
      <c r="A1745" s="389" t="s">
        <v>206</v>
      </c>
      <c r="B1745" s="390">
        <v>2032</v>
      </c>
      <c r="C1745" s="390" t="s">
        <v>1600</v>
      </c>
      <c r="D1745" s="391">
        <v>321.9127812657174</v>
      </c>
      <c r="E1745" s="365"/>
      <c r="F1745" s="365"/>
      <c r="G1745" s="365"/>
      <c r="H1745" s="365"/>
    </row>
    <row r="1746" spans="1:8" ht="15.6" x14ac:dyDescent="0.3">
      <c r="A1746" s="389" t="s">
        <v>206</v>
      </c>
      <c r="B1746" s="390">
        <v>2033</v>
      </c>
      <c r="C1746" s="390" t="s">
        <v>1601</v>
      </c>
      <c r="D1746" s="391">
        <v>317.03227348758242</v>
      </c>
      <c r="E1746" s="365"/>
      <c r="F1746" s="365"/>
      <c r="G1746" s="365"/>
      <c r="H1746" s="365"/>
    </row>
    <row r="1747" spans="1:8" ht="15.6" x14ac:dyDescent="0.3">
      <c r="A1747" s="389" t="s">
        <v>206</v>
      </c>
      <c r="B1747" s="390">
        <v>2034</v>
      </c>
      <c r="C1747" s="390" t="s">
        <v>1602</v>
      </c>
      <c r="D1747" s="391">
        <v>312.8009885617397</v>
      </c>
      <c r="E1747" s="365"/>
      <c r="F1747" s="365"/>
      <c r="G1747" s="365"/>
      <c r="H1747" s="365"/>
    </row>
    <row r="1748" spans="1:8" ht="15.6" x14ac:dyDescent="0.3">
      <c r="A1748" s="389" t="s">
        <v>206</v>
      </c>
      <c r="B1748" s="390">
        <v>2035</v>
      </c>
      <c r="C1748" s="390" t="s">
        <v>1603</v>
      </c>
      <c r="D1748" s="391">
        <v>309.16892646626656</v>
      </c>
      <c r="E1748" s="365"/>
      <c r="F1748" s="365"/>
      <c r="G1748" s="365"/>
      <c r="H1748" s="365"/>
    </row>
    <row r="1749" spans="1:8" ht="15.6" x14ac:dyDescent="0.3">
      <c r="A1749" s="389" t="s">
        <v>206</v>
      </c>
      <c r="B1749" s="390">
        <v>2036</v>
      </c>
      <c r="C1749" s="390" t="s">
        <v>1604</v>
      </c>
      <c r="D1749" s="391">
        <v>306.06913985956987</v>
      </c>
      <c r="E1749" s="365"/>
      <c r="F1749" s="365"/>
      <c r="G1749" s="365"/>
      <c r="H1749" s="365"/>
    </row>
    <row r="1750" spans="1:8" ht="15.6" x14ac:dyDescent="0.3">
      <c r="A1750" s="389" t="s">
        <v>206</v>
      </c>
      <c r="B1750" s="390">
        <v>2037</v>
      </c>
      <c r="C1750" s="390" t="s">
        <v>1605</v>
      </c>
      <c r="D1750" s="391">
        <v>303.45300641730159</v>
      </c>
      <c r="E1750" s="365"/>
      <c r="F1750" s="365"/>
      <c r="G1750" s="365"/>
      <c r="H1750" s="365"/>
    </row>
    <row r="1751" spans="1:8" ht="15.6" x14ac:dyDescent="0.3">
      <c r="A1751" s="389" t="s">
        <v>206</v>
      </c>
      <c r="B1751" s="390">
        <v>2038</v>
      </c>
      <c r="C1751" s="390" t="s">
        <v>1606</v>
      </c>
      <c r="D1751" s="391">
        <v>301.25809697163413</v>
      </c>
      <c r="E1751" s="365"/>
      <c r="F1751" s="365"/>
      <c r="G1751" s="365"/>
      <c r="H1751" s="365"/>
    </row>
    <row r="1752" spans="1:8" ht="15.6" x14ac:dyDescent="0.3">
      <c r="A1752" s="389" t="s">
        <v>206</v>
      </c>
      <c r="B1752" s="390">
        <v>2039</v>
      </c>
      <c r="C1752" s="390" t="s">
        <v>1607</v>
      </c>
      <c r="D1752" s="391">
        <v>299.42981407600547</v>
      </c>
      <c r="E1752" s="365"/>
      <c r="F1752" s="365"/>
      <c r="G1752" s="365"/>
      <c r="H1752" s="365"/>
    </row>
    <row r="1753" spans="1:8" ht="15.6" x14ac:dyDescent="0.3">
      <c r="A1753" s="389" t="s">
        <v>206</v>
      </c>
      <c r="B1753" s="390">
        <v>2040</v>
      </c>
      <c r="C1753" s="390" t="s">
        <v>1608</v>
      </c>
      <c r="D1753" s="391">
        <v>297.9136595364277</v>
      </c>
      <c r="E1753" s="365"/>
      <c r="F1753" s="365"/>
      <c r="G1753" s="365"/>
      <c r="H1753" s="365"/>
    </row>
    <row r="1754" spans="1:8" ht="15.6" x14ac:dyDescent="0.3">
      <c r="A1754" s="389" t="s">
        <v>206</v>
      </c>
      <c r="B1754" s="390">
        <v>2041</v>
      </c>
      <c r="C1754" s="390" t="s">
        <v>1609</v>
      </c>
      <c r="D1754" s="391">
        <v>296.67633140969252</v>
      </c>
      <c r="E1754" s="365"/>
      <c r="F1754" s="365"/>
      <c r="G1754" s="365"/>
      <c r="H1754" s="365"/>
    </row>
    <row r="1755" spans="1:8" ht="15.6" x14ac:dyDescent="0.3">
      <c r="A1755" s="389" t="s">
        <v>206</v>
      </c>
      <c r="B1755" s="390">
        <v>2042</v>
      </c>
      <c r="C1755" s="390" t="s">
        <v>1610</v>
      </c>
      <c r="D1755" s="391">
        <v>295.65480169758092</v>
      </c>
      <c r="E1755" s="365"/>
      <c r="F1755" s="365"/>
      <c r="G1755" s="365"/>
      <c r="H1755" s="365"/>
    </row>
    <row r="1756" spans="1:8" ht="15.6" x14ac:dyDescent="0.3">
      <c r="A1756" s="389" t="s">
        <v>206</v>
      </c>
      <c r="B1756" s="390">
        <v>2043</v>
      </c>
      <c r="C1756" s="390" t="s">
        <v>1611</v>
      </c>
      <c r="D1756" s="391">
        <v>294.81934777453347</v>
      </c>
      <c r="E1756" s="365"/>
      <c r="F1756" s="365"/>
      <c r="G1756" s="365"/>
      <c r="H1756" s="365"/>
    </row>
    <row r="1757" spans="1:8" ht="15.6" x14ac:dyDescent="0.3">
      <c r="A1757" s="389" t="s">
        <v>206</v>
      </c>
      <c r="B1757" s="390">
        <v>2044</v>
      </c>
      <c r="C1757" s="390" t="s">
        <v>1612</v>
      </c>
      <c r="D1757" s="391">
        <v>294.13508403712092</v>
      </c>
      <c r="E1757" s="365"/>
      <c r="F1757" s="365"/>
      <c r="G1757" s="365"/>
      <c r="H1757" s="365"/>
    </row>
    <row r="1758" spans="1:8" ht="15.6" x14ac:dyDescent="0.3">
      <c r="A1758" s="389" t="s">
        <v>206</v>
      </c>
      <c r="B1758" s="390">
        <v>2045</v>
      </c>
      <c r="C1758" s="390" t="s">
        <v>1613</v>
      </c>
      <c r="D1758" s="391">
        <v>293.55818294656598</v>
      </c>
      <c r="E1758" s="365"/>
      <c r="F1758" s="365"/>
      <c r="G1758" s="365"/>
      <c r="H1758" s="365"/>
    </row>
    <row r="1759" spans="1:8" ht="15.6" x14ac:dyDescent="0.3">
      <c r="A1759" s="389" t="s">
        <v>206</v>
      </c>
      <c r="B1759" s="390">
        <v>2046</v>
      </c>
      <c r="C1759" s="390" t="s">
        <v>1614</v>
      </c>
      <c r="D1759" s="391">
        <v>293.08494488209379</v>
      </c>
      <c r="E1759" s="365"/>
      <c r="F1759" s="365"/>
      <c r="G1759" s="365"/>
      <c r="H1759" s="365"/>
    </row>
    <row r="1760" spans="1:8" ht="15.6" x14ac:dyDescent="0.3">
      <c r="A1760" s="389" t="s">
        <v>206</v>
      </c>
      <c r="B1760" s="390">
        <v>2047</v>
      </c>
      <c r="C1760" s="390" t="s">
        <v>1615</v>
      </c>
      <c r="D1760" s="391">
        <v>292.68893758324072</v>
      </c>
      <c r="E1760" s="365"/>
      <c r="F1760" s="365"/>
      <c r="G1760" s="365"/>
      <c r="H1760" s="365"/>
    </row>
    <row r="1761" spans="1:8" ht="15.6" x14ac:dyDescent="0.3">
      <c r="A1761" s="389" t="s">
        <v>206</v>
      </c>
      <c r="B1761" s="390">
        <v>2048</v>
      </c>
      <c r="C1761" s="390" t="s">
        <v>1616</v>
      </c>
      <c r="D1761" s="391">
        <v>292.36136110347445</v>
      </c>
      <c r="E1761" s="365"/>
      <c r="F1761" s="365"/>
      <c r="G1761" s="365"/>
      <c r="H1761" s="365"/>
    </row>
    <row r="1762" spans="1:8" ht="15.6" x14ac:dyDescent="0.3">
      <c r="A1762" s="389" t="s">
        <v>206</v>
      </c>
      <c r="B1762" s="390">
        <v>2049</v>
      </c>
      <c r="C1762" s="390" t="s">
        <v>1617</v>
      </c>
      <c r="D1762" s="391">
        <v>292.08465968592202</v>
      </c>
      <c r="E1762" s="365"/>
      <c r="F1762" s="365"/>
      <c r="G1762" s="365"/>
      <c r="H1762" s="365"/>
    </row>
    <row r="1763" spans="1:8" ht="15.6" x14ac:dyDescent="0.3">
      <c r="A1763" s="389" t="s">
        <v>206</v>
      </c>
      <c r="B1763" s="390">
        <v>2050</v>
      </c>
      <c r="C1763" s="390" t="s">
        <v>1618</v>
      </c>
      <c r="D1763" s="391">
        <v>291.86495038385635</v>
      </c>
      <c r="E1763" s="365"/>
      <c r="F1763" s="365"/>
      <c r="G1763" s="365"/>
      <c r="H1763" s="365"/>
    </row>
    <row r="1764" spans="1:8" ht="15.6" x14ac:dyDescent="0.3">
      <c r="A1764" s="392" t="s">
        <v>218</v>
      </c>
      <c r="B1764" s="393">
        <v>2015</v>
      </c>
      <c r="C1764" s="393" t="s">
        <v>2896</v>
      </c>
      <c r="D1764" s="388">
        <v>487.38317815751674</v>
      </c>
      <c r="E1764" s="365"/>
      <c r="F1764" s="365"/>
      <c r="G1764" s="365"/>
      <c r="H1764" s="365"/>
    </row>
    <row r="1765" spans="1:8" ht="15.6" x14ac:dyDescent="0.3">
      <c r="A1765" s="392" t="s">
        <v>218</v>
      </c>
      <c r="B1765" s="393">
        <v>2016</v>
      </c>
      <c r="C1765" s="393" t="s">
        <v>2897</v>
      </c>
      <c r="D1765" s="388">
        <v>477.45089074526402</v>
      </c>
      <c r="E1765" s="365"/>
      <c r="F1765" s="365"/>
      <c r="G1765" s="365"/>
      <c r="H1765" s="365"/>
    </row>
    <row r="1766" spans="1:8" ht="15.6" x14ac:dyDescent="0.3">
      <c r="A1766" s="394" t="s">
        <v>218</v>
      </c>
      <c r="B1766" s="395">
        <v>2017</v>
      </c>
      <c r="C1766" s="395" t="s">
        <v>2898</v>
      </c>
      <c r="D1766" s="391">
        <v>466.68686040236537</v>
      </c>
      <c r="E1766" s="365"/>
      <c r="F1766" s="365"/>
      <c r="G1766" s="365"/>
      <c r="H1766" s="365"/>
    </row>
    <row r="1767" spans="1:8" ht="15.6" x14ac:dyDescent="0.3">
      <c r="A1767" s="394" t="s">
        <v>218</v>
      </c>
      <c r="B1767" s="395">
        <v>2018</v>
      </c>
      <c r="C1767" s="395" t="s">
        <v>2899</v>
      </c>
      <c r="D1767" s="391">
        <v>455.25468446718014</v>
      </c>
      <c r="E1767" s="365"/>
      <c r="F1767" s="365"/>
      <c r="G1767" s="365"/>
      <c r="H1767" s="365"/>
    </row>
    <row r="1768" spans="1:8" ht="15.6" x14ac:dyDescent="0.3">
      <c r="A1768" s="394" t="s">
        <v>218</v>
      </c>
      <c r="B1768" s="395">
        <v>2019</v>
      </c>
      <c r="C1768" s="395" t="s">
        <v>2900</v>
      </c>
      <c r="D1768" s="391">
        <v>443.42194004403848</v>
      </c>
      <c r="E1768" s="365"/>
      <c r="F1768" s="365"/>
      <c r="G1768" s="365"/>
      <c r="H1768" s="365"/>
    </row>
    <row r="1769" spans="1:8" ht="15.6" x14ac:dyDescent="0.3">
      <c r="A1769" s="394" t="s">
        <v>218</v>
      </c>
      <c r="B1769" s="395">
        <v>2020</v>
      </c>
      <c r="C1769" s="395" t="s">
        <v>2901</v>
      </c>
      <c r="D1769" s="391">
        <v>431.32867358854895</v>
      </c>
      <c r="E1769" s="365"/>
      <c r="F1769" s="365"/>
      <c r="G1769" s="365"/>
      <c r="H1769" s="365"/>
    </row>
    <row r="1770" spans="1:8" ht="15.6" x14ac:dyDescent="0.3">
      <c r="A1770" s="394" t="s">
        <v>218</v>
      </c>
      <c r="B1770" s="395">
        <v>2021</v>
      </c>
      <c r="C1770" s="395" t="s">
        <v>2902</v>
      </c>
      <c r="D1770" s="391">
        <v>419.06784994567585</v>
      </c>
      <c r="E1770" s="365"/>
      <c r="F1770" s="365"/>
      <c r="G1770" s="365"/>
      <c r="H1770" s="365"/>
    </row>
    <row r="1771" spans="1:8" ht="15.6" x14ac:dyDescent="0.3">
      <c r="A1771" s="394" t="s">
        <v>218</v>
      </c>
      <c r="B1771" s="395">
        <v>2022</v>
      </c>
      <c r="C1771" s="395" t="s">
        <v>2903</v>
      </c>
      <c r="D1771" s="391">
        <v>406.96432134028311</v>
      </c>
      <c r="E1771" s="365"/>
      <c r="F1771" s="365"/>
      <c r="G1771" s="365"/>
      <c r="H1771" s="365"/>
    </row>
    <row r="1772" spans="1:8" ht="15.6" x14ac:dyDescent="0.3">
      <c r="A1772" s="394" t="s">
        <v>218</v>
      </c>
      <c r="B1772" s="395">
        <v>2023</v>
      </c>
      <c r="C1772" s="395" t="s">
        <v>2904</v>
      </c>
      <c r="D1772" s="391">
        <v>394.91554630792388</v>
      </c>
      <c r="E1772" s="365"/>
      <c r="F1772" s="365"/>
      <c r="G1772" s="365"/>
      <c r="H1772" s="365"/>
    </row>
    <row r="1773" spans="1:8" ht="15.6" x14ac:dyDescent="0.3">
      <c r="A1773" s="394" t="s">
        <v>218</v>
      </c>
      <c r="B1773" s="395">
        <v>2024</v>
      </c>
      <c r="C1773" s="395" t="s">
        <v>2905</v>
      </c>
      <c r="D1773" s="391">
        <v>382.97921027307439</v>
      </c>
      <c r="E1773" s="365"/>
      <c r="F1773" s="365"/>
      <c r="G1773" s="365"/>
      <c r="H1773" s="365"/>
    </row>
    <row r="1774" spans="1:8" ht="15.6" x14ac:dyDescent="0.3">
      <c r="A1774" s="394" t="s">
        <v>218</v>
      </c>
      <c r="B1774" s="395">
        <v>2025</v>
      </c>
      <c r="C1774" s="395" t="s">
        <v>2906</v>
      </c>
      <c r="D1774" s="391">
        <v>371.14352154451819</v>
      </c>
      <c r="E1774" s="365"/>
      <c r="F1774" s="365"/>
      <c r="G1774" s="365"/>
      <c r="H1774" s="365"/>
    </row>
    <row r="1775" spans="1:8" ht="15.6" x14ac:dyDescent="0.3">
      <c r="A1775" s="394" t="s">
        <v>218</v>
      </c>
      <c r="B1775" s="395">
        <v>2026</v>
      </c>
      <c r="C1775" s="395" t="s">
        <v>2907</v>
      </c>
      <c r="D1775" s="391">
        <v>360.46240269397435</v>
      </c>
      <c r="E1775" s="365"/>
      <c r="F1775" s="365"/>
      <c r="G1775" s="365"/>
      <c r="H1775" s="365"/>
    </row>
    <row r="1776" spans="1:8" ht="15.6" x14ac:dyDescent="0.3">
      <c r="A1776" s="394" t="s">
        <v>218</v>
      </c>
      <c r="B1776" s="395">
        <v>2027</v>
      </c>
      <c r="C1776" s="395" t="s">
        <v>2908</v>
      </c>
      <c r="D1776" s="391">
        <v>350.76309232990002</v>
      </c>
      <c r="E1776" s="365"/>
      <c r="F1776" s="365"/>
      <c r="G1776" s="365"/>
      <c r="H1776" s="365"/>
    </row>
    <row r="1777" spans="1:8" ht="15.6" x14ac:dyDescent="0.3">
      <c r="A1777" s="394" t="s">
        <v>218</v>
      </c>
      <c r="B1777" s="395">
        <v>2028</v>
      </c>
      <c r="C1777" s="395" t="s">
        <v>2909</v>
      </c>
      <c r="D1777" s="391">
        <v>342.05507203577542</v>
      </c>
      <c r="E1777" s="365"/>
      <c r="F1777" s="365"/>
      <c r="G1777" s="365"/>
      <c r="H1777" s="365"/>
    </row>
    <row r="1778" spans="1:8" ht="15.6" x14ac:dyDescent="0.3">
      <c r="A1778" s="394" t="s">
        <v>218</v>
      </c>
      <c r="B1778" s="395">
        <v>2029</v>
      </c>
      <c r="C1778" s="395" t="s">
        <v>2910</v>
      </c>
      <c r="D1778" s="391">
        <v>334.26427761135767</v>
      </c>
      <c r="E1778" s="365"/>
      <c r="F1778" s="365"/>
      <c r="G1778" s="365"/>
      <c r="H1778" s="365"/>
    </row>
    <row r="1779" spans="1:8" ht="15.6" x14ac:dyDescent="0.3">
      <c r="A1779" s="394" t="s">
        <v>218</v>
      </c>
      <c r="B1779" s="395">
        <v>2030</v>
      </c>
      <c r="C1779" s="395" t="s">
        <v>2911</v>
      </c>
      <c r="D1779" s="391">
        <v>327.33783628450158</v>
      </c>
      <c r="E1779" s="365"/>
      <c r="F1779" s="365"/>
      <c r="G1779" s="365"/>
      <c r="H1779" s="365"/>
    </row>
    <row r="1780" spans="1:8" ht="15.6" x14ac:dyDescent="0.3">
      <c r="A1780" s="394" t="s">
        <v>218</v>
      </c>
      <c r="B1780" s="395">
        <v>2031</v>
      </c>
      <c r="C1780" s="395" t="s">
        <v>2912</v>
      </c>
      <c r="D1780" s="391">
        <v>321.19650158351863</v>
      </c>
      <c r="E1780" s="365"/>
      <c r="F1780" s="365"/>
      <c r="G1780" s="365"/>
      <c r="H1780" s="365"/>
    </row>
    <row r="1781" spans="1:8" ht="15.6" x14ac:dyDescent="0.3">
      <c r="A1781" s="394" t="s">
        <v>218</v>
      </c>
      <c r="B1781" s="395">
        <v>2032</v>
      </c>
      <c r="C1781" s="395" t="s">
        <v>2913</v>
      </c>
      <c r="D1781" s="391">
        <v>315.78238125104002</v>
      </c>
      <c r="E1781" s="365"/>
      <c r="F1781" s="365"/>
      <c r="G1781" s="365"/>
      <c r="H1781" s="365"/>
    </row>
    <row r="1782" spans="1:8" ht="15.6" x14ac:dyDescent="0.3">
      <c r="A1782" s="394" t="s">
        <v>218</v>
      </c>
      <c r="B1782" s="395">
        <v>2033</v>
      </c>
      <c r="C1782" s="395" t="s">
        <v>2914</v>
      </c>
      <c r="D1782" s="391">
        <v>311.04010808781692</v>
      </c>
      <c r="E1782" s="365"/>
      <c r="F1782" s="365"/>
      <c r="G1782" s="365"/>
      <c r="H1782" s="365"/>
    </row>
    <row r="1783" spans="1:8" ht="15.6" x14ac:dyDescent="0.3">
      <c r="A1783" s="394" t="s">
        <v>218</v>
      </c>
      <c r="B1783" s="395">
        <v>2034</v>
      </c>
      <c r="C1783" s="395" t="s">
        <v>2915</v>
      </c>
      <c r="D1783" s="391">
        <v>306.9004214077699</v>
      </c>
      <c r="E1783" s="365"/>
      <c r="F1783" s="365"/>
      <c r="G1783" s="365"/>
      <c r="H1783" s="365"/>
    </row>
    <row r="1784" spans="1:8" ht="15.6" x14ac:dyDescent="0.3">
      <c r="A1784" s="394" t="s">
        <v>218</v>
      </c>
      <c r="B1784" s="395">
        <v>2035</v>
      </c>
      <c r="C1784" s="395" t="s">
        <v>2916</v>
      </c>
      <c r="D1784" s="391">
        <v>303.31550025203563</v>
      </c>
      <c r="E1784" s="365"/>
      <c r="F1784" s="365"/>
      <c r="G1784" s="365"/>
      <c r="H1784" s="365"/>
    </row>
    <row r="1785" spans="1:8" ht="15.6" x14ac:dyDescent="0.3">
      <c r="A1785" s="394" t="s">
        <v>218</v>
      </c>
      <c r="B1785" s="395">
        <v>2036</v>
      </c>
      <c r="C1785" s="395" t="s">
        <v>2917</v>
      </c>
      <c r="D1785" s="391">
        <v>300.23589983856465</v>
      </c>
      <c r="E1785" s="365"/>
      <c r="F1785" s="365"/>
      <c r="G1785" s="365"/>
      <c r="H1785" s="365"/>
    </row>
    <row r="1786" spans="1:8" ht="15.6" x14ac:dyDescent="0.3">
      <c r="A1786" s="394" t="s">
        <v>218</v>
      </c>
      <c r="B1786" s="395">
        <v>2037</v>
      </c>
      <c r="C1786" s="395" t="s">
        <v>2918</v>
      </c>
      <c r="D1786" s="391">
        <v>297.61817499694808</v>
      </c>
      <c r="E1786" s="365"/>
      <c r="F1786" s="365"/>
      <c r="G1786" s="365"/>
      <c r="H1786" s="365"/>
    </row>
    <row r="1787" spans="1:8" ht="15.6" x14ac:dyDescent="0.3">
      <c r="A1787" s="394" t="s">
        <v>218</v>
      </c>
      <c r="B1787" s="395">
        <v>2038</v>
      </c>
      <c r="C1787" s="395" t="s">
        <v>2919</v>
      </c>
      <c r="D1787" s="391">
        <v>295.41328926650505</v>
      </c>
      <c r="E1787" s="365"/>
      <c r="F1787" s="365"/>
      <c r="G1787" s="365"/>
      <c r="H1787" s="365"/>
    </row>
    <row r="1788" spans="1:8" ht="15.6" x14ac:dyDescent="0.3">
      <c r="A1788" s="394" t="s">
        <v>218</v>
      </c>
      <c r="B1788" s="395">
        <v>2039</v>
      </c>
      <c r="C1788" s="395" t="s">
        <v>2920</v>
      </c>
      <c r="D1788" s="391">
        <v>293.56714980691265</v>
      </c>
      <c r="E1788" s="365"/>
      <c r="F1788" s="365"/>
      <c r="G1788" s="365"/>
      <c r="H1788" s="365"/>
    </row>
    <row r="1789" spans="1:8" ht="15.6" x14ac:dyDescent="0.3">
      <c r="A1789" s="394" t="s">
        <v>218</v>
      </c>
      <c r="B1789" s="395">
        <v>2040</v>
      </c>
      <c r="C1789" s="395" t="s">
        <v>2921</v>
      </c>
      <c r="D1789" s="391">
        <v>292.02889951846919</v>
      </c>
      <c r="E1789" s="365"/>
      <c r="F1789" s="365"/>
      <c r="G1789" s="365"/>
      <c r="H1789" s="365"/>
    </row>
    <row r="1790" spans="1:8" ht="15.6" x14ac:dyDescent="0.3">
      <c r="A1790" s="394" t="s">
        <v>218</v>
      </c>
      <c r="B1790" s="395">
        <v>2041</v>
      </c>
      <c r="C1790" s="395" t="s">
        <v>2922</v>
      </c>
      <c r="D1790" s="391">
        <v>290.76967435599624</v>
      </c>
      <c r="E1790" s="365"/>
      <c r="F1790" s="365"/>
      <c r="G1790" s="365"/>
      <c r="H1790" s="365"/>
    </row>
    <row r="1791" spans="1:8" ht="15.6" x14ac:dyDescent="0.3">
      <c r="A1791" s="394" t="s">
        <v>218</v>
      </c>
      <c r="B1791" s="395">
        <v>2042</v>
      </c>
      <c r="C1791" s="395" t="s">
        <v>2923</v>
      </c>
      <c r="D1791" s="391">
        <v>289.73036708816716</v>
      </c>
      <c r="E1791" s="365"/>
      <c r="F1791" s="365"/>
      <c r="G1791" s="365"/>
      <c r="H1791" s="365"/>
    </row>
    <row r="1792" spans="1:8" ht="15.6" x14ac:dyDescent="0.3">
      <c r="A1792" s="394" t="s">
        <v>218</v>
      </c>
      <c r="B1792" s="395">
        <v>2043</v>
      </c>
      <c r="C1792" s="395" t="s">
        <v>2924</v>
      </c>
      <c r="D1792" s="391">
        <v>288.8831769895292</v>
      </c>
      <c r="E1792" s="365"/>
      <c r="F1792" s="365"/>
      <c r="G1792" s="365"/>
      <c r="H1792" s="365"/>
    </row>
    <row r="1793" spans="1:8" ht="15.6" x14ac:dyDescent="0.3">
      <c r="A1793" s="394" t="s">
        <v>218</v>
      </c>
      <c r="B1793" s="395">
        <v>2044</v>
      </c>
      <c r="C1793" s="395" t="s">
        <v>2925</v>
      </c>
      <c r="D1793" s="391">
        <v>288.18976779583932</v>
      </c>
      <c r="E1793" s="365"/>
      <c r="F1793" s="365"/>
      <c r="G1793" s="365"/>
      <c r="H1793" s="365"/>
    </row>
    <row r="1794" spans="1:8" ht="15.6" x14ac:dyDescent="0.3">
      <c r="A1794" s="394" t="s">
        <v>218</v>
      </c>
      <c r="B1794" s="395">
        <v>2045</v>
      </c>
      <c r="C1794" s="395" t="s">
        <v>2926</v>
      </c>
      <c r="D1794" s="391">
        <v>287.60977902275346</v>
      </c>
      <c r="E1794" s="365"/>
      <c r="F1794" s="365"/>
      <c r="G1794" s="365"/>
      <c r="H1794" s="365"/>
    </row>
    <row r="1795" spans="1:8" ht="15.6" x14ac:dyDescent="0.3">
      <c r="A1795" s="394" t="s">
        <v>218</v>
      </c>
      <c r="B1795" s="395">
        <v>2046</v>
      </c>
      <c r="C1795" s="395" t="s">
        <v>2927</v>
      </c>
      <c r="D1795" s="391">
        <v>287.13529780531599</v>
      </c>
      <c r="E1795" s="365"/>
      <c r="F1795" s="365"/>
      <c r="G1795" s="365"/>
      <c r="H1795" s="365"/>
    </row>
    <row r="1796" spans="1:8" ht="15.6" x14ac:dyDescent="0.3">
      <c r="A1796" s="394" t="s">
        <v>218</v>
      </c>
      <c r="B1796" s="395">
        <v>2047</v>
      </c>
      <c r="C1796" s="395" t="s">
        <v>2928</v>
      </c>
      <c r="D1796" s="391">
        <v>286.74868076354392</v>
      </c>
      <c r="E1796" s="365"/>
      <c r="F1796" s="365"/>
      <c r="G1796" s="365"/>
      <c r="H1796" s="365"/>
    </row>
    <row r="1797" spans="1:8" ht="15.6" x14ac:dyDescent="0.3">
      <c r="A1797" s="394" t="s">
        <v>218</v>
      </c>
      <c r="B1797" s="395">
        <v>2048</v>
      </c>
      <c r="C1797" s="395" t="s">
        <v>2929</v>
      </c>
      <c r="D1797" s="391">
        <v>286.43499776038936</v>
      </c>
      <c r="E1797" s="365"/>
      <c r="F1797" s="365"/>
      <c r="G1797" s="365"/>
      <c r="H1797" s="365"/>
    </row>
    <row r="1798" spans="1:8" ht="15.6" x14ac:dyDescent="0.3">
      <c r="A1798" s="394" t="s">
        <v>218</v>
      </c>
      <c r="B1798" s="395">
        <v>2049</v>
      </c>
      <c r="C1798" s="395" t="s">
        <v>2930</v>
      </c>
      <c r="D1798" s="391">
        <v>286.17563222233775</v>
      </c>
      <c r="E1798" s="365"/>
      <c r="F1798" s="365"/>
      <c r="G1798" s="365"/>
      <c r="H1798" s="365"/>
    </row>
    <row r="1799" spans="1:8" ht="15.6" x14ac:dyDescent="0.3">
      <c r="A1799" s="394" t="s">
        <v>218</v>
      </c>
      <c r="B1799" s="395">
        <v>2050</v>
      </c>
      <c r="C1799" s="395" t="s">
        <v>2931</v>
      </c>
      <c r="D1799" s="391">
        <v>285.9695311720277</v>
      </c>
      <c r="E1799" s="365"/>
      <c r="F1799" s="365"/>
      <c r="G1799" s="365"/>
      <c r="H1799" s="365"/>
    </row>
    <row r="1800" spans="1:8" ht="15.6" x14ac:dyDescent="0.3">
      <c r="A1800" s="385" t="s">
        <v>207</v>
      </c>
      <c r="B1800" s="386">
        <v>2015</v>
      </c>
      <c r="C1800" s="387" t="s">
        <v>2494</v>
      </c>
      <c r="D1800" s="388">
        <v>497.17112773766729</v>
      </c>
      <c r="E1800" s="365"/>
      <c r="F1800" s="365"/>
      <c r="G1800" s="365"/>
      <c r="H1800" s="365"/>
    </row>
    <row r="1801" spans="1:8" ht="15.6" x14ac:dyDescent="0.3">
      <c r="A1801" s="385" t="s">
        <v>207</v>
      </c>
      <c r="B1801" s="386">
        <v>2016</v>
      </c>
      <c r="C1801" s="387" t="s">
        <v>2495</v>
      </c>
      <c r="D1801" s="388">
        <v>487.95726330129344</v>
      </c>
      <c r="E1801" s="365"/>
      <c r="F1801" s="365"/>
      <c r="G1801" s="365"/>
      <c r="H1801" s="365"/>
    </row>
    <row r="1802" spans="1:8" ht="15.6" x14ac:dyDescent="0.3">
      <c r="A1802" s="389" t="s">
        <v>207</v>
      </c>
      <c r="B1802" s="390">
        <v>2017</v>
      </c>
      <c r="C1802" s="390" t="s">
        <v>1619</v>
      </c>
      <c r="D1802" s="391">
        <v>477.79562860704834</v>
      </c>
      <c r="E1802" s="365"/>
      <c r="F1802" s="365"/>
      <c r="G1802" s="365"/>
      <c r="H1802" s="365"/>
    </row>
    <row r="1803" spans="1:8" ht="15.6" x14ac:dyDescent="0.3">
      <c r="A1803" s="389" t="s">
        <v>207</v>
      </c>
      <c r="B1803" s="390">
        <v>2018</v>
      </c>
      <c r="C1803" s="390" t="s">
        <v>1620</v>
      </c>
      <c r="D1803" s="391">
        <v>466.95846761932239</v>
      </c>
      <c r="E1803" s="365"/>
      <c r="F1803" s="365"/>
      <c r="G1803" s="365"/>
      <c r="H1803" s="365"/>
    </row>
    <row r="1804" spans="1:8" ht="15.6" x14ac:dyDescent="0.3">
      <c r="A1804" s="389" t="s">
        <v>207</v>
      </c>
      <c r="B1804" s="390">
        <v>2019</v>
      </c>
      <c r="C1804" s="390" t="s">
        <v>1621</v>
      </c>
      <c r="D1804" s="391">
        <v>455.6386047355125</v>
      </c>
      <c r="E1804" s="365"/>
      <c r="F1804" s="365"/>
      <c r="G1804" s="365"/>
      <c r="H1804" s="365"/>
    </row>
    <row r="1805" spans="1:8" ht="15.6" x14ac:dyDescent="0.3">
      <c r="A1805" s="389" t="s">
        <v>207</v>
      </c>
      <c r="B1805" s="390">
        <v>2020</v>
      </c>
      <c r="C1805" s="390" t="s">
        <v>1622</v>
      </c>
      <c r="D1805" s="391">
        <v>444.02475645289331</v>
      </c>
      <c r="E1805" s="365"/>
      <c r="F1805" s="365"/>
      <c r="G1805" s="365"/>
      <c r="H1805" s="365"/>
    </row>
    <row r="1806" spans="1:8" ht="15.6" x14ac:dyDescent="0.3">
      <c r="A1806" s="389" t="s">
        <v>207</v>
      </c>
      <c r="B1806" s="390">
        <v>2021</v>
      </c>
      <c r="C1806" s="390" t="s">
        <v>1623</v>
      </c>
      <c r="D1806" s="391">
        <v>432.1843239927486</v>
      </c>
      <c r="E1806" s="365"/>
      <c r="F1806" s="365"/>
      <c r="G1806" s="365"/>
      <c r="H1806" s="365"/>
    </row>
    <row r="1807" spans="1:8" ht="15.6" x14ac:dyDescent="0.3">
      <c r="A1807" s="389" t="s">
        <v>207</v>
      </c>
      <c r="B1807" s="390">
        <v>2022</v>
      </c>
      <c r="C1807" s="390" t="s">
        <v>1624</v>
      </c>
      <c r="D1807" s="391">
        <v>420.43185644039335</v>
      </c>
      <c r="E1807" s="365"/>
      <c r="F1807" s="365"/>
      <c r="G1807" s="365"/>
      <c r="H1807" s="365"/>
    </row>
    <row r="1808" spans="1:8" ht="15.6" x14ac:dyDescent="0.3">
      <c r="A1808" s="389" t="s">
        <v>207</v>
      </c>
      <c r="B1808" s="390">
        <v>2023</v>
      </c>
      <c r="C1808" s="390" t="s">
        <v>1625</v>
      </c>
      <c r="D1808" s="391">
        <v>408.64395052133057</v>
      </c>
      <c r="E1808" s="365"/>
      <c r="F1808" s="365"/>
      <c r="G1808" s="365"/>
      <c r="H1808" s="365"/>
    </row>
    <row r="1809" spans="1:8" ht="15.6" x14ac:dyDescent="0.3">
      <c r="A1809" s="389" t="s">
        <v>207</v>
      </c>
      <c r="B1809" s="390">
        <v>2024</v>
      </c>
      <c r="C1809" s="390" t="s">
        <v>1626</v>
      </c>
      <c r="D1809" s="391">
        <v>396.87428685448629</v>
      </c>
      <c r="E1809" s="365"/>
      <c r="F1809" s="365"/>
      <c r="G1809" s="365"/>
      <c r="H1809" s="365"/>
    </row>
    <row r="1810" spans="1:8" ht="15.6" x14ac:dyDescent="0.3">
      <c r="A1810" s="389" t="s">
        <v>207</v>
      </c>
      <c r="B1810" s="390">
        <v>2025</v>
      </c>
      <c r="C1810" s="390" t="s">
        <v>1627</v>
      </c>
      <c r="D1810" s="391">
        <v>385.10006906872883</v>
      </c>
      <c r="E1810" s="365"/>
      <c r="F1810" s="365"/>
      <c r="G1810" s="365"/>
      <c r="H1810" s="365"/>
    </row>
    <row r="1811" spans="1:8" ht="15.6" x14ac:dyDescent="0.3">
      <c r="A1811" s="389" t="s">
        <v>207</v>
      </c>
      <c r="B1811" s="390">
        <v>2026</v>
      </c>
      <c r="C1811" s="390" t="s">
        <v>1628</v>
      </c>
      <c r="D1811" s="391">
        <v>374.52095073256419</v>
      </c>
      <c r="E1811" s="365"/>
      <c r="F1811" s="365"/>
      <c r="G1811" s="365"/>
      <c r="H1811" s="365"/>
    </row>
    <row r="1812" spans="1:8" ht="15.6" x14ac:dyDescent="0.3">
      <c r="A1812" s="389" t="s">
        <v>207</v>
      </c>
      <c r="B1812" s="390">
        <v>2027</v>
      </c>
      <c r="C1812" s="390" t="s">
        <v>1629</v>
      </c>
      <c r="D1812" s="391">
        <v>365.01018147331399</v>
      </c>
      <c r="E1812" s="365"/>
      <c r="F1812" s="365"/>
      <c r="G1812" s="365"/>
      <c r="H1812" s="365"/>
    </row>
    <row r="1813" spans="1:8" ht="15.6" x14ac:dyDescent="0.3">
      <c r="A1813" s="389" t="s">
        <v>207</v>
      </c>
      <c r="B1813" s="390">
        <v>2028</v>
      </c>
      <c r="C1813" s="390" t="s">
        <v>1630</v>
      </c>
      <c r="D1813" s="391">
        <v>356.56280526477218</v>
      </c>
      <c r="E1813" s="365"/>
      <c r="F1813" s="365"/>
      <c r="G1813" s="365"/>
      <c r="H1813" s="365"/>
    </row>
    <row r="1814" spans="1:8" ht="15.6" x14ac:dyDescent="0.3">
      <c r="A1814" s="389" t="s">
        <v>207</v>
      </c>
      <c r="B1814" s="390">
        <v>2029</v>
      </c>
      <c r="C1814" s="390" t="s">
        <v>1631</v>
      </c>
      <c r="D1814" s="391">
        <v>349.06607317887091</v>
      </c>
      <c r="E1814" s="365"/>
      <c r="F1814" s="365"/>
      <c r="G1814" s="365"/>
      <c r="H1814" s="365"/>
    </row>
    <row r="1815" spans="1:8" ht="15.6" x14ac:dyDescent="0.3">
      <c r="A1815" s="389" t="s">
        <v>207</v>
      </c>
      <c r="B1815" s="390">
        <v>2030</v>
      </c>
      <c r="C1815" s="390" t="s">
        <v>1632</v>
      </c>
      <c r="D1815" s="391">
        <v>342.45508759477838</v>
      </c>
      <c r="E1815" s="365"/>
      <c r="F1815" s="365"/>
      <c r="G1815" s="365"/>
      <c r="H1815" s="365"/>
    </row>
    <row r="1816" spans="1:8" ht="15.6" x14ac:dyDescent="0.3">
      <c r="A1816" s="389" t="s">
        <v>207</v>
      </c>
      <c r="B1816" s="390">
        <v>2031</v>
      </c>
      <c r="C1816" s="390" t="s">
        <v>1633</v>
      </c>
      <c r="D1816" s="391">
        <v>336.64585460990349</v>
      </c>
      <c r="E1816" s="365"/>
      <c r="F1816" s="365"/>
      <c r="G1816" s="365"/>
      <c r="H1816" s="365"/>
    </row>
    <row r="1817" spans="1:8" ht="15.6" x14ac:dyDescent="0.3">
      <c r="A1817" s="389" t="s">
        <v>207</v>
      </c>
      <c r="B1817" s="390">
        <v>2032</v>
      </c>
      <c r="C1817" s="390" t="s">
        <v>1634</v>
      </c>
      <c r="D1817" s="391">
        <v>331.56786965357878</v>
      </c>
      <c r="E1817" s="365"/>
      <c r="F1817" s="365"/>
      <c r="G1817" s="365"/>
      <c r="H1817" s="365"/>
    </row>
    <row r="1818" spans="1:8" ht="15.6" x14ac:dyDescent="0.3">
      <c r="A1818" s="389" t="s">
        <v>207</v>
      </c>
      <c r="B1818" s="390">
        <v>2033</v>
      </c>
      <c r="C1818" s="390" t="s">
        <v>1635</v>
      </c>
      <c r="D1818" s="391">
        <v>327.16568918608169</v>
      </c>
      <c r="E1818" s="365"/>
      <c r="F1818" s="365"/>
      <c r="G1818" s="365"/>
      <c r="H1818" s="365"/>
    </row>
    <row r="1819" spans="1:8" ht="15.6" x14ac:dyDescent="0.3">
      <c r="A1819" s="389" t="s">
        <v>207</v>
      </c>
      <c r="B1819" s="390">
        <v>2034</v>
      </c>
      <c r="C1819" s="390" t="s">
        <v>1636</v>
      </c>
      <c r="D1819" s="391">
        <v>323.36564773382213</v>
      </c>
      <c r="E1819" s="365"/>
      <c r="F1819" s="365"/>
      <c r="G1819" s="365"/>
      <c r="H1819" s="365"/>
    </row>
    <row r="1820" spans="1:8" ht="15.6" x14ac:dyDescent="0.3">
      <c r="A1820" s="389" t="s">
        <v>207</v>
      </c>
      <c r="B1820" s="390">
        <v>2035</v>
      </c>
      <c r="C1820" s="390" t="s">
        <v>1637</v>
      </c>
      <c r="D1820" s="391">
        <v>320.11196975389436</v>
      </c>
      <c r="E1820" s="365"/>
      <c r="F1820" s="365"/>
      <c r="G1820" s="365"/>
      <c r="H1820" s="365"/>
    </row>
    <row r="1821" spans="1:8" ht="15.6" x14ac:dyDescent="0.3">
      <c r="A1821" s="389" t="s">
        <v>207</v>
      </c>
      <c r="B1821" s="390">
        <v>2036</v>
      </c>
      <c r="C1821" s="390" t="s">
        <v>1638</v>
      </c>
      <c r="D1821" s="391">
        <v>317.34933771219511</v>
      </c>
      <c r="E1821" s="365"/>
      <c r="F1821" s="365"/>
      <c r="G1821" s="365"/>
      <c r="H1821" s="365"/>
    </row>
    <row r="1822" spans="1:8" ht="15.6" x14ac:dyDescent="0.3">
      <c r="A1822" s="389" t="s">
        <v>207</v>
      </c>
      <c r="B1822" s="390">
        <v>2037</v>
      </c>
      <c r="C1822" s="390" t="s">
        <v>1639</v>
      </c>
      <c r="D1822" s="391">
        <v>315.02567166091717</v>
      </c>
      <c r="E1822" s="365"/>
      <c r="F1822" s="365"/>
      <c r="G1822" s="365"/>
      <c r="H1822" s="365"/>
    </row>
    <row r="1823" spans="1:8" ht="15.6" x14ac:dyDescent="0.3">
      <c r="A1823" s="389" t="s">
        <v>207</v>
      </c>
      <c r="B1823" s="390">
        <v>2038</v>
      </c>
      <c r="C1823" s="390" t="s">
        <v>1640</v>
      </c>
      <c r="D1823" s="391">
        <v>313.08901980084642</v>
      </c>
      <c r="E1823" s="365"/>
      <c r="F1823" s="365"/>
      <c r="G1823" s="365"/>
      <c r="H1823" s="365"/>
    </row>
    <row r="1824" spans="1:8" ht="15.6" x14ac:dyDescent="0.3">
      <c r="A1824" s="389" t="s">
        <v>207</v>
      </c>
      <c r="B1824" s="390">
        <v>2039</v>
      </c>
      <c r="C1824" s="390" t="s">
        <v>1641</v>
      </c>
      <c r="D1824" s="391">
        <v>311.48480536553899</v>
      </c>
      <c r="E1824" s="365"/>
      <c r="F1824" s="365"/>
      <c r="G1824" s="365"/>
      <c r="H1824" s="365"/>
    </row>
    <row r="1825" spans="1:8" ht="15.6" x14ac:dyDescent="0.3">
      <c r="A1825" s="389" t="s">
        <v>207</v>
      </c>
      <c r="B1825" s="390">
        <v>2040</v>
      </c>
      <c r="C1825" s="390" t="s">
        <v>1642</v>
      </c>
      <c r="D1825" s="391">
        <v>310.16186832904219</v>
      </c>
      <c r="E1825" s="365"/>
      <c r="F1825" s="365"/>
      <c r="G1825" s="365"/>
      <c r="H1825" s="365"/>
    </row>
    <row r="1826" spans="1:8" ht="15.6" x14ac:dyDescent="0.3">
      <c r="A1826" s="389" t="s">
        <v>207</v>
      </c>
      <c r="B1826" s="390">
        <v>2041</v>
      </c>
      <c r="C1826" s="390" t="s">
        <v>1643</v>
      </c>
      <c r="D1826" s="391">
        <v>309.08382912449906</v>
      </c>
      <c r="E1826" s="365"/>
      <c r="F1826" s="365"/>
      <c r="G1826" s="365"/>
      <c r="H1826" s="365"/>
    </row>
    <row r="1827" spans="1:8" ht="15.6" x14ac:dyDescent="0.3">
      <c r="A1827" s="389" t="s">
        <v>207</v>
      </c>
      <c r="B1827" s="390">
        <v>2042</v>
      </c>
      <c r="C1827" s="390" t="s">
        <v>1644</v>
      </c>
      <c r="D1827" s="391">
        <v>308.20216497093168</v>
      </c>
      <c r="E1827" s="365"/>
      <c r="F1827" s="365"/>
      <c r="G1827" s="365"/>
      <c r="H1827" s="365"/>
    </row>
    <row r="1828" spans="1:8" ht="15.6" x14ac:dyDescent="0.3">
      <c r="A1828" s="389" t="s">
        <v>207</v>
      </c>
      <c r="B1828" s="390">
        <v>2043</v>
      </c>
      <c r="C1828" s="390" t="s">
        <v>1645</v>
      </c>
      <c r="D1828" s="391">
        <v>307.48690025406438</v>
      </c>
      <c r="E1828" s="365"/>
      <c r="F1828" s="365"/>
      <c r="G1828" s="365"/>
      <c r="H1828" s="365"/>
    </row>
    <row r="1829" spans="1:8" ht="15.6" x14ac:dyDescent="0.3">
      <c r="A1829" s="389" t="s">
        <v>207</v>
      </c>
      <c r="B1829" s="390">
        <v>2044</v>
      </c>
      <c r="C1829" s="390" t="s">
        <v>1646</v>
      </c>
      <c r="D1829" s="391">
        <v>306.90698502371572</v>
      </c>
      <c r="E1829" s="365"/>
      <c r="F1829" s="365"/>
      <c r="G1829" s="365"/>
      <c r="H1829" s="365"/>
    </row>
    <row r="1830" spans="1:8" ht="15.6" x14ac:dyDescent="0.3">
      <c r="A1830" s="389" t="s">
        <v>207</v>
      </c>
      <c r="B1830" s="390">
        <v>2045</v>
      </c>
      <c r="C1830" s="390" t="s">
        <v>1647</v>
      </c>
      <c r="D1830" s="391">
        <v>306.42830480942462</v>
      </c>
      <c r="E1830" s="365"/>
      <c r="F1830" s="365"/>
      <c r="G1830" s="365"/>
      <c r="H1830" s="365"/>
    </row>
    <row r="1831" spans="1:8" ht="15.6" x14ac:dyDescent="0.3">
      <c r="A1831" s="389" t="s">
        <v>207</v>
      </c>
      <c r="B1831" s="390">
        <v>2046</v>
      </c>
      <c r="C1831" s="390" t="s">
        <v>1648</v>
      </c>
      <c r="D1831" s="391">
        <v>306.04142310730521</v>
      </c>
      <c r="E1831" s="365"/>
      <c r="F1831" s="365"/>
      <c r="G1831" s="365"/>
      <c r="H1831" s="365"/>
    </row>
    <row r="1832" spans="1:8" ht="15.6" x14ac:dyDescent="0.3">
      <c r="A1832" s="389" t="s">
        <v>207</v>
      </c>
      <c r="B1832" s="390">
        <v>2047</v>
      </c>
      <c r="C1832" s="390" t="s">
        <v>1649</v>
      </c>
      <c r="D1832" s="391">
        <v>305.72471257425616</v>
      </c>
      <c r="E1832" s="365"/>
      <c r="F1832" s="365"/>
      <c r="G1832" s="365"/>
      <c r="H1832" s="365"/>
    </row>
    <row r="1833" spans="1:8" ht="15.6" x14ac:dyDescent="0.3">
      <c r="A1833" s="389" t="s">
        <v>207</v>
      </c>
      <c r="B1833" s="390">
        <v>2048</v>
      </c>
      <c r="C1833" s="390" t="s">
        <v>1650</v>
      </c>
      <c r="D1833" s="391">
        <v>305.46878559854213</v>
      </c>
      <c r="E1833" s="365"/>
      <c r="F1833" s="365"/>
      <c r="G1833" s="365"/>
      <c r="H1833" s="365"/>
    </row>
    <row r="1834" spans="1:8" ht="15.6" x14ac:dyDescent="0.3">
      <c r="A1834" s="389" t="s">
        <v>207</v>
      </c>
      <c r="B1834" s="390">
        <v>2049</v>
      </c>
      <c r="C1834" s="390" t="s">
        <v>1651</v>
      </c>
      <c r="D1834" s="391">
        <v>305.25433229068085</v>
      </c>
      <c r="E1834" s="365"/>
      <c r="F1834" s="365"/>
      <c r="G1834" s="365"/>
      <c r="H1834" s="365"/>
    </row>
    <row r="1835" spans="1:8" ht="15.6" x14ac:dyDescent="0.3">
      <c r="A1835" s="389" t="s">
        <v>207</v>
      </c>
      <c r="B1835" s="390">
        <v>2050</v>
      </c>
      <c r="C1835" s="390" t="s">
        <v>1652</v>
      </c>
      <c r="D1835" s="391">
        <v>305.08389279914041</v>
      </c>
      <c r="E1835" s="365"/>
      <c r="F1835" s="365"/>
      <c r="G1835" s="365"/>
      <c r="H1835" s="365"/>
    </row>
    <row r="1836" spans="1:8" ht="15.6" x14ac:dyDescent="0.3">
      <c r="A1836" s="392" t="s">
        <v>219</v>
      </c>
      <c r="B1836" s="393">
        <v>2015</v>
      </c>
      <c r="C1836" s="393" t="s">
        <v>2932</v>
      </c>
      <c r="D1836" s="388">
        <v>523.89345120847304</v>
      </c>
      <c r="E1836" s="365"/>
      <c r="F1836" s="365"/>
      <c r="G1836" s="365"/>
      <c r="H1836" s="365"/>
    </row>
    <row r="1837" spans="1:8" ht="15.6" x14ac:dyDescent="0.3">
      <c r="A1837" s="392" t="s">
        <v>219</v>
      </c>
      <c r="B1837" s="393">
        <v>2016</v>
      </c>
      <c r="C1837" s="393" t="s">
        <v>2933</v>
      </c>
      <c r="D1837" s="388">
        <v>513.04065397506542</v>
      </c>
      <c r="E1837" s="365"/>
      <c r="F1837" s="365"/>
      <c r="G1837" s="365"/>
      <c r="H1837" s="365"/>
    </row>
    <row r="1838" spans="1:8" ht="15.6" x14ac:dyDescent="0.3">
      <c r="A1838" s="394" t="s">
        <v>219</v>
      </c>
      <c r="B1838" s="395">
        <v>2017</v>
      </c>
      <c r="C1838" s="395" t="s">
        <v>2934</v>
      </c>
      <c r="D1838" s="391">
        <v>500.69556248955399</v>
      </c>
      <c r="E1838" s="365"/>
      <c r="F1838" s="365"/>
      <c r="G1838" s="365"/>
      <c r="H1838" s="365"/>
    </row>
    <row r="1839" spans="1:8" ht="15.6" x14ac:dyDescent="0.3">
      <c r="A1839" s="394" t="s">
        <v>219</v>
      </c>
      <c r="B1839" s="395">
        <v>2018</v>
      </c>
      <c r="C1839" s="395" t="s">
        <v>2935</v>
      </c>
      <c r="D1839" s="391">
        <v>488.0151592610344</v>
      </c>
      <c r="E1839" s="365"/>
      <c r="F1839" s="365"/>
      <c r="G1839" s="365"/>
      <c r="H1839" s="365"/>
    </row>
    <row r="1840" spans="1:8" ht="15.6" x14ac:dyDescent="0.3">
      <c r="A1840" s="394" t="s">
        <v>219</v>
      </c>
      <c r="B1840" s="395">
        <v>2019</v>
      </c>
      <c r="C1840" s="395" t="s">
        <v>2936</v>
      </c>
      <c r="D1840" s="391">
        <v>474.25853932098062</v>
      </c>
      <c r="E1840" s="365"/>
      <c r="F1840" s="365"/>
      <c r="G1840" s="365"/>
      <c r="H1840" s="365"/>
    </row>
    <row r="1841" spans="1:8" ht="15.6" x14ac:dyDescent="0.3">
      <c r="A1841" s="394" t="s">
        <v>219</v>
      </c>
      <c r="B1841" s="395">
        <v>2020</v>
      </c>
      <c r="C1841" s="395" t="s">
        <v>2937</v>
      </c>
      <c r="D1841" s="391">
        <v>460.2665287618089</v>
      </c>
      <c r="E1841" s="365"/>
      <c r="F1841" s="365"/>
      <c r="G1841" s="365"/>
      <c r="H1841" s="365"/>
    </row>
    <row r="1842" spans="1:8" ht="15.6" x14ac:dyDescent="0.3">
      <c r="A1842" s="394" t="s">
        <v>219</v>
      </c>
      <c r="B1842" s="395">
        <v>2021</v>
      </c>
      <c r="C1842" s="395" t="s">
        <v>2938</v>
      </c>
      <c r="D1842" s="391">
        <v>446.20644201213065</v>
      </c>
      <c r="E1842" s="365"/>
      <c r="F1842" s="365"/>
      <c r="G1842" s="365"/>
      <c r="H1842" s="365"/>
    </row>
    <row r="1843" spans="1:8" ht="15.6" x14ac:dyDescent="0.3">
      <c r="A1843" s="394" t="s">
        <v>219</v>
      </c>
      <c r="B1843" s="395">
        <v>2022</v>
      </c>
      <c r="C1843" s="395" t="s">
        <v>2939</v>
      </c>
      <c r="D1843" s="391">
        <v>432.30068276869713</v>
      </c>
      <c r="E1843" s="365"/>
      <c r="F1843" s="365"/>
      <c r="G1843" s="365"/>
      <c r="H1843" s="365"/>
    </row>
    <row r="1844" spans="1:8" ht="15.6" x14ac:dyDescent="0.3">
      <c r="A1844" s="394" t="s">
        <v>219</v>
      </c>
      <c r="B1844" s="395">
        <v>2023</v>
      </c>
      <c r="C1844" s="395" t="s">
        <v>2940</v>
      </c>
      <c r="D1844" s="391">
        <v>418.54783387960282</v>
      </c>
      <c r="E1844" s="365"/>
      <c r="F1844" s="365"/>
      <c r="G1844" s="365"/>
      <c r="H1844" s="365"/>
    </row>
    <row r="1845" spans="1:8" ht="15.6" x14ac:dyDescent="0.3">
      <c r="A1845" s="394" t="s">
        <v>219</v>
      </c>
      <c r="B1845" s="395">
        <v>2024</v>
      </c>
      <c r="C1845" s="395" t="s">
        <v>2941</v>
      </c>
      <c r="D1845" s="391">
        <v>405.08672457694769</v>
      </c>
      <c r="E1845" s="365"/>
      <c r="F1845" s="365"/>
      <c r="G1845" s="365"/>
      <c r="H1845" s="365"/>
    </row>
    <row r="1846" spans="1:8" ht="15.6" x14ac:dyDescent="0.3">
      <c r="A1846" s="394" t="s">
        <v>219</v>
      </c>
      <c r="B1846" s="395">
        <v>2025</v>
      </c>
      <c r="C1846" s="395" t="s">
        <v>2942</v>
      </c>
      <c r="D1846" s="391">
        <v>391.78382637298745</v>
      </c>
      <c r="E1846" s="365"/>
      <c r="F1846" s="365"/>
      <c r="G1846" s="365"/>
      <c r="H1846" s="365"/>
    </row>
    <row r="1847" spans="1:8" ht="15.6" x14ac:dyDescent="0.3">
      <c r="A1847" s="394" t="s">
        <v>219</v>
      </c>
      <c r="B1847" s="395">
        <v>2026</v>
      </c>
      <c r="C1847" s="395" t="s">
        <v>2943</v>
      </c>
      <c r="D1847" s="391">
        <v>379.93176516887786</v>
      </c>
      <c r="E1847" s="365"/>
      <c r="F1847" s="365"/>
      <c r="G1847" s="365"/>
      <c r="H1847" s="365"/>
    </row>
    <row r="1848" spans="1:8" ht="15.6" x14ac:dyDescent="0.3">
      <c r="A1848" s="394" t="s">
        <v>219</v>
      </c>
      <c r="B1848" s="395">
        <v>2027</v>
      </c>
      <c r="C1848" s="395" t="s">
        <v>2944</v>
      </c>
      <c r="D1848" s="391">
        <v>368.75002603444761</v>
      </c>
      <c r="E1848" s="365"/>
      <c r="F1848" s="365"/>
      <c r="G1848" s="365"/>
      <c r="H1848" s="365"/>
    </row>
    <row r="1849" spans="1:8" ht="15.6" x14ac:dyDescent="0.3">
      <c r="A1849" s="394" t="s">
        <v>219</v>
      </c>
      <c r="B1849" s="395">
        <v>2028</v>
      </c>
      <c r="C1849" s="395" t="s">
        <v>2945</v>
      </c>
      <c r="D1849" s="391">
        <v>358.67266330081208</v>
      </c>
      <c r="E1849" s="365"/>
      <c r="F1849" s="365"/>
      <c r="G1849" s="365"/>
      <c r="H1849" s="365"/>
    </row>
    <row r="1850" spans="1:8" ht="15.6" x14ac:dyDescent="0.3">
      <c r="A1850" s="394" t="s">
        <v>219</v>
      </c>
      <c r="B1850" s="395">
        <v>2029</v>
      </c>
      <c r="C1850" s="395" t="s">
        <v>2946</v>
      </c>
      <c r="D1850" s="391">
        <v>349.62316895068358</v>
      </c>
      <c r="E1850" s="365"/>
      <c r="F1850" s="365"/>
      <c r="G1850" s="365"/>
      <c r="H1850" s="365"/>
    </row>
    <row r="1851" spans="1:8" ht="15.6" x14ac:dyDescent="0.3">
      <c r="A1851" s="394" t="s">
        <v>219</v>
      </c>
      <c r="B1851" s="395">
        <v>2030</v>
      </c>
      <c r="C1851" s="395" t="s">
        <v>2947</v>
      </c>
      <c r="D1851" s="391">
        <v>341.54424597939163</v>
      </c>
      <c r="E1851" s="365"/>
      <c r="F1851" s="365"/>
      <c r="G1851" s="365"/>
      <c r="H1851" s="365"/>
    </row>
    <row r="1852" spans="1:8" ht="15.6" x14ac:dyDescent="0.3">
      <c r="A1852" s="394" t="s">
        <v>219</v>
      </c>
      <c r="B1852" s="395">
        <v>2031</v>
      </c>
      <c r="C1852" s="395" t="s">
        <v>2948</v>
      </c>
      <c r="D1852" s="391">
        <v>334.36905545628412</v>
      </c>
      <c r="E1852" s="365"/>
      <c r="F1852" s="365"/>
      <c r="G1852" s="365"/>
      <c r="H1852" s="365"/>
    </row>
    <row r="1853" spans="1:8" ht="15.6" x14ac:dyDescent="0.3">
      <c r="A1853" s="394" t="s">
        <v>219</v>
      </c>
      <c r="B1853" s="395">
        <v>2032</v>
      </c>
      <c r="C1853" s="395" t="s">
        <v>2949</v>
      </c>
      <c r="D1853" s="391">
        <v>328.02434932125863</v>
      </c>
      <c r="E1853" s="365"/>
      <c r="F1853" s="365"/>
      <c r="G1853" s="365"/>
      <c r="H1853" s="365"/>
    </row>
    <row r="1854" spans="1:8" ht="15.6" x14ac:dyDescent="0.3">
      <c r="A1854" s="394" t="s">
        <v>219</v>
      </c>
      <c r="B1854" s="395">
        <v>2033</v>
      </c>
      <c r="C1854" s="395" t="s">
        <v>2950</v>
      </c>
      <c r="D1854" s="391">
        <v>322.43633796331181</v>
      </c>
      <c r="E1854" s="365"/>
      <c r="F1854" s="365"/>
      <c r="G1854" s="365"/>
      <c r="H1854" s="365"/>
    </row>
    <row r="1855" spans="1:8" ht="15.6" x14ac:dyDescent="0.3">
      <c r="A1855" s="394" t="s">
        <v>219</v>
      </c>
      <c r="B1855" s="395">
        <v>2034</v>
      </c>
      <c r="C1855" s="395" t="s">
        <v>2951</v>
      </c>
      <c r="D1855" s="391">
        <v>317.54434797756966</v>
      </c>
      <c r="E1855" s="365"/>
      <c r="F1855" s="365"/>
      <c r="G1855" s="365"/>
      <c r="H1855" s="365"/>
    </row>
    <row r="1856" spans="1:8" ht="15.6" x14ac:dyDescent="0.3">
      <c r="A1856" s="394" t="s">
        <v>219</v>
      </c>
      <c r="B1856" s="395">
        <v>2035</v>
      </c>
      <c r="C1856" s="395" t="s">
        <v>2952</v>
      </c>
      <c r="D1856" s="391">
        <v>313.29383430843615</v>
      </c>
      <c r="E1856" s="365"/>
      <c r="F1856" s="365"/>
      <c r="G1856" s="365"/>
      <c r="H1856" s="365"/>
    </row>
    <row r="1857" spans="1:8" ht="15.6" x14ac:dyDescent="0.3">
      <c r="A1857" s="394" t="s">
        <v>219</v>
      </c>
      <c r="B1857" s="395">
        <v>2036</v>
      </c>
      <c r="C1857" s="395" t="s">
        <v>2953</v>
      </c>
      <c r="D1857" s="391">
        <v>309.6168158973673</v>
      </c>
      <c r="E1857" s="365"/>
      <c r="F1857" s="365"/>
      <c r="G1857" s="365"/>
      <c r="H1857" s="365"/>
    </row>
    <row r="1858" spans="1:8" ht="15.6" x14ac:dyDescent="0.3">
      <c r="A1858" s="394" t="s">
        <v>219</v>
      </c>
      <c r="B1858" s="395">
        <v>2037</v>
      </c>
      <c r="C1858" s="395" t="s">
        <v>2954</v>
      </c>
      <c r="D1858" s="391">
        <v>306.47208728364512</v>
      </c>
      <c r="E1858" s="365"/>
      <c r="F1858" s="365"/>
      <c r="G1858" s="365"/>
      <c r="H1858" s="365"/>
    </row>
    <row r="1859" spans="1:8" ht="15.6" x14ac:dyDescent="0.3">
      <c r="A1859" s="394" t="s">
        <v>219</v>
      </c>
      <c r="B1859" s="395">
        <v>2038</v>
      </c>
      <c r="C1859" s="395" t="s">
        <v>2955</v>
      </c>
      <c r="D1859" s="391">
        <v>303.80596489399869</v>
      </c>
      <c r="E1859" s="365"/>
      <c r="F1859" s="365"/>
      <c r="G1859" s="365"/>
      <c r="H1859" s="365"/>
    </row>
    <row r="1860" spans="1:8" ht="15.6" x14ac:dyDescent="0.3">
      <c r="A1860" s="394" t="s">
        <v>219</v>
      </c>
      <c r="B1860" s="395">
        <v>2039</v>
      </c>
      <c r="C1860" s="395" t="s">
        <v>2956</v>
      </c>
      <c r="D1860" s="391">
        <v>301.55681736634733</v>
      </c>
      <c r="E1860" s="365"/>
      <c r="F1860" s="365"/>
      <c r="G1860" s="365"/>
      <c r="H1860" s="365"/>
    </row>
    <row r="1861" spans="1:8" ht="15.6" x14ac:dyDescent="0.3">
      <c r="A1861" s="394" t="s">
        <v>219</v>
      </c>
      <c r="B1861" s="395">
        <v>2040</v>
      </c>
      <c r="C1861" s="395" t="s">
        <v>2957</v>
      </c>
      <c r="D1861" s="391">
        <v>299.67844353072906</v>
      </c>
      <c r="E1861" s="365"/>
      <c r="F1861" s="365"/>
      <c r="G1861" s="365"/>
      <c r="H1861" s="365"/>
    </row>
    <row r="1862" spans="1:8" ht="15.6" x14ac:dyDescent="0.3">
      <c r="A1862" s="394" t="s">
        <v>219</v>
      </c>
      <c r="B1862" s="395">
        <v>2041</v>
      </c>
      <c r="C1862" s="395" t="s">
        <v>2958</v>
      </c>
      <c r="D1862" s="391">
        <v>298.13658879737284</v>
      </c>
      <c r="E1862" s="365"/>
      <c r="F1862" s="365"/>
      <c r="G1862" s="365"/>
      <c r="H1862" s="365"/>
    </row>
    <row r="1863" spans="1:8" ht="15.6" x14ac:dyDescent="0.3">
      <c r="A1863" s="394" t="s">
        <v>219</v>
      </c>
      <c r="B1863" s="395">
        <v>2042</v>
      </c>
      <c r="C1863" s="395" t="s">
        <v>2959</v>
      </c>
      <c r="D1863" s="391">
        <v>296.86058652800119</v>
      </c>
      <c r="E1863" s="365"/>
      <c r="F1863" s="365"/>
      <c r="G1863" s="365"/>
      <c r="H1863" s="365"/>
    </row>
    <row r="1864" spans="1:8" ht="15.6" x14ac:dyDescent="0.3">
      <c r="A1864" s="394" t="s">
        <v>219</v>
      </c>
      <c r="B1864" s="395">
        <v>2043</v>
      </c>
      <c r="C1864" s="395" t="s">
        <v>2960</v>
      </c>
      <c r="D1864" s="391">
        <v>295.82031593984027</v>
      </c>
      <c r="E1864" s="365"/>
      <c r="F1864" s="365"/>
      <c r="G1864" s="365"/>
      <c r="H1864" s="365"/>
    </row>
    <row r="1865" spans="1:8" ht="15.6" x14ac:dyDescent="0.3">
      <c r="A1865" s="394" t="s">
        <v>219</v>
      </c>
      <c r="B1865" s="395">
        <v>2044</v>
      </c>
      <c r="C1865" s="395" t="s">
        <v>2961</v>
      </c>
      <c r="D1865" s="391">
        <v>294.96526334649189</v>
      </c>
      <c r="E1865" s="365"/>
      <c r="F1865" s="365"/>
      <c r="G1865" s="365"/>
      <c r="H1865" s="365"/>
    </row>
    <row r="1866" spans="1:8" ht="15.6" x14ac:dyDescent="0.3">
      <c r="A1866" s="394" t="s">
        <v>219</v>
      </c>
      <c r="B1866" s="395">
        <v>2045</v>
      </c>
      <c r="C1866" s="395" t="s">
        <v>2962</v>
      </c>
      <c r="D1866" s="391">
        <v>294.25334737829809</v>
      </c>
      <c r="E1866" s="365"/>
      <c r="F1866" s="365"/>
      <c r="G1866" s="365"/>
      <c r="H1866" s="365"/>
    </row>
    <row r="1867" spans="1:8" ht="15.6" x14ac:dyDescent="0.3">
      <c r="A1867" s="394" t="s">
        <v>219</v>
      </c>
      <c r="B1867" s="395">
        <v>2046</v>
      </c>
      <c r="C1867" s="395" t="s">
        <v>2963</v>
      </c>
      <c r="D1867" s="391">
        <v>293.66416935846757</v>
      </c>
      <c r="E1867" s="365"/>
      <c r="F1867" s="365"/>
      <c r="G1867" s="365"/>
      <c r="H1867" s="365"/>
    </row>
    <row r="1868" spans="1:8" ht="15.6" x14ac:dyDescent="0.3">
      <c r="A1868" s="394" t="s">
        <v>219</v>
      </c>
      <c r="B1868" s="395">
        <v>2047</v>
      </c>
      <c r="C1868" s="395" t="s">
        <v>2964</v>
      </c>
      <c r="D1868" s="391">
        <v>293.18446491448213</v>
      </c>
      <c r="E1868" s="365"/>
      <c r="F1868" s="365"/>
      <c r="G1868" s="365"/>
      <c r="H1868" s="365"/>
    </row>
    <row r="1869" spans="1:8" ht="15.6" x14ac:dyDescent="0.3">
      <c r="A1869" s="394" t="s">
        <v>219</v>
      </c>
      <c r="B1869" s="395">
        <v>2048</v>
      </c>
      <c r="C1869" s="395" t="s">
        <v>2965</v>
      </c>
      <c r="D1869" s="391">
        <v>292.79214525723376</v>
      </c>
      <c r="E1869" s="365"/>
      <c r="F1869" s="365"/>
      <c r="G1869" s="365"/>
      <c r="H1869" s="365"/>
    </row>
    <row r="1870" spans="1:8" ht="15.6" x14ac:dyDescent="0.3">
      <c r="A1870" s="394" t="s">
        <v>219</v>
      </c>
      <c r="B1870" s="395">
        <v>2049</v>
      </c>
      <c r="C1870" s="395" t="s">
        <v>2966</v>
      </c>
      <c r="D1870" s="391">
        <v>292.47139344945504</v>
      </c>
      <c r="E1870" s="365"/>
      <c r="F1870" s="365"/>
      <c r="G1870" s="365"/>
      <c r="H1870" s="365"/>
    </row>
    <row r="1871" spans="1:8" ht="15.6" x14ac:dyDescent="0.3">
      <c r="A1871" s="394" t="s">
        <v>219</v>
      </c>
      <c r="B1871" s="395">
        <v>2050</v>
      </c>
      <c r="C1871" s="395" t="s">
        <v>2967</v>
      </c>
      <c r="D1871" s="391">
        <v>292.21505616520932</v>
      </c>
      <c r="E1871" s="365"/>
      <c r="F1871" s="365"/>
      <c r="G1871" s="365"/>
      <c r="H1871" s="365"/>
    </row>
    <row r="1872" spans="1:8" ht="15.6" x14ac:dyDescent="0.3">
      <c r="A1872" s="396" t="s">
        <v>79</v>
      </c>
      <c r="B1872" s="387">
        <v>2015</v>
      </c>
      <c r="C1872" s="387" t="s">
        <v>2496</v>
      </c>
      <c r="D1872" s="388">
        <v>510.8855845641113</v>
      </c>
      <c r="E1872" s="365"/>
      <c r="F1872" s="365"/>
      <c r="G1872" s="365"/>
      <c r="H1872" s="365"/>
    </row>
    <row r="1873" spans="1:8" ht="15.6" x14ac:dyDescent="0.3">
      <c r="A1873" s="396" t="s">
        <v>79</v>
      </c>
      <c r="B1873" s="387">
        <v>2016</v>
      </c>
      <c r="C1873" s="387" t="s">
        <v>2497</v>
      </c>
      <c r="D1873" s="388">
        <v>499.98243344121795</v>
      </c>
      <c r="E1873" s="365"/>
      <c r="F1873" s="365"/>
      <c r="G1873" s="365"/>
      <c r="H1873" s="365"/>
    </row>
    <row r="1874" spans="1:8" ht="15.6" x14ac:dyDescent="0.3">
      <c r="A1874" s="389" t="s">
        <v>79</v>
      </c>
      <c r="B1874" s="390">
        <v>2017</v>
      </c>
      <c r="C1874" s="390" t="s">
        <v>1653</v>
      </c>
      <c r="D1874" s="391">
        <v>487.77539854943649</v>
      </c>
      <c r="E1874" s="365"/>
      <c r="F1874" s="365"/>
      <c r="G1874" s="365"/>
      <c r="H1874" s="365"/>
    </row>
    <row r="1875" spans="1:8" ht="15.6" x14ac:dyDescent="0.3">
      <c r="A1875" s="389" t="s">
        <v>79</v>
      </c>
      <c r="B1875" s="390">
        <v>2018</v>
      </c>
      <c r="C1875" s="390" t="s">
        <v>1654</v>
      </c>
      <c r="D1875" s="391">
        <v>473.90118280984547</v>
      </c>
      <c r="E1875" s="365"/>
      <c r="F1875" s="365"/>
      <c r="G1875" s="365"/>
      <c r="H1875" s="365"/>
    </row>
    <row r="1876" spans="1:8" ht="15.6" x14ac:dyDescent="0.3">
      <c r="A1876" s="389" t="s">
        <v>79</v>
      </c>
      <c r="B1876" s="390">
        <v>2019</v>
      </c>
      <c r="C1876" s="390" t="s">
        <v>1655</v>
      </c>
      <c r="D1876" s="391">
        <v>460.40773779683735</v>
      </c>
      <c r="E1876" s="365"/>
      <c r="F1876" s="365"/>
      <c r="G1876" s="365"/>
      <c r="H1876" s="365"/>
    </row>
    <row r="1877" spans="1:8" ht="15.6" x14ac:dyDescent="0.3">
      <c r="A1877" s="389" t="s">
        <v>79</v>
      </c>
      <c r="B1877" s="390">
        <v>2020</v>
      </c>
      <c r="C1877" s="390" t="s">
        <v>1656</v>
      </c>
      <c r="D1877" s="391">
        <v>446.74117131644772</v>
      </c>
      <c r="E1877" s="365"/>
      <c r="F1877" s="365"/>
      <c r="G1877" s="365"/>
      <c r="H1877" s="365"/>
    </row>
    <row r="1878" spans="1:8" ht="15.6" x14ac:dyDescent="0.3">
      <c r="A1878" s="389" t="s">
        <v>79</v>
      </c>
      <c r="B1878" s="390">
        <v>2021</v>
      </c>
      <c r="C1878" s="390" t="s">
        <v>1657</v>
      </c>
      <c r="D1878" s="391">
        <v>432.43626176007325</v>
      </c>
      <c r="E1878" s="365"/>
      <c r="F1878" s="365"/>
      <c r="G1878" s="365"/>
      <c r="H1878" s="365"/>
    </row>
    <row r="1879" spans="1:8" ht="15.6" x14ac:dyDescent="0.3">
      <c r="A1879" s="389" t="s">
        <v>79</v>
      </c>
      <c r="B1879" s="390">
        <v>2022</v>
      </c>
      <c r="C1879" s="390" t="s">
        <v>1658</v>
      </c>
      <c r="D1879" s="391">
        <v>419.00408102987342</v>
      </c>
      <c r="E1879" s="365"/>
      <c r="F1879" s="365"/>
      <c r="G1879" s="365"/>
      <c r="H1879" s="365"/>
    </row>
    <row r="1880" spans="1:8" ht="15.6" x14ac:dyDescent="0.3">
      <c r="A1880" s="389" t="s">
        <v>79</v>
      </c>
      <c r="B1880" s="390">
        <v>2023</v>
      </c>
      <c r="C1880" s="390" t="s">
        <v>1659</v>
      </c>
      <c r="D1880" s="391">
        <v>405.75062684433965</v>
      </c>
      <c r="E1880" s="365"/>
      <c r="F1880" s="365"/>
      <c r="G1880" s="365"/>
      <c r="H1880" s="365"/>
    </row>
    <row r="1881" spans="1:8" ht="15.6" x14ac:dyDescent="0.3">
      <c r="A1881" s="389" t="s">
        <v>79</v>
      </c>
      <c r="B1881" s="390">
        <v>2024</v>
      </c>
      <c r="C1881" s="390" t="s">
        <v>1660</v>
      </c>
      <c r="D1881" s="391">
        <v>392.07265008912793</v>
      </c>
      <c r="E1881" s="365"/>
      <c r="F1881" s="365"/>
      <c r="G1881" s="365"/>
      <c r="H1881" s="365"/>
    </row>
    <row r="1882" spans="1:8" ht="15.6" x14ac:dyDescent="0.3">
      <c r="A1882" s="389" t="s">
        <v>79</v>
      </c>
      <c r="B1882" s="390">
        <v>2025</v>
      </c>
      <c r="C1882" s="390" t="s">
        <v>1661</v>
      </c>
      <c r="D1882" s="391">
        <v>379.33829758423053</v>
      </c>
      <c r="E1882" s="365"/>
      <c r="F1882" s="365"/>
      <c r="G1882" s="365"/>
      <c r="H1882" s="365"/>
    </row>
    <row r="1883" spans="1:8" ht="15.6" x14ac:dyDescent="0.3">
      <c r="A1883" s="389" t="s">
        <v>79</v>
      </c>
      <c r="B1883" s="390">
        <v>2026</v>
      </c>
      <c r="C1883" s="390" t="s">
        <v>1662</v>
      </c>
      <c r="D1883" s="391">
        <v>367.56921422396556</v>
      </c>
      <c r="E1883" s="365"/>
      <c r="F1883" s="365"/>
      <c r="G1883" s="365"/>
      <c r="H1883" s="365"/>
    </row>
    <row r="1884" spans="1:8" ht="15.6" x14ac:dyDescent="0.3">
      <c r="A1884" s="389" t="s">
        <v>79</v>
      </c>
      <c r="B1884" s="390">
        <v>2027</v>
      </c>
      <c r="C1884" s="390" t="s">
        <v>1663</v>
      </c>
      <c r="D1884" s="391">
        <v>356.97011119896382</v>
      </c>
      <c r="E1884" s="365"/>
      <c r="F1884" s="365"/>
      <c r="G1884" s="365"/>
      <c r="H1884" s="365"/>
    </row>
    <row r="1885" spans="1:8" ht="15.6" x14ac:dyDescent="0.3">
      <c r="A1885" s="389" t="s">
        <v>79</v>
      </c>
      <c r="B1885" s="390">
        <v>2028</v>
      </c>
      <c r="C1885" s="390" t="s">
        <v>1664</v>
      </c>
      <c r="D1885" s="391">
        <v>347.46775772620543</v>
      </c>
      <c r="E1885" s="365"/>
      <c r="F1885" s="365"/>
      <c r="G1885" s="365"/>
      <c r="H1885" s="365"/>
    </row>
    <row r="1886" spans="1:8" ht="15.6" x14ac:dyDescent="0.3">
      <c r="A1886" s="389" t="s">
        <v>79</v>
      </c>
      <c r="B1886" s="390">
        <v>2029</v>
      </c>
      <c r="C1886" s="390" t="s">
        <v>1665</v>
      </c>
      <c r="D1886" s="391">
        <v>338.9856031146266</v>
      </c>
      <c r="E1886" s="365"/>
      <c r="F1886" s="365"/>
      <c r="G1886" s="365"/>
      <c r="H1886" s="365"/>
    </row>
    <row r="1887" spans="1:8" ht="15.6" x14ac:dyDescent="0.3">
      <c r="A1887" s="389" t="s">
        <v>79</v>
      </c>
      <c r="B1887" s="390">
        <v>2030</v>
      </c>
      <c r="C1887" s="390" t="s">
        <v>1666</v>
      </c>
      <c r="D1887" s="391">
        <v>331.44782861491228</v>
      </c>
      <c r="E1887" s="365"/>
      <c r="F1887" s="365"/>
      <c r="G1887" s="365"/>
      <c r="H1887" s="365"/>
    </row>
    <row r="1888" spans="1:8" ht="15.6" x14ac:dyDescent="0.3">
      <c r="A1888" s="389" t="s">
        <v>79</v>
      </c>
      <c r="B1888" s="390">
        <v>2031</v>
      </c>
      <c r="C1888" s="390" t="s">
        <v>1667</v>
      </c>
      <c r="D1888" s="391">
        <v>324.77645747943035</v>
      </c>
      <c r="E1888" s="365"/>
      <c r="F1888" s="365"/>
      <c r="G1888" s="365"/>
      <c r="H1888" s="365"/>
    </row>
    <row r="1889" spans="1:8" ht="15.6" x14ac:dyDescent="0.3">
      <c r="A1889" s="389" t="s">
        <v>79</v>
      </c>
      <c r="B1889" s="390">
        <v>2032</v>
      </c>
      <c r="C1889" s="390" t="s">
        <v>1668</v>
      </c>
      <c r="D1889" s="391">
        <v>318.89855651594343</v>
      </c>
      <c r="E1889" s="365"/>
      <c r="F1889" s="365"/>
      <c r="G1889" s="365"/>
      <c r="H1889" s="365"/>
    </row>
    <row r="1890" spans="1:8" ht="15.6" x14ac:dyDescent="0.3">
      <c r="A1890" s="389" t="s">
        <v>79</v>
      </c>
      <c r="B1890" s="390">
        <v>2033</v>
      </c>
      <c r="C1890" s="390" t="s">
        <v>1669</v>
      </c>
      <c r="D1890" s="391">
        <v>313.73288550444545</v>
      </c>
      <c r="E1890" s="365"/>
      <c r="F1890" s="365"/>
      <c r="G1890" s="365"/>
      <c r="H1890" s="365"/>
    </row>
    <row r="1891" spans="1:8" ht="15.6" x14ac:dyDescent="0.3">
      <c r="A1891" s="389" t="s">
        <v>79</v>
      </c>
      <c r="B1891" s="390">
        <v>2034</v>
      </c>
      <c r="C1891" s="390" t="s">
        <v>1670</v>
      </c>
      <c r="D1891" s="391">
        <v>309.21703908410416</v>
      </c>
      <c r="E1891" s="365"/>
      <c r="F1891" s="365"/>
      <c r="G1891" s="365"/>
      <c r="H1891" s="365"/>
    </row>
    <row r="1892" spans="1:8" ht="15.6" x14ac:dyDescent="0.3">
      <c r="A1892" s="389" t="s">
        <v>79</v>
      </c>
      <c r="B1892" s="390">
        <v>2035</v>
      </c>
      <c r="C1892" s="390" t="s">
        <v>1671</v>
      </c>
      <c r="D1892" s="391">
        <v>305.29840005182257</v>
      </c>
      <c r="E1892" s="365"/>
      <c r="F1892" s="365"/>
      <c r="G1892" s="365"/>
      <c r="H1892" s="365"/>
    </row>
    <row r="1893" spans="1:8" ht="15.6" x14ac:dyDescent="0.3">
      <c r="A1893" s="389" t="s">
        <v>79</v>
      </c>
      <c r="B1893" s="390">
        <v>2036</v>
      </c>
      <c r="C1893" s="390" t="s">
        <v>1672</v>
      </c>
      <c r="D1893" s="391">
        <v>301.91599786743853</v>
      </c>
      <c r="E1893" s="365"/>
      <c r="F1893" s="365"/>
      <c r="G1893" s="365"/>
      <c r="H1893" s="365"/>
    </row>
    <row r="1894" spans="1:8" ht="15.6" x14ac:dyDescent="0.3">
      <c r="A1894" s="389" t="s">
        <v>79</v>
      </c>
      <c r="B1894" s="390">
        <v>2037</v>
      </c>
      <c r="C1894" s="390" t="s">
        <v>1673</v>
      </c>
      <c r="D1894" s="391">
        <v>299.02587243389081</v>
      </c>
      <c r="E1894" s="365"/>
      <c r="F1894" s="365"/>
      <c r="G1894" s="365"/>
      <c r="H1894" s="365"/>
    </row>
    <row r="1895" spans="1:8" ht="15.6" x14ac:dyDescent="0.3">
      <c r="A1895" s="389" t="s">
        <v>79</v>
      </c>
      <c r="B1895" s="390">
        <v>2038</v>
      </c>
      <c r="C1895" s="390" t="s">
        <v>1674</v>
      </c>
      <c r="D1895" s="391">
        <v>296.57309201188394</v>
      </c>
      <c r="E1895" s="365"/>
      <c r="F1895" s="365"/>
      <c r="G1895" s="365"/>
      <c r="H1895" s="365"/>
    </row>
    <row r="1896" spans="1:8" ht="15.6" x14ac:dyDescent="0.3">
      <c r="A1896" s="389" t="s">
        <v>79</v>
      </c>
      <c r="B1896" s="390">
        <v>2039</v>
      </c>
      <c r="C1896" s="390" t="s">
        <v>1675</v>
      </c>
      <c r="D1896" s="391">
        <v>294.51002628223063</v>
      </c>
      <c r="E1896" s="365"/>
      <c r="F1896" s="365"/>
      <c r="G1896" s="365"/>
      <c r="H1896" s="365"/>
    </row>
    <row r="1897" spans="1:8" ht="15.6" x14ac:dyDescent="0.3">
      <c r="A1897" s="389" t="s">
        <v>79</v>
      </c>
      <c r="B1897" s="390">
        <v>2040</v>
      </c>
      <c r="C1897" s="390" t="s">
        <v>1676</v>
      </c>
      <c r="D1897" s="391">
        <v>292.79108443935291</v>
      </c>
      <c r="E1897" s="365"/>
      <c r="F1897" s="365"/>
      <c r="G1897" s="365"/>
      <c r="H1897" s="365"/>
    </row>
    <row r="1898" spans="1:8" ht="15.6" x14ac:dyDescent="0.3">
      <c r="A1898" s="389" t="s">
        <v>79</v>
      </c>
      <c r="B1898" s="390">
        <v>2041</v>
      </c>
      <c r="C1898" s="390" t="s">
        <v>1677</v>
      </c>
      <c r="D1898" s="391">
        <v>291.37905008221549</v>
      </c>
      <c r="E1898" s="365"/>
      <c r="F1898" s="365"/>
      <c r="G1898" s="365"/>
      <c r="H1898" s="365"/>
    </row>
    <row r="1899" spans="1:8" ht="15.6" x14ac:dyDescent="0.3">
      <c r="A1899" s="389" t="s">
        <v>79</v>
      </c>
      <c r="B1899" s="390">
        <v>2042</v>
      </c>
      <c r="C1899" s="390" t="s">
        <v>1678</v>
      </c>
      <c r="D1899" s="391">
        <v>290.21537311074815</v>
      </c>
      <c r="E1899" s="365"/>
      <c r="F1899" s="365"/>
      <c r="G1899" s="365"/>
      <c r="H1899" s="365"/>
    </row>
    <row r="1900" spans="1:8" ht="15.6" x14ac:dyDescent="0.3">
      <c r="A1900" s="389" t="s">
        <v>79</v>
      </c>
      <c r="B1900" s="390">
        <v>2043</v>
      </c>
      <c r="C1900" s="390" t="s">
        <v>1679</v>
      </c>
      <c r="D1900" s="391">
        <v>289.26827151881861</v>
      </c>
      <c r="E1900" s="365"/>
      <c r="F1900" s="365"/>
      <c r="G1900" s="365"/>
      <c r="H1900" s="365"/>
    </row>
    <row r="1901" spans="1:8" ht="15.6" x14ac:dyDescent="0.3">
      <c r="A1901" s="389" t="s">
        <v>79</v>
      </c>
      <c r="B1901" s="390">
        <v>2044</v>
      </c>
      <c r="C1901" s="390" t="s">
        <v>1680</v>
      </c>
      <c r="D1901" s="391">
        <v>288.49730836148734</v>
      </c>
      <c r="E1901" s="365"/>
      <c r="F1901" s="365"/>
      <c r="G1901" s="365"/>
      <c r="H1901" s="365"/>
    </row>
    <row r="1902" spans="1:8" ht="15.6" x14ac:dyDescent="0.3">
      <c r="A1902" s="389" t="s">
        <v>79</v>
      </c>
      <c r="B1902" s="390">
        <v>2045</v>
      </c>
      <c r="C1902" s="390" t="s">
        <v>1681</v>
      </c>
      <c r="D1902" s="391">
        <v>287.86465256041242</v>
      </c>
      <c r="E1902" s="365"/>
      <c r="F1902" s="365"/>
      <c r="G1902" s="365"/>
      <c r="H1902" s="365"/>
    </row>
    <row r="1903" spans="1:8" ht="15.6" x14ac:dyDescent="0.3">
      <c r="A1903" s="389" t="s">
        <v>79</v>
      </c>
      <c r="B1903" s="390">
        <v>2046</v>
      </c>
      <c r="C1903" s="390" t="s">
        <v>1682</v>
      </c>
      <c r="D1903" s="391">
        <v>287.34368044131486</v>
      </c>
      <c r="E1903" s="365"/>
      <c r="F1903" s="365"/>
      <c r="G1903" s="365"/>
      <c r="H1903" s="365"/>
    </row>
    <row r="1904" spans="1:8" ht="15.6" x14ac:dyDescent="0.3">
      <c r="A1904" s="389" t="s">
        <v>79</v>
      </c>
      <c r="B1904" s="390">
        <v>2047</v>
      </c>
      <c r="C1904" s="390" t="s">
        <v>1683</v>
      </c>
      <c r="D1904" s="391">
        <v>286.92369616070374</v>
      </c>
      <c r="E1904" s="365"/>
      <c r="F1904" s="365"/>
      <c r="G1904" s="365"/>
      <c r="H1904" s="365"/>
    </row>
    <row r="1905" spans="1:8" ht="15.6" x14ac:dyDescent="0.3">
      <c r="A1905" s="389" t="s">
        <v>79</v>
      </c>
      <c r="B1905" s="390">
        <v>2048</v>
      </c>
      <c r="C1905" s="390" t="s">
        <v>1684</v>
      </c>
      <c r="D1905" s="391">
        <v>286.58689927557191</v>
      </c>
      <c r="E1905" s="365"/>
      <c r="F1905" s="365"/>
      <c r="G1905" s="365"/>
      <c r="H1905" s="365"/>
    </row>
    <row r="1906" spans="1:8" ht="15.6" x14ac:dyDescent="0.3">
      <c r="A1906" s="389" t="s">
        <v>79</v>
      </c>
      <c r="B1906" s="390">
        <v>2049</v>
      </c>
      <c r="C1906" s="390" t="s">
        <v>1685</v>
      </c>
      <c r="D1906" s="391">
        <v>286.32031197272232</v>
      </c>
      <c r="E1906" s="365"/>
      <c r="F1906" s="365"/>
      <c r="G1906" s="365"/>
      <c r="H1906" s="365"/>
    </row>
    <row r="1907" spans="1:8" ht="15.6" x14ac:dyDescent="0.3">
      <c r="A1907" s="389" t="s">
        <v>79</v>
      </c>
      <c r="B1907" s="390">
        <v>2050</v>
      </c>
      <c r="C1907" s="390" t="s">
        <v>1686</v>
      </c>
      <c r="D1907" s="391">
        <v>286.11286438725779</v>
      </c>
      <c r="E1907" s="365"/>
      <c r="F1907" s="365"/>
      <c r="G1907" s="365"/>
      <c r="H1907" s="365"/>
    </row>
    <row r="1908" spans="1:8" ht="15.6" x14ac:dyDescent="0.3">
      <c r="A1908" s="396" t="s">
        <v>80</v>
      </c>
      <c r="B1908" s="387">
        <v>2015</v>
      </c>
      <c r="C1908" s="387" t="s">
        <v>2498</v>
      </c>
      <c r="D1908" s="388">
        <v>500.47656423985563</v>
      </c>
      <c r="E1908" s="365"/>
      <c r="F1908" s="365"/>
      <c r="G1908" s="365"/>
      <c r="H1908" s="365"/>
    </row>
    <row r="1909" spans="1:8" ht="15.6" x14ac:dyDescent="0.3">
      <c r="A1909" s="396" t="s">
        <v>80</v>
      </c>
      <c r="B1909" s="387">
        <v>2016</v>
      </c>
      <c r="C1909" s="387" t="s">
        <v>2499</v>
      </c>
      <c r="D1909" s="388">
        <v>491.29694328870983</v>
      </c>
      <c r="E1909" s="365"/>
      <c r="F1909" s="365"/>
      <c r="G1909" s="365"/>
      <c r="H1909" s="365"/>
    </row>
    <row r="1910" spans="1:8" ht="15.6" x14ac:dyDescent="0.3">
      <c r="A1910" s="389" t="s">
        <v>80</v>
      </c>
      <c r="B1910" s="390">
        <v>2017</v>
      </c>
      <c r="C1910" s="390" t="s">
        <v>1687</v>
      </c>
      <c r="D1910" s="391">
        <v>479.99660734722465</v>
      </c>
      <c r="E1910" s="365"/>
      <c r="F1910" s="365"/>
      <c r="G1910" s="365"/>
      <c r="H1910" s="365"/>
    </row>
    <row r="1911" spans="1:8" ht="15.6" x14ac:dyDescent="0.3">
      <c r="A1911" s="389" t="s">
        <v>80</v>
      </c>
      <c r="B1911" s="390">
        <v>2018</v>
      </c>
      <c r="C1911" s="390" t="s">
        <v>1688</v>
      </c>
      <c r="D1911" s="391">
        <v>468.04172122651437</v>
      </c>
      <c r="E1911" s="365"/>
      <c r="F1911" s="365"/>
      <c r="G1911" s="365"/>
      <c r="H1911" s="365"/>
    </row>
    <row r="1912" spans="1:8" ht="15.6" x14ac:dyDescent="0.3">
      <c r="A1912" s="389" t="s">
        <v>80</v>
      </c>
      <c r="B1912" s="390">
        <v>2019</v>
      </c>
      <c r="C1912" s="390" t="s">
        <v>1689</v>
      </c>
      <c r="D1912" s="391">
        <v>455.60963511840112</v>
      </c>
      <c r="E1912" s="365"/>
      <c r="F1912" s="365"/>
      <c r="G1912" s="365"/>
      <c r="H1912" s="365"/>
    </row>
    <row r="1913" spans="1:8" ht="15.6" x14ac:dyDescent="0.3">
      <c r="A1913" s="389" t="s">
        <v>80</v>
      </c>
      <c r="B1913" s="390">
        <v>2020</v>
      </c>
      <c r="C1913" s="390" t="s">
        <v>1690</v>
      </c>
      <c r="D1913" s="391">
        <v>442.86796924696472</v>
      </c>
      <c r="E1913" s="365"/>
      <c r="F1913" s="365"/>
      <c r="G1913" s="365"/>
      <c r="H1913" s="365"/>
    </row>
    <row r="1914" spans="1:8" ht="15.6" x14ac:dyDescent="0.3">
      <c r="A1914" s="389" t="s">
        <v>80</v>
      </c>
      <c r="B1914" s="390">
        <v>2021</v>
      </c>
      <c r="C1914" s="390" t="s">
        <v>1691</v>
      </c>
      <c r="D1914" s="391">
        <v>429.93811586109058</v>
      </c>
      <c r="E1914" s="365"/>
      <c r="F1914" s="365"/>
      <c r="G1914" s="365"/>
      <c r="H1914" s="365"/>
    </row>
    <row r="1915" spans="1:8" ht="15.6" x14ac:dyDescent="0.3">
      <c r="A1915" s="389" t="s">
        <v>80</v>
      </c>
      <c r="B1915" s="390">
        <v>2022</v>
      </c>
      <c r="C1915" s="390" t="s">
        <v>1692</v>
      </c>
      <c r="D1915" s="391">
        <v>417.14731135395652</v>
      </c>
      <c r="E1915" s="365"/>
      <c r="F1915" s="365"/>
      <c r="G1915" s="365"/>
      <c r="H1915" s="365"/>
    </row>
    <row r="1916" spans="1:8" ht="15.6" x14ac:dyDescent="0.3">
      <c r="A1916" s="389" t="s">
        <v>80</v>
      </c>
      <c r="B1916" s="390">
        <v>2023</v>
      </c>
      <c r="C1916" s="390" t="s">
        <v>1693</v>
      </c>
      <c r="D1916" s="391">
        <v>404.42009254946709</v>
      </c>
      <c r="E1916" s="365"/>
      <c r="F1916" s="365"/>
      <c r="G1916" s="365"/>
      <c r="H1916" s="365"/>
    </row>
    <row r="1917" spans="1:8" ht="15.6" x14ac:dyDescent="0.3">
      <c r="A1917" s="389" t="s">
        <v>80</v>
      </c>
      <c r="B1917" s="390">
        <v>2024</v>
      </c>
      <c r="C1917" s="390" t="s">
        <v>1694</v>
      </c>
      <c r="D1917" s="391">
        <v>391.8253839485738</v>
      </c>
      <c r="E1917" s="365"/>
      <c r="F1917" s="365"/>
      <c r="G1917" s="365"/>
      <c r="H1917" s="365"/>
    </row>
    <row r="1918" spans="1:8" ht="15.6" x14ac:dyDescent="0.3">
      <c r="A1918" s="389" t="s">
        <v>80</v>
      </c>
      <c r="B1918" s="390">
        <v>2025</v>
      </c>
      <c r="C1918" s="390" t="s">
        <v>1695</v>
      </c>
      <c r="D1918" s="391">
        <v>379.38861453604261</v>
      </c>
      <c r="E1918" s="365"/>
      <c r="F1918" s="365"/>
      <c r="G1918" s="365"/>
      <c r="H1918" s="365"/>
    </row>
    <row r="1919" spans="1:8" ht="15.6" x14ac:dyDescent="0.3">
      <c r="A1919" s="389" t="s">
        <v>80</v>
      </c>
      <c r="B1919" s="390">
        <v>2026</v>
      </c>
      <c r="C1919" s="390" t="s">
        <v>1696</v>
      </c>
      <c r="D1919" s="391">
        <v>367.93830961059689</v>
      </c>
      <c r="E1919" s="365"/>
      <c r="F1919" s="365"/>
      <c r="G1919" s="365"/>
      <c r="H1919" s="365"/>
    </row>
    <row r="1920" spans="1:8" ht="15.6" x14ac:dyDescent="0.3">
      <c r="A1920" s="389" t="s">
        <v>80</v>
      </c>
      <c r="B1920" s="390">
        <v>2027</v>
      </c>
      <c r="C1920" s="390" t="s">
        <v>1697</v>
      </c>
      <c r="D1920" s="391">
        <v>357.35677022483469</v>
      </c>
      <c r="E1920" s="365"/>
      <c r="F1920" s="365"/>
      <c r="G1920" s="365"/>
      <c r="H1920" s="365"/>
    </row>
    <row r="1921" spans="1:8" ht="15.6" x14ac:dyDescent="0.3">
      <c r="A1921" s="389" t="s">
        <v>80</v>
      </c>
      <c r="B1921" s="390">
        <v>2028</v>
      </c>
      <c r="C1921" s="390" t="s">
        <v>1698</v>
      </c>
      <c r="D1921" s="391">
        <v>347.73667816206466</v>
      </c>
      <c r="E1921" s="365"/>
      <c r="F1921" s="365"/>
      <c r="G1921" s="365"/>
      <c r="H1921" s="365"/>
    </row>
    <row r="1922" spans="1:8" ht="15.6" x14ac:dyDescent="0.3">
      <c r="A1922" s="389" t="s">
        <v>80</v>
      </c>
      <c r="B1922" s="390">
        <v>2029</v>
      </c>
      <c r="C1922" s="390" t="s">
        <v>1699</v>
      </c>
      <c r="D1922" s="391">
        <v>339.02457428779593</v>
      </c>
      <c r="E1922" s="365"/>
      <c r="F1922" s="365"/>
      <c r="G1922" s="365"/>
      <c r="H1922" s="365"/>
    </row>
    <row r="1923" spans="1:8" ht="15.6" x14ac:dyDescent="0.3">
      <c r="A1923" s="389" t="s">
        <v>80</v>
      </c>
      <c r="B1923" s="390">
        <v>2030</v>
      </c>
      <c r="C1923" s="390" t="s">
        <v>1700</v>
      </c>
      <c r="D1923" s="391">
        <v>331.19895385931653</v>
      </c>
      <c r="E1923" s="365"/>
      <c r="F1923" s="365"/>
      <c r="G1923" s="365"/>
      <c r="H1923" s="365"/>
    </row>
    <row r="1924" spans="1:8" ht="15.6" x14ac:dyDescent="0.3">
      <c r="A1924" s="389" t="s">
        <v>80</v>
      </c>
      <c r="B1924" s="390">
        <v>2031</v>
      </c>
      <c r="C1924" s="390" t="s">
        <v>1701</v>
      </c>
      <c r="D1924" s="391">
        <v>324.19776342492753</v>
      </c>
      <c r="E1924" s="365"/>
      <c r="F1924" s="365"/>
      <c r="G1924" s="365"/>
      <c r="H1924" s="365"/>
    </row>
    <row r="1925" spans="1:8" ht="15.6" x14ac:dyDescent="0.3">
      <c r="A1925" s="389" t="s">
        <v>80</v>
      </c>
      <c r="B1925" s="390">
        <v>2032</v>
      </c>
      <c r="C1925" s="390" t="s">
        <v>1702</v>
      </c>
      <c r="D1925" s="391">
        <v>317.9718089327103</v>
      </c>
      <c r="E1925" s="365"/>
      <c r="F1925" s="365"/>
      <c r="G1925" s="365"/>
      <c r="H1925" s="365"/>
    </row>
    <row r="1926" spans="1:8" ht="15.6" x14ac:dyDescent="0.3">
      <c r="A1926" s="389" t="s">
        <v>80</v>
      </c>
      <c r="B1926" s="390">
        <v>2033</v>
      </c>
      <c r="C1926" s="390" t="s">
        <v>1703</v>
      </c>
      <c r="D1926" s="391">
        <v>312.47926712316041</v>
      </c>
      <c r="E1926" s="365"/>
      <c r="F1926" s="365"/>
      <c r="G1926" s="365"/>
      <c r="H1926" s="365"/>
    </row>
    <row r="1927" spans="1:8" ht="15.6" x14ac:dyDescent="0.3">
      <c r="A1927" s="389" t="s">
        <v>80</v>
      </c>
      <c r="B1927" s="390">
        <v>2034</v>
      </c>
      <c r="C1927" s="390" t="s">
        <v>1704</v>
      </c>
      <c r="D1927" s="391">
        <v>307.64466615646069</v>
      </c>
      <c r="E1927" s="365"/>
      <c r="F1927" s="365"/>
      <c r="G1927" s="365"/>
      <c r="H1927" s="365"/>
    </row>
    <row r="1928" spans="1:8" ht="15.6" x14ac:dyDescent="0.3">
      <c r="A1928" s="389" t="s">
        <v>80</v>
      </c>
      <c r="B1928" s="390">
        <v>2035</v>
      </c>
      <c r="C1928" s="390" t="s">
        <v>1705</v>
      </c>
      <c r="D1928" s="391">
        <v>303.42573521217201</v>
      </c>
      <c r="E1928" s="365"/>
      <c r="F1928" s="365"/>
      <c r="G1928" s="365"/>
      <c r="H1928" s="365"/>
    </row>
    <row r="1929" spans="1:8" ht="15.6" x14ac:dyDescent="0.3">
      <c r="A1929" s="389" t="s">
        <v>80</v>
      </c>
      <c r="B1929" s="390">
        <v>2036</v>
      </c>
      <c r="C1929" s="390" t="s">
        <v>1706</v>
      </c>
      <c r="D1929" s="391">
        <v>299.76898290727519</v>
      </c>
      <c r="E1929" s="365"/>
      <c r="F1929" s="365"/>
      <c r="G1929" s="365"/>
      <c r="H1929" s="365"/>
    </row>
    <row r="1930" spans="1:8" ht="15.6" x14ac:dyDescent="0.3">
      <c r="A1930" s="389" t="s">
        <v>80</v>
      </c>
      <c r="B1930" s="390">
        <v>2037</v>
      </c>
      <c r="C1930" s="390" t="s">
        <v>1707</v>
      </c>
      <c r="D1930" s="391">
        <v>296.63985892082053</v>
      </c>
      <c r="E1930" s="365"/>
      <c r="F1930" s="365"/>
      <c r="G1930" s="365"/>
      <c r="H1930" s="365"/>
    </row>
    <row r="1931" spans="1:8" ht="15.6" x14ac:dyDescent="0.3">
      <c r="A1931" s="389" t="s">
        <v>80</v>
      </c>
      <c r="B1931" s="390">
        <v>2038</v>
      </c>
      <c r="C1931" s="390" t="s">
        <v>1708</v>
      </c>
      <c r="D1931" s="391">
        <v>293.97314276868593</v>
      </c>
      <c r="E1931" s="365"/>
      <c r="F1931" s="365"/>
      <c r="G1931" s="365"/>
      <c r="H1931" s="365"/>
    </row>
    <row r="1932" spans="1:8" ht="15.6" x14ac:dyDescent="0.3">
      <c r="A1932" s="389" t="s">
        <v>80</v>
      </c>
      <c r="B1932" s="390">
        <v>2039</v>
      </c>
      <c r="C1932" s="390" t="s">
        <v>1709</v>
      </c>
      <c r="D1932" s="391">
        <v>291.70037218659979</v>
      </c>
      <c r="E1932" s="365"/>
      <c r="F1932" s="365"/>
      <c r="G1932" s="365"/>
      <c r="H1932" s="365"/>
    </row>
    <row r="1933" spans="1:8" ht="15.6" x14ac:dyDescent="0.3">
      <c r="A1933" s="389" t="s">
        <v>80</v>
      </c>
      <c r="B1933" s="390">
        <v>2040</v>
      </c>
      <c r="C1933" s="390" t="s">
        <v>1710</v>
      </c>
      <c r="D1933" s="391">
        <v>289.78456190681192</v>
      </c>
      <c r="E1933" s="365"/>
      <c r="F1933" s="365"/>
      <c r="G1933" s="365"/>
      <c r="H1933" s="365"/>
    </row>
    <row r="1934" spans="1:8" ht="15.6" x14ac:dyDescent="0.3">
      <c r="A1934" s="389" t="s">
        <v>80</v>
      </c>
      <c r="B1934" s="390">
        <v>2041</v>
      </c>
      <c r="C1934" s="390" t="s">
        <v>1711</v>
      </c>
      <c r="D1934" s="391">
        <v>288.19262016416883</v>
      </c>
      <c r="E1934" s="365"/>
      <c r="F1934" s="365"/>
      <c r="G1934" s="365"/>
      <c r="H1934" s="365"/>
    </row>
    <row r="1935" spans="1:8" ht="15.6" x14ac:dyDescent="0.3">
      <c r="A1935" s="389" t="s">
        <v>80</v>
      </c>
      <c r="B1935" s="390">
        <v>2042</v>
      </c>
      <c r="C1935" s="390" t="s">
        <v>1712</v>
      </c>
      <c r="D1935" s="391">
        <v>286.86277230851613</v>
      </c>
      <c r="E1935" s="365"/>
      <c r="F1935" s="365"/>
      <c r="G1935" s="365"/>
      <c r="H1935" s="365"/>
    </row>
    <row r="1936" spans="1:8" ht="15.6" x14ac:dyDescent="0.3">
      <c r="A1936" s="389" t="s">
        <v>80</v>
      </c>
      <c r="B1936" s="390">
        <v>2043</v>
      </c>
      <c r="C1936" s="390" t="s">
        <v>1713</v>
      </c>
      <c r="D1936" s="391">
        <v>285.75474578329084</v>
      </c>
      <c r="E1936" s="365"/>
      <c r="F1936" s="365"/>
      <c r="G1936" s="365"/>
      <c r="H1936" s="365"/>
    </row>
    <row r="1937" spans="1:8" ht="15.6" x14ac:dyDescent="0.3">
      <c r="A1937" s="389" t="s">
        <v>80</v>
      </c>
      <c r="B1937" s="390">
        <v>2044</v>
      </c>
      <c r="C1937" s="390" t="s">
        <v>1714</v>
      </c>
      <c r="D1937" s="391">
        <v>284.82787557741023</v>
      </c>
      <c r="E1937" s="365"/>
      <c r="F1937" s="365"/>
      <c r="G1937" s="365"/>
      <c r="H1937" s="365"/>
    </row>
    <row r="1938" spans="1:8" ht="15.6" x14ac:dyDescent="0.3">
      <c r="A1938" s="389" t="s">
        <v>80</v>
      </c>
      <c r="B1938" s="390">
        <v>2045</v>
      </c>
      <c r="C1938" s="390" t="s">
        <v>1715</v>
      </c>
      <c r="D1938" s="391">
        <v>284.03210216278234</v>
      </c>
      <c r="E1938" s="365"/>
      <c r="F1938" s="365"/>
      <c r="G1938" s="365"/>
      <c r="H1938" s="365"/>
    </row>
    <row r="1939" spans="1:8" ht="15.6" x14ac:dyDescent="0.3">
      <c r="A1939" s="389" t="s">
        <v>80</v>
      </c>
      <c r="B1939" s="390">
        <v>2046</v>
      </c>
      <c r="C1939" s="390" t="s">
        <v>1716</v>
      </c>
      <c r="D1939" s="391">
        <v>283.35900544387698</v>
      </c>
      <c r="E1939" s="365"/>
      <c r="F1939" s="365"/>
      <c r="G1939" s="365"/>
      <c r="H1939" s="365"/>
    </row>
    <row r="1940" spans="1:8" ht="15.6" x14ac:dyDescent="0.3">
      <c r="A1940" s="389" t="s">
        <v>80</v>
      </c>
      <c r="B1940" s="390">
        <v>2047</v>
      </c>
      <c r="C1940" s="390" t="s">
        <v>1717</v>
      </c>
      <c r="D1940" s="391">
        <v>282.78819163400078</v>
      </c>
      <c r="E1940" s="365"/>
      <c r="F1940" s="365"/>
      <c r="G1940" s="365"/>
      <c r="H1940" s="365"/>
    </row>
    <row r="1941" spans="1:8" ht="15.6" x14ac:dyDescent="0.3">
      <c r="A1941" s="389" t="s">
        <v>80</v>
      </c>
      <c r="B1941" s="390">
        <v>2048</v>
      </c>
      <c r="C1941" s="390" t="s">
        <v>1718</v>
      </c>
      <c r="D1941" s="391">
        <v>282.30753705792739</v>
      </c>
      <c r="E1941" s="365"/>
      <c r="F1941" s="365"/>
      <c r="G1941" s="365"/>
      <c r="H1941" s="365"/>
    </row>
    <row r="1942" spans="1:8" ht="15.6" x14ac:dyDescent="0.3">
      <c r="A1942" s="389" t="s">
        <v>80</v>
      </c>
      <c r="B1942" s="390">
        <v>2049</v>
      </c>
      <c r="C1942" s="390" t="s">
        <v>1719</v>
      </c>
      <c r="D1942" s="391">
        <v>281.89947435046878</v>
      </c>
      <c r="E1942" s="365"/>
      <c r="F1942" s="365"/>
      <c r="G1942" s="365"/>
      <c r="H1942" s="365"/>
    </row>
    <row r="1943" spans="1:8" ht="15.6" x14ac:dyDescent="0.3">
      <c r="A1943" s="389" t="s">
        <v>80</v>
      </c>
      <c r="B1943" s="390">
        <v>2050</v>
      </c>
      <c r="C1943" s="390" t="s">
        <v>1720</v>
      </c>
      <c r="D1943" s="391">
        <v>281.56664115436388</v>
      </c>
      <c r="E1943" s="365"/>
      <c r="F1943" s="365"/>
      <c r="G1943" s="365"/>
      <c r="H1943" s="365"/>
    </row>
    <row r="1944" spans="1:8" ht="15.6" x14ac:dyDescent="0.3">
      <c r="A1944" s="385" t="s">
        <v>41</v>
      </c>
      <c r="B1944" s="386">
        <v>2015</v>
      </c>
      <c r="C1944" s="387" t="s">
        <v>2500</v>
      </c>
      <c r="D1944" s="388">
        <v>472.15430513154882</v>
      </c>
      <c r="E1944" s="365"/>
      <c r="F1944" s="365"/>
      <c r="G1944" s="365"/>
      <c r="H1944" s="365"/>
    </row>
    <row r="1945" spans="1:8" ht="15.6" x14ac:dyDescent="0.3">
      <c r="A1945" s="385" t="s">
        <v>41</v>
      </c>
      <c r="B1945" s="386">
        <v>2016</v>
      </c>
      <c r="C1945" s="387" t="s">
        <v>2501</v>
      </c>
      <c r="D1945" s="388">
        <v>461.58002983865231</v>
      </c>
      <c r="E1945" s="365"/>
      <c r="F1945" s="365"/>
      <c r="G1945" s="365"/>
      <c r="H1945" s="365"/>
    </row>
    <row r="1946" spans="1:8" ht="15.6" x14ac:dyDescent="0.3">
      <c r="A1946" s="389" t="s">
        <v>41</v>
      </c>
      <c r="B1946" s="390">
        <v>2017</v>
      </c>
      <c r="C1946" s="390" t="s">
        <v>1721</v>
      </c>
      <c r="D1946" s="391">
        <v>452.1672920082159</v>
      </c>
      <c r="E1946" s="365"/>
      <c r="F1946" s="365"/>
      <c r="G1946" s="365"/>
      <c r="H1946" s="365"/>
    </row>
    <row r="1947" spans="1:8" ht="15.6" x14ac:dyDescent="0.3">
      <c r="A1947" s="389" t="s">
        <v>41</v>
      </c>
      <c r="B1947" s="390">
        <v>2018</v>
      </c>
      <c r="C1947" s="390" t="s">
        <v>1722</v>
      </c>
      <c r="D1947" s="391">
        <v>442.17584381535448</v>
      </c>
      <c r="E1947" s="365"/>
      <c r="F1947" s="365"/>
      <c r="G1947" s="365"/>
      <c r="H1947" s="365"/>
    </row>
    <row r="1948" spans="1:8" ht="15.6" x14ac:dyDescent="0.3">
      <c r="A1948" s="389" t="s">
        <v>41</v>
      </c>
      <c r="B1948" s="390">
        <v>2019</v>
      </c>
      <c r="C1948" s="390" t="s">
        <v>1723</v>
      </c>
      <c r="D1948" s="391">
        <v>431.69789127012803</v>
      </c>
      <c r="E1948" s="365"/>
      <c r="F1948" s="365"/>
      <c r="G1948" s="365"/>
      <c r="H1948" s="365"/>
    </row>
    <row r="1949" spans="1:8" ht="15.6" x14ac:dyDescent="0.3">
      <c r="A1949" s="389" t="s">
        <v>41</v>
      </c>
      <c r="B1949" s="390">
        <v>2020</v>
      </c>
      <c r="C1949" s="390" t="s">
        <v>1724</v>
      </c>
      <c r="D1949" s="391">
        <v>420.9858599141221</v>
      </c>
      <c r="E1949" s="365"/>
      <c r="F1949" s="365"/>
      <c r="G1949" s="365"/>
      <c r="H1949" s="365"/>
    </row>
    <row r="1950" spans="1:8" ht="15.6" x14ac:dyDescent="0.3">
      <c r="A1950" s="389" t="s">
        <v>41</v>
      </c>
      <c r="B1950" s="390">
        <v>2021</v>
      </c>
      <c r="C1950" s="390" t="s">
        <v>1725</v>
      </c>
      <c r="D1950" s="391">
        <v>410.11224557737381</v>
      </c>
      <c r="E1950" s="365"/>
      <c r="F1950" s="365"/>
      <c r="G1950" s="365"/>
      <c r="H1950" s="365"/>
    </row>
    <row r="1951" spans="1:8" ht="15.6" x14ac:dyDescent="0.3">
      <c r="A1951" s="389" t="s">
        <v>41</v>
      </c>
      <c r="B1951" s="390">
        <v>2022</v>
      </c>
      <c r="C1951" s="390" t="s">
        <v>1726</v>
      </c>
      <c r="D1951" s="391">
        <v>399.43208977146134</v>
      </c>
      <c r="E1951" s="365"/>
      <c r="F1951" s="365"/>
      <c r="G1951" s="365"/>
      <c r="H1951" s="365"/>
    </row>
    <row r="1952" spans="1:8" ht="15.6" x14ac:dyDescent="0.3">
      <c r="A1952" s="389" t="s">
        <v>41</v>
      </c>
      <c r="B1952" s="390">
        <v>2023</v>
      </c>
      <c r="C1952" s="390" t="s">
        <v>1727</v>
      </c>
      <c r="D1952" s="391">
        <v>388.7889406133271</v>
      </c>
      <c r="E1952" s="365"/>
      <c r="F1952" s="365"/>
      <c r="G1952" s="365"/>
      <c r="H1952" s="365"/>
    </row>
    <row r="1953" spans="1:8" ht="15.6" x14ac:dyDescent="0.3">
      <c r="A1953" s="389" t="s">
        <v>41</v>
      </c>
      <c r="B1953" s="390">
        <v>2024</v>
      </c>
      <c r="C1953" s="390" t="s">
        <v>1728</v>
      </c>
      <c r="D1953" s="391">
        <v>378.19897571362071</v>
      </c>
      <c r="E1953" s="365"/>
      <c r="F1953" s="365"/>
      <c r="G1953" s="365"/>
      <c r="H1953" s="365"/>
    </row>
    <row r="1954" spans="1:8" ht="15.6" x14ac:dyDescent="0.3">
      <c r="A1954" s="389" t="s">
        <v>41</v>
      </c>
      <c r="B1954" s="390">
        <v>2025</v>
      </c>
      <c r="C1954" s="390" t="s">
        <v>1729</v>
      </c>
      <c r="D1954" s="391">
        <v>367.60225189993236</v>
      </c>
      <c r="E1954" s="365"/>
      <c r="F1954" s="365"/>
      <c r="G1954" s="365"/>
      <c r="H1954" s="365"/>
    </row>
    <row r="1955" spans="1:8" ht="15.6" x14ac:dyDescent="0.3">
      <c r="A1955" s="389" t="s">
        <v>41</v>
      </c>
      <c r="B1955" s="390">
        <v>2026</v>
      </c>
      <c r="C1955" s="390" t="s">
        <v>1730</v>
      </c>
      <c r="D1955" s="391">
        <v>358.49919977205411</v>
      </c>
      <c r="E1955" s="365"/>
      <c r="F1955" s="365"/>
      <c r="G1955" s="365"/>
      <c r="H1955" s="365"/>
    </row>
    <row r="1956" spans="1:8" ht="15.6" x14ac:dyDescent="0.3">
      <c r="A1956" s="389" t="s">
        <v>41</v>
      </c>
      <c r="B1956" s="390">
        <v>2027</v>
      </c>
      <c r="C1956" s="390" t="s">
        <v>1731</v>
      </c>
      <c r="D1956" s="391">
        <v>350.45563010109134</v>
      </c>
      <c r="E1956" s="365"/>
      <c r="F1956" s="365"/>
      <c r="G1956" s="365"/>
      <c r="H1956" s="365"/>
    </row>
    <row r="1957" spans="1:8" ht="15.6" x14ac:dyDescent="0.3">
      <c r="A1957" s="389" t="s">
        <v>41</v>
      </c>
      <c r="B1957" s="390">
        <v>2028</v>
      </c>
      <c r="C1957" s="390" t="s">
        <v>1732</v>
      </c>
      <c r="D1957" s="391">
        <v>343.28764785845038</v>
      </c>
      <c r="E1957" s="365"/>
      <c r="F1957" s="365"/>
      <c r="G1957" s="365"/>
      <c r="H1957" s="365"/>
    </row>
    <row r="1958" spans="1:8" ht="15.6" x14ac:dyDescent="0.3">
      <c r="A1958" s="389" t="s">
        <v>41</v>
      </c>
      <c r="B1958" s="390">
        <v>2029</v>
      </c>
      <c r="C1958" s="390" t="s">
        <v>1733</v>
      </c>
      <c r="D1958" s="391">
        <v>336.90045048255115</v>
      </c>
      <c r="E1958" s="365"/>
      <c r="F1958" s="365"/>
      <c r="G1958" s="365"/>
      <c r="H1958" s="365"/>
    </row>
    <row r="1959" spans="1:8" ht="15.6" x14ac:dyDescent="0.3">
      <c r="A1959" s="389" t="s">
        <v>41</v>
      </c>
      <c r="B1959" s="390">
        <v>2030</v>
      </c>
      <c r="C1959" s="390" t="s">
        <v>1734</v>
      </c>
      <c r="D1959" s="391">
        <v>331.23794334238187</v>
      </c>
      <c r="E1959" s="365"/>
      <c r="F1959" s="365"/>
      <c r="G1959" s="365"/>
      <c r="H1959" s="365"/>
    </row>
    <row r="1960" spans="1:8" ht="15.6" x14ac:dyDescent="0.3">
      <c r="A1960" s="389" t="s">
        <v>41</v>
      </c>
      <c r="B1960" s="390">
        <v>2031</v>
      </c>
      <c r="C1960" s="390" t="s">
        <v>1735</v>
      </c>
      <c r="D1960" s="391">
        <v>326.21394002735872</v>
      </c>
      <c r="E1960" s="365"/>
      <c r="F1960" s="365"/>
      <c r="G1960" s="365"/>
      <c r="H1960" s="365"/>
    </row>
    <row r="1961" spans="1:8" ht="15.6" x14ac:dyDescent="0.3">
      <c r="A1961" s="389" t="s">
        <v>41</v>
      </c>
      <c r="B1961" s="390">
        <v>2032</v>
      </c>
      <c r="C1961" s="390" t="s">
        <v>1736</v>
      </c>
      <c r="D1961" s="391">
        <v>321.77469344429329</v>
      </c>
      <c r="E1961" s="365"/>
      <c r="F1961" s="365"/>
      <c r="G1961" s="365"/>
      <c r="H1961" s="365"/>
    </row>
    <row r="1962" spans="1:8" ht="15.6" x14ac:dyDescent="0.3">
      <c r="A1962" s="389" t="s">
        <v>41</v>
      </c>
      <c r="B1962" s="390">
        <v>2033</v>
      </c>
      <c r="C1962" s="390" t="s">
        <v>1737</v>
      </c>
      <c r="D1962" s="391">
        <v>317.87567260904723</v>
      </c>
      <c r="E1962" s="365"/>
      <c r="F1962" s="365"/>
      <c r="G1962" s="365"/>
      <c r="H1962" s="365"/>
    </row>
    <row r="1963" spans="1:8" ht="15.6" x14ac:dyDescent="0.3">
      <c r="A1963" s="389" t="s">
        <v>41</v>
      </c>
      <c r="B1963" s="390">
        <v>2034</v>
      </c>
      <c r="C1963" s="390" t="s">
        <v>1738</v>
      </c>
      <c r="D1963" s="391">
        <v>314.45978327365583</v>
      </c>
      <c r="E1963" s="365"/>
      <c r="F1963" s="365"/>
      <c r="G1963" s="365"/>
      <c r="H1963" s="365"/>
    </row>
    <row r="1964" spans="1:8" ht="15.6" x14ac:dyDescent="0.3">
      <c r="A1964" s="389" t="s">
        <v>41</v>
      </c>
      <c r="B1964" s="390">
        <v>2035</v>
      </c>
      <c r="C1964" s="390" t="s">
        <v>1739</v>
      </c>
      <c r="D1964" s="391">
        <v>311.48047482165151</v>
      </c>
      <c r="E1964" s="365"/>
      <c r="F1964" s="365"/>
      <c r="G1964" s="365"/>
      <c r="H1964" s="365"/>
    </row>
    <row r="1965" spans="1:8" ht="15.6" x14ac:dyDescent="0.3">
      <c r="A1965" s="389" t="s">
        <v>41</v>
      </c>
      <c r="B1965" s="390">
        <v>2036</v>
      </c>
      <c r="C1965" s="390" t="s">
        <v>1740</v>
      </c>
      <c r="D1965" s="391">
        <v>308.90830859632405</v>
      </c>
      <c r="E1965" s="365"/>
      <c r="F1965" s="365"/>
      <c r="G1965" s="365"/>
      <c r="H1965" s="365"/>
    </row>
    <row r="1966" spans="1:8" ht="15.6" x14ac:dyDescent="0.3">
      <c r="A1966" s="389" t="s">
        <v>41</v>
      </c>
      <c r="B1966" s="390">
        <v>2037</v>
      </c>
      <c r="C1966" s="390" t="s">
        <v>1741</v>
      </c>
      <c r="D1966" s="391">
        <v>306.70756372710491</v>
      </c>
      <c r="E1966" s="365"/>
      <c r="F1966" s="365"/>
      <c r="G1966" s="365"/>
      <c r="H1966" s="365"/>
    </row>
    <row r="1967" spans="1:8" ht="15.6" x14ac:dyDescent="0.3">
      <c r="A1967" s="389" t="s">
        <v>41</v>
      </c>
      <c r="B1967" s="390">
        <v>2038</v>
      </c>
      <c r="C1967" s="390" t="s">
        <v>1742</v>
      </c>
      <c r="D1967" s="391">
        <v>304.84247667556974</v>
      </c>
      <c r="E1967" s="365"/>
      <c r="F1967" s="365"/>
      <c r="G1967" s="365"/>
      <c r="H1967" s="365"/>
    </row>
    <row r="1968" spans="1:8" ht="15.6" x14ac:dyDescent="0.3">
      <c r="A1968" s="389" t="s">
        <v>41</v>
      </c>
      <c r="B1968" s="390">
        <v>2039</v>
      </c>
      <c r="C1968" s="390" t="s">
        <v>1743</v>
      </c>
      <c r="D1968" s="391">
        <v>303.27130247329131</v>
      </c>
      <c r="E1968" s="365"/>
      <c r="F1968" s="365"/>
      <c r="G1968" s="365"/>
      <c r="H1968" s="365"/>
    </row>
    <row r="1969" spans="1:8" ht="15.6" x14ac:dyDescent="0.3">
      <c r="A1969" s="389" t="s">
        <v>41</v>
      </c>
      <c r="B1969" s="390">
        <v>2040</v>
      </c>
      <c r="C1969" s="390" t="s">
        <v>1744</v>
      </c>
      <c r="D1969" s="391">
        <v>301.96662270251085</v>
      </c>
      <c r="E1969" s="365"/>
      <c r="F1969" s="365"/>
      <c r="G1969" s="365"/>
      <c r="H1969" s="365"/>
    </row>
    <row r="1970" spans="1:8" ht="15.6" x14ac:dyDescent="0.3">
      <c r="A1970" s="389" t="s">
        <v>41</v>
      </c>
      <c r="B1970" s="390">
        <v>2041</v>
      </c>
      <c r="C1970" s="390" t="s">
        <v>1745</v>
      </c>
      <c r="D1970" s="391">
        <v>300.89593827919464</v>
      </c>
      <c r="E1970" s="365"/>
      <c r="F1970" s="365"/>
      <c r="G1970" s="365"/>
      <c r="H1970" s="365"/>
    </row>
    <row r="1971" spans="1:8" ht="15.6" x14ac:dyDescent="0.3">
      <c r="A1971" s="389" t="s">
        <v>41</v>
      </c>
      <c r="B1971" s="390">
        <v>2042</v>
      </c>
      <c r="C1971" s="390" t="s">
        <v>1746</v>
      </c>
      <c r="D1971" s="391">
        <v>300.01364885457554</v>
      </c>
      <c r="E1971" s="365"/>
      <c r="F1971" s="365"/>
      <c r="G1971" s="365"/>
      <c r="H1971" s="365"/>
    </row>
    <row r="1972" spans="1:8" ht="15.6" x14ac:dyDescent="0.3">
      <c r="A1972" s="389" t="s">
        <v>41</v>
      </c>
      <c r="B1972" s="390">
        <v>2043</v>
      </c>
      <c r="C1972" s="390" t="s">
        <v>1747</v>
      </c>
      <c r="D1972" s="391">
        <v>299.29426957467098</v>
      </c>
      <c r="E1972" s="365"/>
      <c r="F1972" s="365"/>
      <c r="G1972" s="365"/>
      <c r="H1972" s="365"/>
    </row>
    <row r="1973" spans="1:8" ht="15.6" x14ac:dyDescent="0.3">
      <c r="A1973" s="389" t="s">
        <v>41</v>
      </c>
      <c r="B1973" s="390">
        <v>2044</v>
      </c>
      <c r="C1973" s="390" t="s">
        <v>1748</v>
      </c>
      <c r="D1973" s="391">
        <v>298.70844353296457</v>
      </c>
      <c r="E1973" s="365"/>
      <c r="F1973" s="365"/>
      <c r="G1973" s="365"/>
      <c r="H1973" s="365"/>
    </row>
    <row r="1974" spans="1:8" ht="15.6" x14ac:dyDescent="0.3">
      <c r="A1974" s="389" t="s">
        <v>41</v>
      </c>
      <c r="B1974" s="390">
        <v>2045</v>
      </c>
      <c r="C1974" s="390" t="s">
        <v>1749</v>
      </c>
      <c r="D1974" s="391">
        <v>298.22459478628394</v>
      </c>
      <c r="E1974" s="365"/>
      <c r="F1974" s="365"/>
      <c r="G1974" s="365"/>
      <c r="H1974" s="365"/>
    </row>
    <row r="1975" spans="1:8" ht="15.6" x14ac:dyDescent="0.3">
      <c r="A1975" s="389" t="s">
        <v>41</v>
      </c>
      <c r="B1975" s="390">
        <v>2046</v>
      </c>
      <c r="C1975" s="390" t="s">
        <v>1750</v>
      </c>
      <c r="D1975" s="391">
        <v>297.83642158894133</v>
      </c>
      <c r="E1975" s="365"/>
      <c r="F1975" s="365"/>
      <c r="G1975" s="365"/>
      <c r="H1975" s="365"/>
    </row>
    <row r="1976" spans="1:8" ht="15.6" x14ac:dyDescent="0.3">
      <c r="A1976" s="389" t="s">
        <v>41</v>
      </c>
      <c r="B1976" s="390">
        <v>2047</v>
      </c>
      <c r="C1976" s="390" t="s">
        <v>1751</v>
      </c>
      <c r="D1976" s="391">
        <v>297.52019613194483</v>
      </c>
      <c r="E1976" s="365"/>
      <c r="F1976" s="365"/>
      <c r="G1976" s="365"/>
      <c r="H1976" s="365"/>
    </row>
    <row r="1977" spans="1:8" ht="15.6" x14ac:dyDescent="0.3">
      <c r="A1977" s="389" t="s">
        <v>41</v>
      </c>
      <c r="B1977" s="390">
        <v>2048</v>
      </c>
      <c r="C1977" s="390" t="s">
        <v>1752</v>
      </c>
      <c r="D1977" s="391">
        <v>297.26558847724471</v>
      </c>
      <c r="E1977" s="365"/>
      <c r="F1977" s="365"/>
      <c r="G1977" s="365"/>
      <c r="H1977" s="365"/>
    </row>
    <row r="1978" spans="1:8" ht="15.6" x14ac:dyDescent="0.3">
      <c r="A1978" s="389" t="s">
        <v>41</v>
      </c>
      <c r="B1978" s="390">
        <v>2049</v>
      </c>
      <c r="C1978" s="390" t="s">
        <v>1753</v>
      </c>
      <c r="D1978" s="391">
        <v>297.05320490072046</v>
      </c>
      <c r="E1978" s="365"/>
      <c r="F1978" s="365"/>
      <c r="G1978" s="365"/>
      <c r="H1978" s="365"/>
    </row>
    <row r="1979" spans="1:8" ht="15.6" x14ac:dyDescent="0.3">
      <c r="A1979" s="389" t="s">
        <v>41</v>
      </c>
      <c r="B1979" s="390">
        <v>2050</v>
      </c>
      <c r="C1979" s="390" t="s">
        <v>1754</v>
      </c>
      <c r="D1979" s="391">
        <v>296.8912369521783</v>
      </c>
      <c r="E1979" s="365"/>
      <c r="F1979" s="365"/>
      <c r="G1979" s="365"/>
      <c r="H1979" s="365"/>
    </row>
    <row r="1980" spans="1:8" ht="15.6" x14ac:dyDescent="0.3">
      <c r="A1980" s="385" t="s">
        <v>42</v>
      </c>
      <c r="B1980" s="386">
        <v>2015</v>
      </c>
      <c r="C1980" s="387" t="s">
        <v>2502</v>
      </c>
      <c r="D1980" s="388">
        <v>493.78441282672765</v>
      </c>
      <c r="E1980" s="365"/>
      <c r="F1980" s="365"/>
      <c r="G1980" s="365"/>
      <c r="H1980" s="365"/>
    </row>
    <row r="1981" spans="1:8" ht="15.6" x14ac:dyDescent="0.3">
      <c r="A1981" s="385" t="s">
        <v>42</v>
      </c>
      <c r="B1981" s="386">
        <v>2016</v>
      </c>
      <c r="C1981" s="387" t="s">
        <v>2503</v>
      </c>
      <c r="D1981" s="388">
        <v>484.64351011572228</v>
      </c>
      <c r="E1981" s="365"/>
      <c r="F1981" s="365"/>
      <c r="G1981" s="365"/>
      <c r="H1981" s="365"/>
    </row>
    <row r="1982" spans="1:8" ht="15.6" x14ac:dyDescent="0.3">
      <c r="A1982" s="389" t="s">
        <v>42</v>
      </c>
      <c r="B1982" s="390">
        <v>2017</v>
      </c>
      <c r="C1982" s="390" t="s">
        <v>1755</v>
      </c>
      <c r="D1982" s="391">
        <v>473.54606944444123</v>
      </c>
      <c r="E1982" s="365"/>
      <c r="F1982" s="365"/>
      <c r="G1982" s="365"/>
      <c r="H1982" s="365"/>
    </row>
    <row r="1983" spans="1:8" ht="15.6" x14ac:dyDescent="0.3">
      <c r="A1983" s="389" t="s">
        <v>42</v>
      </c>
      <c r="B1983" s="390">
        <v>2018</v>
      </c>
      <c r="C1983" s="390" t="s">
        <v>1756</v>
      </c>
      <c r="D1983" s="391">
        <v>461.89828369924038</v>
      </c>
      <c r="E1983" s="365"/>
      <c r="F1983" s="365"/>
      <c r="G1983" s="365"/>
      <c r="H1983" s="365"/>
    </row>
    <row r="1984" spans="1:8" ht="15.6" x14ac:dyDescent="0.3">
      <c r="A1984" s="389" t="s">
        <v>42</v>
      </c>
      <c r="B1984" s="390">
        <v>2019</v>
      </c>
      <c r="C1984" s="390" t="s">
        <v>1757</v>
      </c>
      <c r="D1984" s="391">
        <v>449.82669683226771</v>
      </c>
      <c r="E1984" s="365"/>
      <c r="F1984" s="365"/>
      <c r="G1984" s="365"/>
      <c r="H1984" s="365"/>
    </row>
    <row r="1985" spans="1:8" ht="15.6" x14ac:dyDescent="0.3">
      <c r="A1985" s="389" t="s">
        <v>42</v>
      </c>
      <c r="B1985" s="390">
        <v>2020</v>
      </c>
      <c r="C1985" s="390" t="s">
        <v>1758</v>
      </c>
      <c r="D1985" s="391">
        <v>437.47226262122871</v>
      </c>
      <c r="E1985" s="365"/>
      <c r="F1985" s="365"/>
      <c r="G1985" s="365"/>
      <c r="H1985" s="365"/>
    </row>
    <row r="1986" spans="1:8" ht="15.6" x14ac:dyDescent="0.3">
      <c r="A1986" s="389" t="s">
        <v>42</v>
      </c>
      <c r="B1986" s="390">
        <v>2021</v>
      </c>
      <c r="C1986" s="390" t="s">
        <v>1759</v>
      </c>
      <c r="D1986" s="391">
        <v>424.92881335917457</v>
      </c>
      <c r="E1986" s="365"/>
      <c r="F1986" s="365"/>
      <c r="G1986" s="365"/>
      <c r="H1986" s="365"/>
    </row>
    <row r="1987" spans="1:8" ht="15.6" x14ac:dyDescent="0.3">
      <c r="A1987" s="389" t="s">
        <v>42</v>
      </c>
      <c r="B1987" s="390">
        <v>2022</v>
      </c>
      <c r="C1987" s="390" t="s">
        <v>1760</v>
      </c>
      <c r="D1987" s="391">
        <v>412.49241391984657</v>
      </c>
      <c r="E1987" s="365"/>
      <c r="F1987" s="365"/>
      <c r="G1987" s="365"/>
      <c r="H1987" s="365"/>
    </row>
    <row r="1988" spans="1:8" ht="15.6" x14ac:dyDescent="0.3">
      <c r="A1988" s="389" t="s">
        <v>42</v>
      </c>
      <c r="B1988" s="390">
        <v>2023</v>
      </c>
      <c r="C1988" s="390" t="s">
        <v>1761</v>
      </c>
      <c r="D1988" s="391">
        <v>400.11954651768889</v>
      </c>
      <c r="E1988" s="365"/>
      <c r="F1988" s="365"/>
      <c r="G1988" s="365"/>
      <c r="H1988" s="365"/>
    </row>
    <row r="1989" spans="1:8" ht="15.6" x14ac:dyDescent="0.3">
      <c r="A1989" s="389" t="s">
        <v>42</v>
      </c>
      <c r="B1989" s="390">
        <v>2024</v>
      </c>
      <c r="C1989" s="390" t="s">
        <v>1762</v>
      </c>
      <c r="D1989" s="391">
        <v>387.8888206213515</v>
      </c>
      <c r="E1989" s="365"/>
      <c r="F1989" s="365"/>
      <c r="G1989" s="365"/>
      <c r="H1989" s="365"/>
    </row>
    <row r="1990" spans="1:8" ht="15.6" x14ac:dyDescent="0.3">
      <c r="A1990" s="389" t="s">
        <v>42</v>
      </c>
      <c r="B1990" s="390">
        <v>2025</v>
      </c>
      <c r="C1990" s="390" t="s">
        <v>1763</v>
      </c>
      <c r="D1990" s="391">
        <v>375.79895500037361</v>
      </c>
      <c r="E1990" s="365"/>
      <c r="F1990" s="365"/>
      <c r="G1990" s="365"/>
      <c r="H1990" s="365"/>
    </row>
    <row r="1991" spans="1:8" ht="15.6" x14ac:dyDescent="0.3">
      <c r="A1991" s="389" t="s">
        <v>42</v>
      </c>
      <c r="B1991" s="390">
        <v>2026</v>
      </c>
      <c r="C1991" s="390" t="s">
        <v>1764</v>
      </c>
      <c r="D1991" s="391">
        <v>363.92781217340718</v>
      </c>
      <c r="E1991" s="365"/>
      <c r="F1991" s="365"/>
      <c r="G1991" s="365"/>
      <c r="H1991" s="365"/>
    </row>
    <row r="1992" spans="1:8" ht="15.6" x14ac:dyDescent="0.3">
      <c r="A1992" s="389" t="s">
        <v>42</v>
      </c>
      <c r="B1992" s="390">
        <v>2027</v>
      </c>
      <c r="C1992" s="390" t="s">
        <v>1765</v>
      </c>
      <c r="D1992" s="391">
        <v>353.62650042660977</v>
      </c>
      <c r="E1992" s="365"/>
      <c r="F1992" s="365"/>
      <c r="G1992" s="365"/>
      <c r="H1992" s="365"/>
    </row>
    <row r="1993" spans="1:8" ht="15.6" x14ac:dyDescent="0.3">
      <c r="A1993" s="389" t="s">
        <v>42</v>
      </c>
      <c r="B1993" s="390">
        <v>2028</v>
      </c>
      <c r="C1993" s="390" t="s">
        <v>1766</v>
      </c>
      <c r="D1993" s="391">
        <v>344.24657042014962</v>
      </c>
      <c r="E1993" s="365"/>
      <c r="F1993" s="365"/>
      <c r="G1993" s="365"/>
      <c r="H1993" s="365"/>
    </row>
    <row r="1994" spans="1:8" ht="15.6" x14ac:dyDescent="0.3">
      <c r="A1994" s="389" t="s">
        <v>42</v>
      </c>
      <c r="B1994" s="390">
        <v>2029</v>
      </c>
      <c r="C1994" s="390" t="s">
        <v>1767</v>
      </c>
      <c r="D1994" s="391">
        <v>335.71592146757325</v>
      </c>
      <c r="E1994" s="365"/>
      <c r="F1994" s="365"/>
      <c r="G1994" s="365"/>
      <c r="H1994" s="365"/>
    </row>
    <row r="1995" spans="1:8" ht="15.6" x14ac:dyDescent="0.3">
      <c r="A1995" s="389" t="s">
        <v>42</v>
      </c>
      <c r="B1995" s="390">
        <v>2030</v>
      </c>
      <c r="C1995" s="390" t="s">
        <v>1768</v>
      </c>
      <c r="D1995" s="391">
        <v>328.01843707008857</v>
      </c>
      <c r="E1995" s="365"/>
      <c r="F1995" s="365"/>
      <c r="G1995" s="365"/>
      <c r="H1995" s="365"/>
    </row>
    <row r="1996" spans="1:8" ht="15.6" x14ac:dyDescent="0.3">
      <c r="A1996" s="389" t="s">
        <v>42</v>
      </c>
      <c r="B1996" s="390">
        <v>2031</v>
      </c>
      <c r="C1996" s="390" t="s">
        <v>1769</v>
      </c>
      <c r="D1996" s="391">
        <v>321.09984683310091</v>
      </c>
      <c r="E1996" s="365"/>
      <c r="F1996" s="365"/>
      <c r="G1996" s="365"/>
      <c r="H1996" s="365"/>
    </row>
    <row r="1997" spans="1:8" ht="15.6" x14ac:dyDescent="0.3">
      <c r="A1997" s="389" t="s">
        <v>42</v>
      </c>
      <c r="B1997" s="390">
        <v>2032</v>
      </c>
      <c r="C1997" s="390" t="s">
        <v>1770</v>
      </c>
      <c r="D1997" s="391">
        <v>314.92079038079919</v>
      </c>
      <c r="E1997" s="365"/>
      <c r="F1997" s="365"/>
      <c r="G1997" s="365"/>
      <c r="H1997" s="365"/>
    </row>
    <row r="1998" spans="1:8" ht="15.6" x14ac:dyDescent="0.3">
      <c r="A1998" s="389" t="s">
        <v>42</v>
      </c>
      <c r="B1998" s="390">
        <v>2033</v>
      </c>
      <c r="C1998" s="390" t="s">
        <v>1771</v>
      </c>
      <c r="D1998" s="391">
        <v>309.42792464488616</v>
      </c>
      <c r="E1998" s="365"/>
      <c r="F1998" s="365"/>
      <c r="G1998" s="365"/>
      <c r="H1998" s="365"/>
    </row>
    <row r="1999" spans="1:8" ht="15.6" x14ac:dyDescent="0.3">
      <c r="A1999" s="389" t="s">
        <v>42</v>
      </c>
      <c r="B1999" s="390">
        <v>2034</v>
      </c>
      <c r="C1999" s="390" t="s">
        <v>1772</v>
      </c>
      <c r="D1999" s="391">
        <v>304.54356476816275</v>
      </c>
      <c r="E1999" s="365"/>
      <c r="F1999" s="365"/>
      <c r="G1999" s="365"/>
      <c r="H1999" s="365"/>
    </row>
    <row r="2000" spans="1:8" ht="15.6" x14ac:dyDescent="0.3">
      <c r="A2000" s="389" t="s">
        <v>42</v>
      </c>
      <c r="B2000" s="390">
        <v>2035</v>
      </c>
      <c r="C2000" s="390" t="s">
        <v>1773</v>
      </c>
      <c r="D2000" s="391">
        <v>300.24246364761717</v>
      </c>
      <c r="E2000" s="365"/>
      <c r="F2000" s="365"/>
      <c r="G2000" s="365"/>
      <c r="H2000" s="365"/>
    </row>
    <row r="2001" spans="1:8" ht="15.6" x14ac:dyDescent="0.3">
      <c r="A2001" s="389" t="s">
        <v>42</v>
      </c>
      <c r="B2001" s="390">
        <v>2036</v>
      </c>
      <c r="C2001" s="390" t="s">
        <v>1774</v>
      </c>
      <c r="D2001" s="391">
        <v>296.47097141878396</v>
      </c>
      <c r="E2001" s="365"/>
      <c r="F2001" s="365"/>
      <c r="G2001" s="365"/>
      <c r="H2001" s="365"/>
    </row>
    <row r="2002" spans="1:8" ht="15.6" x14ac:dyDescent="0.3">
      <c r="A2002" s="389" t="s">
        <v>42</v>
      </c>
      <c r="B2002" s="390">
        <v>2037</v>
      </c>
      <c r="C2002" s="390" t="s">
        <v>1775</v>
      </c>
      <c r="D2002" s="391">
        <v>293.20697027310337</v>
      </c>
      <c r="E2002" s="365"/>
      <c r="F2002" s="365"/>
      <c r="G2002" s="365"/>
      <c r="H2002" s="365"/>
    </row>
    <row r="2003" spans="1:8" ht="15.6" x14ac:dyDescent="0.3">
      <c r="A2003" s="389" t="s">
        <v>42</v>
      </c>
      <c r="B2003" s="390">
        <v>2038</v>
      </c>
      <c r="C2003" s="390" t="s">
        <v>1776</v>
      </c>
      <c r="D2003" s="391">
        <v>290.38687310338173</v>
      </c>
      <c r="E2003" s="365"/>
      <c r="F2003" s="365"/>
      <c r="G2003" s="365"/>
      <c r="H2003" s="365"/>
    </row>
    <row r="2004" spans="1:8" ht="15.6" x14ac:dyDescent="0.3">
      <c r="A2004" s="389" t="s">
        <v>42</v>
      </c>
      <c r="B2004" s="390">
        <v>2039</v>
      </c>
      <c r="C2004" s="390" t="s">
        <v>1777</v>
      </c>
      <c r="D2004" s="391">
        <v>287.96373342362529</v>
      </c>
      <c r="E2004" s="365"/>
      <c r="F2004" s="365"/>
      <c r="G2004" s="365"/>
      <c r="H2004" s="365"/>
    </row>
    <row r="2005" spans="1:8" ht="15.6" x14ac:dyDescent="0.3">
      <c r="A2005" s="389" t="s">
        <v>42</v>
      </c>
      <c r="B2005" s="390">
        <v>2040</v>
      </c>
      <c r="C2005" s="390" t="s">
        <v>1778</v>
      </c>
      <c r="D2005" s="391">
        <v>285.89461678953074</v>
      </c>
      <c r="E2005" s="365"/>
      <c r="F2005" s="365"/>
      <c r="G2005" s="365"/>
      <c r="H2005" s="365"/>
    </row>
    <row r="2006" spans="1:8" ht="15.6" x14ac:dyDescent="0.3">
      <c r="A2006" s="389" t="s">
        <v>42</v>
      </c>
      <c r="B2006" s="390">
        <v>2041</v>
      </c>
      <c r="C2006" s="390" t="s">
        <v>1779</v>
      </c>
      <c r="D2006" s="391">
        <v>284.1555939086075</v>
      </c>
      <c r="E2006" s="365"/>
      <c r="F2006" s="365"/>
      <c r="G2006" s="365"/>
      <c r="H2006" s="365"/>
    </row>
    <row r="2007" spans="1:8" ht="15.6" x14ac:dyDescent="0.3">
      <c r="A2007" s="389" t="s">
        <v>42</v>
      </c>
      <c r="B2007" s="390">
        <v>2042</v>
      </c>
      <c r="C2007" s="390" t="s">
        <v>1780</v>
      </c>
      <c r="D2007" s="391">
        <v>282.67669781151676</v>
      </c>
      <c r="E2007" s="365"/>
      <c r="F2007" s="365"/>
      <c r="G2007" s="365"/>
      <c r="H2007" s="365"/>
    </row>
    <row r="2008" spans="1:8" ht="15.6" x14ac:dyDescent="0.3">
      <c r="A2008" s="389" t="s">
        <v>42</v>
      </c>
      <c r="B2008" s="390">
        <v>2043</v>
      </c>
      <c r="C2008" s="390" t="s">
        <v>1781</v>
      </c>
      <c r="D2008" s="391">
        <v>281.44008170153387</v>
      </c>
      <c r="E2008" s="365"/>
      <c r="F2008" s="365"/>
      <c r="G2008" s="365"/>
      <c r="H2008" s="365"/>
    </row>
    <row r="2009" spans="1:8" ht="15.6" x14ac:dyDescent="0.3">
      <c r="A2009" s="389" t="s">
        <v>42</v>
      </c>
      <c r="B2009" s="390">
        <v>2044</v>
      </c>
      <c r="C2009" s="390" t="s">
        <v>1782</v>
      </c>
      <c r="D2009" s="391">
        <v>280.3957465755102</v>
      </c>
      <c r="E2009" s="365"/>
      <c r="F2009" s="365"/>
      <c r="G2009" s="365"/>
      <c r="H2009" s="365"/>
    </row>
    <row r="2010" spans="1:8" ht="15.6" x14ac:dyDescent="0.3">
      <c r="A2010" s="389" t="s">
        <v>42</v>
      </c>
      <c r="B2010" s="390">
        <v>2045</v>
      </c>
      <c r="C2010" s="390" t="s">
        <v>1783</v>
      </c>
      <c r="D2010" s="391">
        <v>279.49876650558474</v>
      </c>
      <c r="E2010" s="365"/>
      <c r="F2010" s="365"/>
      <c r="G2010" s="365"/>
      <c r="H2010" s="365"/>
    </row>
    <row r="2011" spans="1:8" ht="15.6" x14ac:dyDescent="0.3">
      <c r="A2011" s="389" t="s">
        <v>42</v>
      </c>
      <c r="B2011" s="390">
        <v>2046</v>
      </c>
      <c r="C2011" s="390" t="s">
        <v>1784</v>
      </c>
      <c r="D2011" s="391">
        <v>278.74185857132687</v>
      </c>
      <c r="E2011" s="365"/>
      <c r="F2011" s="365"/>
      <c r="G2011" s="365"/>
      <c r="H2011" s="365"/>
    </row>
    <row r="2012" spans="1:8" ht="15.6" x14ac:dyDescent="0.3">
      <c r="A2012" s="389" t="s">
        <v>42</v>
      </c>
      <c r="B2012" s="390">
        <v>2047</v>
      </c>
      <c r="C2012" s="390" t="s">
        <v>1785</v>
      </c>
      <c r="D2012" s="391">
        <v>278.10376236165695</v>
      </c>
      <c r="E2012" s="365"/>
      <c r="F2012" s="365"/>
      <c r="G2012" s="365"/>
      <c r="H2012" s="365"/>
    </row>
    <row r="2013" spans="1:8" ht="15.6" x14ac:dyDescent="0.3">
      <c r="A2013" s="389" t="s">
        <v>42</v>
      </c>
      <c r="B2013" s="390">
        <v>2048</v>
      </c>
      <c r="C2013" s="390" t="s">
        <v>1786</v>
      </c>
      <c r="D2013" s="391">
        <v>277.55846606601102</v>
      </c>
      <c r="E2013" s="365"/>
      <c r="F2013" s="365"/>
      <c r="G2013" s="365"/>
      <c r="H2013" s="365"/>
    </row>
    <row r="2014" spans="1:8" ht="15.6" x14ac:dyDescent="0.3">
      <c r="A2014" s="389" t="s">
        <v>42</v>
      </c>
      <c r="B2014" s="390">
        <v>2049</v>
      </c>
      <c r="C2014" s="390" t="s">
        <v>1787</v>
      </c>
      <c r="D2014" s="391">
        <v>277.11270008458564</v>
      </c>
      <c r="E2014" s="365"/>
      <c r="F2014" s="365"/>
      <c r="G2014" s="365"/>
      <c r="H2014" s="365"/>
    </row>
    <row r="2015" spans="1:8" ht="15.6" x14ac:dyDescent="0.3">
      <c r="A2015" s="389" t="s">
        <v>42</v>
      </c>
      <c r="B2015" s="390">
        <v>2050</v>
      </c>
      <c r="C2015" s="390" t="s">
        <v>1788</v>
      </c>
      <c r="D2015" s="391">
        <v>276.75839191960574</v>
      </c>
      <c r="E2015" s="365"/>
      <c r="F2015" s="365"/>
      <c r="G2015" s="365"/>
      <c r="H2015" s="365"/>
    </row>
    <row r="2016" spans="1:8" ht="15.6" x14ac:dyDescent="0.3">
      <c r="A2016" s="385" t="s">
        <v>43</v>
      </c>
      <c r="B2016" s="386">
        <v>2015</v>
      </c>
      <c r="C2016" s="387" t="s">
        <v>2504</v>
      </c>
      <c r="D2016" s="388">
        <v>480.56321134291784</v>
      </c>
      <c r="E2016" s="365"/>
      <c r="F2016" s="365"/>
      <c r="G2016" s="365"/>
      <c r="H2016" s="365"/>
    </row>
    <row r="2017" spans="1:8" ht="15.6" x14ac:dyDescent="0.3">
      <c r="A2017" s="385" t="s">
        <v>43</v>
      </c>
      <c r="B2017" s="386">
        <v>2016</v>
      </c>
      <c r="C2017" s="387" t="s">
        <v>2505</v>
      </c>
      <c r="D2017" s="388">
        <v>470.82222467833674</v>
      </c>
      <c r="E2017" s="365"/>
      <c r="F2017" s="365"/>
      <c r="G2017" s="365"/>
      <c r="H2017" s="365"/>
    </row>
    <row r="2018" spans="1:8" ht="15.6" x14ac:dyDescent="0.3">
      <c r="A2018" s="389" t="s">
        <v>43</v>
      </c>
      <c r="B2018" s="390">
        <v>2017</v>
      </c>
      <c r="C2018" s="390" t="s">
        <v>1789</v>
      </c>
      <c r="D2018" s="391">
        <v>460.01777863272292</v>
      </c>
      <c r="E2018" s="365"/>
      <c r="F2018" s="365"/>
      <c r="G2018" s="365"/>
      <c r="H2018" s="365"/>
    </row>
    <row r="2019" spans="1:8" ht="15.6" x14ac:dyDescent="0.3">
      <c r="A2019" s="389" t="s">
        <v>43</v>
      </c>
      <c r="B2019" s="390">
        <v>2018</v>
      </c>
      <c r="C2019" s="390" t="s">
        <v>1790</v>
      </c>
      <c r="D2019" s="391">
        <v>448.55109114249234</v>
      </c>
      <c r="E2019" s="365"/>
      <c r="F2019" s="365"/>
      <c r="G2019" s="365"/>
      <c r="H2019" s="365"/>
    </row>
    <row r="2020" spans="1:8" ht="15.6" x14ac:dyDescent="0.3">
      <c r="A2020" s="389" t="s">
        <v>43</v>
      </c>
      <c r="B2020" s="390">
        <v>2019</v>
      </c>
      <c r="C2020" s="390" t="s">
        <v>1791</v>
      </c>
      <c r="D2020" s="391">
        <v>436.75386869233319</v>
      </c>
      <c r="E2020" s="365"/>
      <c r="F2020" s="365"/>
      <c r="G2020" s="365"/>
      <c r="H2020" s="365"/>
    </row>
    <row r="2021" spans="1:8" ht="15.6" x14ac:dyDescent="0.3">
      <c r="A2021" s="389" t="s">
        <v>43</v>
      </c>
      <c r="B2021" s="390">
        <v>2020</v>
      </c>
      <c r="C2021" s="390" t="s">
        <v>1792</v>
      </c>
      <c r="D2021" s="391">
        <v>424.75108565127914</v>
      </c>
      <c r="E2021" s="365"/>
      <c r="F2021" s="365"/>
      <c r="G2021" s="365"/>
      <c r="H2021" s="365"/>
    </row>
    <row r="2022" spans="1:8" ht="15.6" x14ac:dyDescent="0.3">
      <c r="A2022" s="389" t="s">
        <v>43</v>
      </c>
      <c r="B2022" s="390">
        <v>2021</v>
      </c>
      <c r="C2022" s="390" t="s">
        <v>1793</v>
      </c>
      <c r="D2022" s="391">
        <v>412.63407239864841</v>
      </c>
      <c r="E2022" s="365"/>
      <c r="F2022" s="365"/>
      <c r="G2022" s="365"/>
      <c r="H2022" s="365"/>
    </row>
    <row r="2023" spans="1:8" ht="15.6" x14ac:dyDescent="0.3">
      <c r="A2023" s="389" t="s">
        <v>43</v>
      </c>
      <c r="B2023" s="390">
        <v>2022</v>
      </c>
      <c r="C2023" s="390" t="s">
        <v>1794</v>
      </c>
      <c r="D2023" s="391">
        <v>400.70921514008853</v>
      </c>
      <c r="E2023" s="365"/>
      <c r="F2023" s="365"/>
      <c r="G2023" s="365"/>
      <c r="H2023" s="365"/>
    </row>
    <row r="2024" spans="1:8" ht="15.6" x14ac:dyDescent="0.3">
      <c r="A2024" s="389" t="s">
        <v>43</v>
      </c>
      <c r="B2024" s="390">
        <v>2023</v>
      </c>
      <c r="C2024" s="390" t="s">
        <v>1795</v>
      </c>
      <c r="D2024" s="391">
        <v>388.86461927193261</v>
      </c>
      <c r="E2024" s="365"/>
      <c r="F2024" s="365"/>
      <c r="G2024" s="365"/>
      <c r="H2024" s="365"/>
    </row>
    <row r="2025" spans="1:8" ht="15.6" x14ac:dyDescent="0.3">
      <c r="A2025" s="389" t="s">
        <v>43</v>
      </c>
      <c r="B2025" s="390">
        <v>2024</v>
      </c>
      <c r="C2025" s="390" t="s">
        <v>1796</v>
      </c>
      <c r="D2025" s="391">
        <v>377.15580067900794</v>
      </c>
      <c r="E2025" s="365"/>
      <c r="F2025" s="365"/>
      <c r="G2025" s="365"/>
      <c r="H2025" s="365"/>
    </row>
    <row r="2026" spans="1:8" ht="15.6" x14ac:dyDescent="0.3">
      <c r="A2026" s="389" t="s">
        <v>43</v>
      </c>
      <c r="B2026" s="390">
        <v>2025</v>
      </c>
      <c r="C2026" s="390" t="s">
        <v>1797</v>
      </c>
      <c r="D2026" s="391">
        <v>365.56419306222944</v>
      </c>
      <c r="E2026" s="365"/>
      <c r="F2026" s="365"/>
      <c r="G2026" s="365"/>
      <c r="H2026" s="365"/>
    </row>
    <row r="2027" spans="1:8" ht="15.6" x14ac:dyDescent="0.3">
      <c r="A2027" s="389" t="s">
        <v>43</v>
      </c>
      <c r="B2027" s="390">
        <v>2026</v>
      </c>
      <c r="C2027" s="390" t="s">
        <v>1798</v>
      </c>
      <c r="D2027" s="391">
        <v>355.07825251636831</v>
      </c>
      <c r="E2027" s="365"/>
      <c r="F2027" s="365"/>
      <c r="G2027" s="365"/>
      <c r="H2027" s="365"/>
    </row>
    <row r="2028" spans="1:8" ht="15.6" x14ac:dyDescent="0.3">
      <c r="A2028" s="389" t="s">
        <v>43</v>
      </c>
      <c r="B2028" s="390">
        <v>2027</v>
      </c>
      <c r="C2028" s="390" t="s">
        <v>1799</v>
      </c>
      <c r="D2028" s="391">
        <v>345.54296767543366</v>
      </c>
      <c r="E2028" s="365"/>
      <c r="F2028" s="365"/>
      <c r="G2028" s="365"/>
      <c r="H2028" s="365"/>
    </row>
    <row r="2029" spans="1:8" ht="15.6" x14ac:dyDescent="0.3">
      <c r="A2029" s="389" t="s">
        <v>43</v>
      </c>
      <c r="B2029" s="390">
        <v>2028</v>
      </c>
      <c r="C2029" s="390" t="s">
        <v>1800</v>
      </c>
      <c r="D2029" s="391">
        <v>336.98864263759219</v>
      </c>
      <c r="E2029" s="365"/>
      <c r="F2029" s="365"/>
      <c r="G2029" s="365"/>
      <c r="H2029" s="365"/>
    </row>
    <row r="2030" spans="1:8" ht="15.6" x14ac:dyDescent="0.3">
      <c r="A2030" s="389" t="s">
        <v>43</v>
      </c>
      <c r="B2030" s="390">
        <v>2029</v>
      </c>
      <c r="C2030" s="390" t="s">
        <v>1801</v>
      </c>
      <c r="D2030" s="391">
        <v>329.33758762690928</v>
      </c>
      <c r="E2030" s="365"/>
      <c r="F2030" s="365"/>
      <c r="G2030" s="365"/>
      <c r="H2030" s="365"/>
    </row>
    <row r="2031" spans="1:8" ht="15.6" x14ac:dyDescent="0.3">
      <c r="A2031" s="389" t="s">
        <v>43</v>
      </c>
      <c r="B2031" s="390">
        <v>2030</v>
      </c>
      <c r="C2031" s="390" t="s">
        <v>1802</v>
      </c>
      <c r="D2031" s="391">
        <v>322.53311527554541</v>
      </c>
      <c r="E2031" s="365"/>
      <c r="F2031" s="365"/>
      <c r="G2031" s="365"/>
      <c r="H2031" s="365"/>
    </row>
    <row r="2032" spans="1:8" ht="15.6" x14ac:dyDescent="0.3">
      <c r="A2032" s="389" t="s">
        <v>43</v>
      </c>
      <c r="B2032" s="390">
        <v>2031</v>
      </c>
      <c r="C2032" s="390" t="s">
        <v>1803</v>
      </c>
      <c r="D2032" s="391">
        <v>316.49602031609345</v>
      </c>
      <c r="E2032" s="365"/>
      <c r="F2032" s="365"/>
      <c r="G2032" s="365"/>
      <c r="H2032" s="365"/>
    </row>
    <row r="2033" spans="1:8" ht="15.6" x14ac:dyDescent="0.3">
      <c r="A2033" s="389" t="s">
        <v>43</v>
      </c>
      <c r="B2033" s="390">
        <v>2032</v>
      </c>
      <c r="C2033" s="390" t="s">
        <v>1804</v>
      </c>
      <c r="D2033" s="391">
        <v>311.17004309589402</v>
      </c>
      <c r="E2033" s="365"/>
      <c r="F2033" s="365"/>
      <c r="G2033" s="365"/>
      <c r="H2033" s="365"/>
    </row>
    <row r="2034" spans="1:8" ht="15.6" x14ac:dyDescent="0.3">
      <c r="A2034" s="389" t="s">
        <v>43</v>
      </c>
      <c r="B2034" s="390">
        <v>2033</v>
      </c>
      <c r="C2034" s="390" t="s">
        <v>1805</v>
      </c>
      <c r="D2034" s="391">
        <v>306.50230517614358</v>
      </c>
      <c r="E2034" s="365"/>
      <c r="F2034" s="365"/>
      <c r="G2034" s="365"/>
      <c r="H2034" s="365"/>
    </row>
    <row r="2035" spans="1:8" ht="15.6" x14ac:dyDescent="0.3">
      <c r="A2035" s="389" t="s">
        <v>43</v>
      </c>
      <c r="B2035" s="390">
        <v>2034</v>
      </c>
      <c r="C2035" s="390" t="s">
        <v>1806</v>
      </c>
      <c r="D2035" s="391">
        <v>302.42053083336936</v>
      </c>
      <c r="E2035" s="365"/>
      <c r="F2035" s="365"/>
      <c r="G2035" s="365"/>
      <c r="H2035" s="365"/>
    </row>
    <row r="2036" spans="1:8" ht="15.6" x14ac:dyDescent="0.3">
      <c r="A2036" s="389" t="s">
        <v>43</v>
      </c>
      <c r="B2036" s="390">
        <v>2035</v>
      </c>
      <c r="C2036" s="390" t="s">
        <v>1807</v>
      </c>
      <c r="D2036" s="391">
        <v>298.88209788484994</v>
      </c>
      <c r="E2036" s="365"/>
      <c r="F2036" s="365"/>
      <c r="G2036" s="365"/>
      <c r="H2036" s="365"/>
    </row>
    <row r="2037" spans="1:8" ht="15.6" x14ac:dyDescent="0.3">
      <c r="A2037" s="389" t="s">
        <v>43</v>
      </c>
      <c r="B2037" s="390">
        <v>2036</v>
      </c>
      <c r="C2037" s="390" t="s">
        <v>1808</v>
      </c>
      <c r="D2037" s="391">
        <v>295.83671922616981</v>
      </c>
      <c r="E2037" s="365"/>
      <c r="F2037" s="365"/>
      <c r="G2037" s="365"/>
      <c r="H2037" s="365"/>
    </row>
    <row r="2038" spans="1:8" ht="15.6" x14ac:dyDescent="0.3">
      <c r="A2038" s="389" t="s">
        <v>43</v>
      </c>
      <c r="B2038" s="390">
        <v>2037</v>
      </c>
      <c r="C2038" s="390" t="s">
        <v>1809</v>
      </c>
      <c r="D2038" s="391">
        <v>293.24503306043897</v>
      </c>
      <c r="E2038" s="365"/>
      <c r="F2038" s="365"/>
      <c r="G2038" s="365"/>
      <c r="H2038" s="365"/>
    </row>
    <row r="2039" spans="1:8" ht="15.6" x14ac:dyDescent="0.3">
      <c r="A2039" s="389" t="s">
        <v>43</v>
      </c>
      <c r="B2039" s="390">
        <v>2038</v>
      </c>
      <c r="C2039" s="390" t="s">
        <v>1810</v>
      </c>
      <c r="D2039" s="391">
        <v>291.05937651683479</v>
      </c>
      <c r="E2039" s="365"/>
      <c r="F2039" s="365"/>
      <c r="G2039" s="365"/>
      <c r="H2039" s="365"/>
    </row>
    <row r="2040" spans="1:8" ht="15.6" x14ac:dyDescent="0.3">
      <c r="A2040" s="389" t="s">
        <v>43</v>
      </c>
      <c r="B2040" s="390">
        <v>2039</v>
      </c>
      <c r="C2040" s="390" t="s">
        <v>1811</v>
      </c>
      <c r="D2040" s="391">
        <v>289.22841927540242</v>
      </c>
      <c r="E2040" s="365"/>
      <c r="F2040" s="365"/>
      <c r="G2040" s="365"/>
      <c r="H2040" s="365"/>
    </row>
    <row r="2041" spans="1:8" ht="15.6" x14ac:dyDescent="0.3">
      <c r="A2041" s="389" t="s">
        <v>43</v>
      </c>
      <c r="B2041" s="390">
        <v>2040</v>
      </c>
      <c r="C2041" s="390" t="s">
        <v>1812</v>
      </c>
      <c r="D2041" s="391">
        <v>287.70120979789129</v>
      </c>
      <c r="E2041" s="365"/>
      <c r="F2041" s="365"/>
      <c r="G2041" s="365"/>
      <c r="H2041" s="365"/>
    </row>
    <row r="2042" spans="1:8" ht="15.6" x14ac:dyDescent="0.3">
      <c r="A2042" s="389" t="s">
        <v>43</v>
      </c>
      <c r="B2042" s="390">
        <v>2041</v>
      </c>
      <c r="C2042" s="390" t="s">
        <v>1813</v>
      </c>
      <c r="D2042" s="391">
        <v>286.44985072702838</v>
      </c>
      <c r="E2042" s="365"/>
      <c r="F2042" s="365"/>
      <c r="G2042" s="365"/>
      <c r="H2042" s="365"/>
    </row>
    <row r="2043" spans="1:8" ht="15.6" x14ac:dyDescent="0.3">
      <c r="A2043" s="389" t="s">
        <v>43</v>
      </c>
      <c r="B2043" s="390">
        <v>2042</v>
      </c>
      <c r="C2043" s="390" t="s">
        <v>1814</v>
      </c>
      <c r="D2043" s="391">
        <v>285.41532550842783</v>
      </c>
      <c r="E2043" s="365"/>
      <c r="F2043" s="365"/>
      <c r="G2043" s="365"/>
      <c r="H2043" s="365"/>
    </row>
    <row r="2044" spans="1:8" ht="15.6" x14ac:dyDescent="0.3">
      <c r="A2044" s="389" t="s">
        <v>43</v>
      </c>
      <c r="B2044" s="390">
        <v>2043</v>
      </c>
      <c r="C2044" s="390" t="s">
        <v>1815</v>
      </c>
      <c r="D2044" s="391">
        <v>284.57139658232296</v>
      </c>
      <c r="E2044" s="365"/>
      <c r="F2044" s="365"/>
      <c r="G2044" s="365"/>
      <c r="H2044" s="365"/>
    </row>
    <row r="2045" spans="1:8" ht="15.6" x14ac:dyDescent="0.3">
      <c r="A2045" s="389" t="s">
        <v>43</v>
      </c>
      <c r="B2045" s="390">
        <v>2044</v>
      </c>
      <c r="C2045" s="390" t="s">
        <v>1816</v>
      </c>
      <c r="D2045" s="391">
        <v>283.88167422430371</v>
      </c>
      <c r="E2045" s="365"/>
      <c r="F2045" s="365"/>
      <c r="G2045" s="365"/>
      <c r="H2045" s="365"/>
    </row>
    <row r="2046" spans="1:8" ht="15.6" x14ac:dyDescent="0.3">
      <c r="A2046" s="389" t="s">
        <v>43</v>
      </c>
      <c r="B2046" s="390">
        <v>2045</v>
      </c>
      <c r="C2046" s="390" t="s">
        <v>1817</v>
      </c>
      <c r="D2046" s="391">
        <v>283.2987601933072</v>
      </c>
      <c r="E2046" s="365"/>
      <c r="F2046" s="365"/>
      <c r="G2046" s="365"/>
      <c r="H2046" s="365"/>
    </row>
    <row r="2047" spans="1:8" ht="15.6" x14ac:dyDescent="0.3">
      <c r="A2047" s="389" t="s">
        <v>43</v>
      </c>
      <c r="B2047" s="390">
        <v>2046</v>
      </c>
      <c r="C2047" s="390" t="s">
        <v>1818</v>
      </c>
      <c r="D2047" s="391">
        <v>282.82328193048625</v>
      </c>
      <c r="E2047" s="365"/>
      <c r="F2047" s="365"/>
      <c r="G2047" s="365"/>
      <c r="H2047" s="365"/>
    </row>
    <row r="2048" spans="1:8" ht="15.6" x14ac:dyDescent="0.3">
      <c r="A2048" s="389" t="s">
        <v>43</v>
      </c>
      <c r="B2048" s="390">
        <v>2047</v>
      </c>
      <c r="C2048" s="390" t="s">
        <v>1819</v>
      </c>
      <c r="D2048" s="391">
        <v>282.44265323480113</v>
      </c>
      <c r="E2048" s="365"/>
      <c r="F2048" s="365"/>
      <c r="G2048" s="365"/>
      <c r="H2048" s="365"/>
    </row>
    <row r="2049" spans="1:8" ht="15.6" x14ac:dyDescent="0.3">
      <c r="A2049" s="389" t="s">
        <v>43</v>
      </c>
      <c r="B2049" s="390">
        <v>2048</v>
      </c>
      <c r="C2049" s="390" t="s">
        <v>1820</v>
      </c>
      <c r="D2049" s="391">
        <v>282.13603885572172</v>
      </c>
      <c r="E2049" s="365"/>
      <c r="F2049" s="365"/>
      <c r="G2049" s="365"/>
      <c r="H2049" s="365"/>
    </row>
    <row r="2050" spans="1:8" ht="15.6" x14ac:dyDescent="0.3">
      <c r="A2050" s="389" t="s">
        <v>43</v>
      </c>
      <c r="B2050" s="390">
        <v>2049</v>
      </c>
      <c r="C2050" s="390" t="s">
        <v>1821</v>
      </c>
      <c r="D2050" s="391">
        <v>281.88034391171897</v>
      </c>
      <c r="E2050" s="365"/>
      <c r="F2050" s="365"/>
      <c r="G2050" s="365"/>
      <c r="H2050" s="365"/>
    </row>
    <row r="2051" spans="1:8" ht="15.6" x14ac:dyDescent="0.3">
      <c r="A2051" s="389" t="s">
        <v>43</v>
      </c>
      <c r="B2051" s="390">
        <v>2050</v>
      </c>
      <c r="C2051" s="390" t="s">
        <v>1822</v>
      </c>
      <c r="D2051" s="391">
        <v>281.67689763661161</v>
      </c>
      <c r="E2051" s="365"/>
      <c r="F2051" s="365"/>
      <c r="G2051" s="365"/>
      <c r="H2051" s="365"/>
    </row>
    <row r="2052" spans="1:8" ht="15.6" x14ac:dyDescent="0.3">
      <c r="A2052" s="385" t="s">
        <v>44</v>
      </c>
      <c r="B2052" s="386">
        <v>2015</v>
      </c>
      <c r="C2052" s="387" t="s">
        <v>2506</v>
      </c>
      <c r="D2052" s="388">
        <v>522.19030584973848</v>
      </c>
      <c r="E2052" s="365"/>
      <c r="F2052" s="365"/>
      <c r="G2052" s="365"/>
      <c r="H2052" s="365"/>
    </row>
    <row r="2053" spans="1:8" ht="15.6" x14ac:dyDescent="0.3">
      <c r="A2053" s="385" t="s">
        <v>44</v>
      </c>
      <c r="B2053" s="386">
        <v>2016</v>
      </c>
      <c r="C2053" s="387" t="s">
        <v>2507</v>
      </c>
      <c r="D2053" s="388">
        <v>512.72985214221364</v>
      </c>
      <c r="E2053" s="365"/>
      <c r="F2053" s="365"/>
      <c r="G2053" s="365"/>
      <c r="H2053" s="365"/>
    </row>
    <row r="2054" spans="1:8" ht="15.6" x14ac:dyDescent="0.3">
      <c r="A2054" s="389" t="s">
        <v>44</v>
      </c>
      <c r="B2054" s="390">
        <v>2017</v>
      </c>
      <c r="C2054" s="390" t="s">
        <v>1823</v>
      </c>
      <c r="D2054" s="391">
        <v>500.76490405206187</v>
      </c>
      <c r="E2054" s="365"/>
      <c r="F2054" s="365"/>
      <c r="G2054" s="365"/>
      <c r="H2054" s="365"/>
    </row>
    <row r="2055" spans="1:8" ht="15.6" x14ac:dyDescent="0.3">
      <c r="A2055" s="389" t="s">
        <v>44</v>
      </c>
      <c r="B2055" s="390">
        <v>2018</v>
      </c>
      <c r="C2055" s="390" t="s">
        <v>1824</v>
      </c>
      <c r="D2055" s="391">
        <v>488.17660171406328</v>
      </c>
      <c r="E2055" s="365"/>
      <c r="F2055" s="365"/>
      <c r="G2055" s="365"/>
      <c r="H2055" s="365"/>
    </row>
    <row r="2056" spans="1:8" ht="15.6" x14ac:dyDescent="0.3">
      <c r="A2056" s="389" t="s">
        <v>44</v>
      </c>
      <c r="B2056" s="390">
        <v>2019</v>
      </c>
      <c r="C2056" s="390" t="s">
        <v>1825</v>
      </c>
      <c r="D2056" s="391">
        <v>475.16254128964999</v>
      </c>
      <c r="E2056" s="365"/>
      <c r="F2056" s="365"/>
      <c r="G2056" s="365"/>
      <c r="H2056" s="365"/>
    </row>
    <row r="2057" spans="1:8" ht="15.6" x14ac:dyDescent="0.3">
      <c r="A2057" s="389" t="s">
        <v>44</v>
      </c>
      <c r="B2057" s="390">
        <v>2020</v>
      </c>
      <c r="C2057" s="390" t="s">
        <v>1826</v>
      </c>
      <c r="D2057" s="391">
        <v>461.8811911726529</v>
      </c>
      <c r="E2057" s="365"/>
      <c r="F2057" s="365"/>
      <c r="G2057" s="365"/>
      <c r="H2057" s="365"/>
    </row>
    <row r="2058" spans="1:8" ht="15.6" x14ac:dyDescent="0.3">
      <c r="A2058" s="389" t="s">
        <v>44</v>
      </c>
      <c r="B2058" s="390">
        <v>2021</v>
      </c>
      <c r="C2058" s="390" t="s">
        <v>1827</v>
      </c>
      <c r="D2058" s="391">
        <v>449.57464202888184</v>
      </c>
      <c r="E2058" s="365"/>
      <c r="F2058" s="365"/>
      <c r="G2058" s="365"/>
      <c r="H2058" s="365"/>
    </row>
    <row r="2059" spans="1:8" ht="15.6" x14ac:dyDescent="0.3">
      <c r="A2059" s="389" t="s">
        <v>44</v>
      </c>
      <c r="B2059" s="390">
        <v>2022</v>
      </c>
      <c r="C2059" s="390" t="s">
        <v>1828</v>
      </c>
      <c r="D2059" s="391">
        <v>436.23578328291239</v>
      </c>
      <c r="E2059" s="365"/>
      <c r="F2059" s="365"/>
      <c r="G2059" s="365"/>
      <c r="H2059" s="365"/>
    </row>
    <row r="2060" spans="1:8" ht="15.6" x14ac:dyDescent="0.3">
      <c r="A2060" s="389" t="s">
        <v>44</v>
      </c>
      <c r="B2060" s="390">
        <v>2023</v>
      </c>
      <c r="C2060" s="390" t="s">
        <v>1829</v>
      </c>
      <c r="D2060" s="391">
        <v>423.00766632997829</v>
      </c>
      <c r="E2060" s="365"/>
      <c r="F2060" s="365"/>
      <c r="G2060" s="365"/>
      <c r="H2060" s="365"/>
    </row>
    <row r="2061" spans="1:8" ht="15.6" x14ac:dyDescent="0.3">
      <c r="A2061" s="389" t="s">
        <v>44</v>
      </c>
      <c r="B2061" s="390">
        <v>2024</v>
      </c>
      <c r="C2061" s="390" t="s">
        <v>1830</v>
      </c>
      <c r="D2061" s="391">
        <v>409.97448968807356</v>
      </c>
      <c r="E2061" s="365"/>
      <c r="F2061" s="365"/>
      <c r="G2061" s="365"/>
      <c r="H2061" s="365"/>
    </row>
    <row r="2062" spans="1:8" ht="15.6" x14ac:dyDescent="0.3">
      <c r="A2062" s="389" t="s">
        <v>44</v>
      </c>
      <c r="B2062" s="390">
        <v>2025</v>
      </c>
      <c r="C2062" s="390" t="s">
        <v>1831</v>
      </c>
      <c r="D2062" s="391">
        <v>397.14864041110536</v>
      </c>
      <c r="E2062" s="365"/>
      <c r="F2062" s="365"/>
      <c r="G2062" s="365"/>
      <c r="H2062" s="365"/>
    </row>
    <row r="2063" spans="1:8" ht="15.6" x14ac:dyDescent="0.3">
      <c r="A2063" s="389" t="s">
        <v>44</v>
      </c>
      <c r="B2063" s="390">
        <v>2026</v>
      </c>
      <c r="C2063" s="390" t="s">
        <v>1832</v>
      </c>
      <c r="D2063" s="391">
        <v>385.30842206164584</v>
      </c>
      <c r="E2063" s="365"/>
      <c r="F2063" s="365"/>
      <c r="G2063" s="365"/>
      <c r="H2063" s="365"/>
    </row>
    <row r="2064" spans="1:8" ht="15.6" x14ac:dyDescent="0.3">
      <c r="A2064" s="389" t="s">
        <v>44</v>
      </c>
      <c r="B2064" s="390">
        <v>2027</v>
      </c>
      <c r="C2064" s="390" t="s">
        <v>1833</v>
      </c>
      <c r="D2064" s="391">
        <v>374.32780768568864</v>
      </c>
      <c r="E2064" s="365"/>
      <c r="F2064" s="365"/>
      <c r="G2064" s="365"/>
      <c r="H2064" s="365"/>
    </row>
    <row r="2065" spans="1:8" ht="15.6" x14ac:dyDescent="0.3">
      <c r="A2065" s="389" t="s">
        <v>44</v>
      </c>
      <c r="B2065" s="390">
        <v>2028</v>
      </c>
      <c r="C2065" s="390" t="s">
        <v>1834</v>
      </c>
      <c r="D2065" s="391">
        <v>364.29669040952746</v>
      </c>
      <c r="E2065" s="365"/>
      <c r="F2065" s="365"/>
      <c r="G2065" s="365"/>
      <c r="H2065" s="365"/>
    </row>
    <row r="2066" spans="1:8" ht="15.6" x14ac:dyDescent="0.3">
      <c r="A2066" s="389" t="s">
        <v>44</v>
      </c>
      <c r="B2066" s="390">
        <v>2029</v>
      </c>
      <c r="C2066" s="390" t="s">
        <v>1835</v>
      </c>
      <c r="D2066" s="391">
        <v>355.15189481166777</v>
      </c>
      <c r="E2066" s="365"/>
      <c r="F2066" s="365"/>
      <c r="G2066" s="365"/>
      <c r="H2066" s="365"/>
    </row>
    <row r="2067" spans="1:8" ht="15.6" x14ac:dyDescent="0.3">
      <c r="A2067" s="389" t="s">
        <v>44</v>
      </c>
      <c r="B2067" s="390">
        <v>2030</v>
      </c>
      <c r="C2067" s="390" t="s">
        <v>1836</v>
      </c>
      <c r="D2067" s="391">
        <v>346.91277659972121</v>
      </c>
      <c r="E2067" s="365"/>
      <c r="F2067" s="365"/>
      <c r="G2067" s="365"/>
      <c r="H2067" s="365"/>
    </row>
    <row r="2068" spans="1:8" ht="15.6" x14ac:dyDescent="0.3">
      <c r="A2068" s="389" t="s">
        <v>44</v>
      </c>
      <c r="B2068" s="390">
        <v>2031</v>
      </c>
      <c r="C2068" s="390" t="s">
        <v>1837</v>
      </c>
      <c r="D2068" s="391">
        <v>339.49134547043889</v>
      </c>
      <c r="E2068" s="365"/>
      <c r="F2068" s="365"/>
      <c r="G2068" s="365"/>
      <c r="H2068" s="365"/>
    </row>
    <row r="2069" spans="1:8" ht="15.6" x14ac:dyDescent="0.3">
      <c r="A2069" s="389" t="s">
        <v>44</v>
      </c>
      <c r="B2069" s="390">
        <v>2032</v>
      </c>
      <c r="C2069" s="390" t="s">
        <v>1838</v>
      </c>
      <c r="D2069" s="391">
        <v>332.86520923023176</v>
      </c>
      <c r="E2069" s="365"/>
      <c r="F2069" s="365"/>
      <c r="G2069" s="365"/>
      <c r="H2069" s="365"/>
    </row>
    <row r="2070" spans="1:8" ht="15.6" x14ac:dyDescent="0.3">
      <c r="A2070" s="389" t="s">
        <v>44</v>
      </c>
      <c r="B2070" s="390">
        <v>2033</v>
      </c>
      <c r="C2070" s="390" t="s">
        <v>1839</v>
      </c>
      <c r="D2070" s="391">
        <v>326.98760082422797</v>
      </c>
      <c r="E2070" s="365"/>
      <c r="F2070" s="365"/>
      <c r="G2070" s="365"/>
      <c r="H2070" s="365"/>
    </row>
    <row r="2071" spans="1:8" ht="15.6" x14ac:dyDescent="0.3">
      <c r="A2071" s="389" t="s">
        <v>44</v>
      </c>
      <c r="B2071" s="390">
        <v>2034</v>
      </c>
      <c r="C2071" s="390" t="s">
        <v>1840</v>
      </c>
      <c r="D2071" s="391">
        <v>321.7589512064568</v>
      </c>
      <c r="E2071" s="365"/>
      <c r="F2071" s="365"/>
      <c r="G2071" s="365"/>
      <c r="H2071" s="365"/>
    </row>
    <row r="2072" spans="1:8" ht="15.6" x14ac:dyDescent="0.3">
      <c r="A2072" s="389" t="s">
        <v>44</v>
      </c>
      <c r="B2072" s="390">
        <v>2035</v>
      </c>
      <c r="C2072" s="390" t="s">
        <v>1841</v>
      </c>
      <c r="D2072" s="391">
        <v>317.15521678919526</v>
      </c>
      <c r="E2072" s="365"/>
      <c r="F2072" s="365"/>
      <c r="G2072" s="365"/>
      <c r="H2072" s="365"/>
    </row>
    <row r="2073" spans="1:8" ht="15.6" x14ac:dyDescent="0.3">
      <c r="A2073" s="389" t="s">
        <v>44</v>
      </c>
      <c r="B2073" s="390">
        <v>2036</v>
      </c>
      <c r="C2073" s="390" t="s">
        <v>1842</v>
      </c>
      <c r="D2073" s="391">
        <v>313.12631117250743</v>
      </c>
      <c r="E2073" s="365"/>
      <c r="F2073" s="365"/>
      <c r="G2073" s="365"/>
      <c r="H2073" s="365"/>
    </row>
    <row r="2074" spans="1:8" ht="15.6" x14ac:dyDescent="0.3">
      <c r="A2074" s="389" t="s">
        <v>44</v>
      </c>
      <c r="B2074" s="390">
        <v>2037</v>
      </c>
      <c r="C2074" s="390" t="s">
        <v>1843</v>
      </c>
      <c r="D2074" s="391">
        <v>309.63654621474228</v>
      </c>
      <c r="E2074" s="365"/>
      <c r="F2074" s="365"/>
      <c r="G2074" s="365"/>
      <c r="H2074" s="365"/>
    </row>
    <row r="2075" spans="1:8" ht="15.6" x14ac:dyDescent="0.3">
      <c r="A2075" s="389" t="s">
        <v>44</v>
      </c>
      <c r="B2075" s="390">
        <v>2038</v>
      </c>
      <c r="C2075" s="390" t="s">
        <v>1844</v>
      </c>
      <c r="D2075" s="391">
        <v>306.62739855309655</v>
      </c>
      <c r="E2075" s="365"/>
      <c r="F2075" s="365"/>
      <c r="G2075" s="365"/>
      <c r="H2075" s="365"/>
    </row>
    <row r="2076" spans="1:8" ht="15.6" x14ac:dyDescent="0.3">
      <c r="A2076" s="389" t="s">
        <v>44</v>
      </c>
      <c r="B2076" s="390">
        <v>2039</v>
      </c>
      <c r="C2076" s="390" t="s">
        <v>1845</v>
      </c>
      <c r="D2076" s="391">
        <v>304.03874471118024</v>
      </c>
      <c r="E2076" s="365"/>
      <c r="F2076" s="365"/>
      <c r="G2076" s="365"/>
      <c r="H2076" s="365"/>
    </row>
    <row r="2077" spans="1:8" ht="15.6" x14ac:dyDescent="0.3">
      <c r="A2077" s="389" t="s">
        <v>44</v>
      </c>
      <c r="B2077" s="390">
        <v>2040</v>
      </c>
      <c r="C2077" s="390" t="s">
        <v>1846</v>
      </c>
      <c r="D2077" s="391">
        <v>301.82352093796521</v>
      </c>
      <c r="E2077" s="365"/>
      <c r="F2077" s="365"/>
      <c r="G2077" s="365"/>
      <c r="H2077" s="365"/>
    </row>
    <row r="2078" spans="1:8" ht="15.6" x14ac:dyDescent="0.3">
      <c r="A2078" s="389" t="s">
        <v>44</v>
      </c>
      <c r="B2078" s="390">
        <v>2041</v>
      </c>
      <c r="C2078" s="390" t="s">
        <v>1847</v>
      </c>
      <c r="D2078" s="391">
        <v>299.94744173577635</v>
      </c>
      <c r="E2078" s="365"/>
      <c r="F2078" s="365"/>
      <c r="G2078" s="365"/>
      <c r="H2078" s="365"/>
    </row>
    <row r="2079" spans="1:8" ht="15.6" x14ac:dyDescent="0.3">
      <c r="A2079" s="389" t="s">
        <v>44</v>
      </c>
      <c r="B2079" s="390">
        <v>2042</v>
      </c>
      <c r="C2079" s="390" t="s">
        <v>1848</v>
      </c>
      <c r="D2079" s="391">
        <v>298.33548874146999</v>
      </c>
      <c r="E2079" s="365"/>
      <c r="F2079" s="365"/>
      <c r="G2079" s="365"/>
      <c r="H2079" s="365"/>
    </row>
    <row r="2080" spans="1:8" ht="15.6" x14ac:dyDescent="0.3">
      <c r="A2080" s="389" t="s">
        <v>44</v>
      </c>
      <c r="B2080" s="390">
        <v>2043</v>
      </c>
      <c r="C2080" s="390" t="s">
        <v>1849</v>
      </c>
      <c r="D2080" s="391">
        <v>296.97704984433784</v>
      </c>
      <c r="E2080" s="365"/>
      <c r="F2080" s="365"/>
      <c r="G2080" s="365"/>
      <c r="H2080" s="365"/>
    </row>
    <row r="2081" spans="1:8" ht="15.6" x14ac:dyDescent="0.3">
      <c r="A2081" s="389" t="s">
        <v>44</v>
      </c>
      <c r="B2081" s="390">
        <v>2044</v>
      </c>
      <c r="C2081" s="390" t="s">
        <v>1850</v>
      </c>
      <c r="D2081" s="391">
        <v>295.82406615905018</v>
      </c>
      <c r="E2081" s="365"/>
      <c r="F2081" s="365"/>
      <c r="G2081" s="365"/>
      <c r="H2081" s="365"/>
    </row>
    <row r="2082" spans="1:8" ht="15.6" x14ac:dyDescent="0.3">
      <c r="A2082" s="389" t="s">
        <v>44</v>
      </c>
      <c r="B2082" s="390">
        <v>2045</v>
      </c>
      <c r="C2082" s="390" t="s">
        <v>1851</v>
      </c>
      <c r="D2082" s="391">
        <v>294.8093629348528</v>
      </c>
      <c r="E2082" s="365"/>
      <c r="F2082" s="365"/>
      <c r="G2082" s="365"/>
      <c r="H2082" s="365"/>
    </row>
    <row r="2083" spans="1:8" ht="15.6" x14ac:dyDescent="0.3">
      <c r="A2083" s="389" t="s">
        <v>44</v>
      </c>
      <c r="B2083" s="390">
        <v>2046</v>
      </c>
      <c r="C2083" s="390" t="s">
        <v>1852</v>
      </c>
      <c r="D2083" s="391">
        <v>293.93371855630232</v>
      </c>
      <c r="E2083" s="365"/>
      <c r="F2083" s="365"/>
      <c r="G2083" s="365"/>
      <c r="H2083" s="365"/>
    </row>
    <row r="2084" spans="1:8" ht="15.6" x14ac:dyDescent="0.3">
      <c r="A2084" s="389" t="s">
        <v>44</v>
      </c>
      <c r="B2084" s="390">
        <v>2047</v>
      </c>
      <c r="C2084" s="390" t="s">
        <v>1853</v>
      </c>
      <c r="D2084" s="391">
        <v>293.21009546210223</v>
      </c>
      <c r="E2084" s="365"/>
      <c r="F2084" s="365"/>
      <c r="G2084" s="365"/>
      <c r="H2084" s="365"/>
    </row>
    <row r="2085" spans="1:8" ht="15.6" x14ac:dyDescent="0.3">
      <c r="A2085" s="389" t="s">
        <v>44</v>
      </c>
      <c r="B2085" s="390">
        <v>2048</v>
      </c>
      <c r="C2085" s="390" t="s">
        <v>1854</v>
      </c>
      <c r="D2085" s="391">
        <v>292.60826937901106</v>
      </c>
      <c r="E2085" s="365"/>
      <c r="F2085" s="365"/>
      <c r="G2085" s="365"/>
      <c r="H2085" s="365"/>
    </row>
    <row r="2086" spans="1:8" ht="15.6" x14ac:dyDescent="0.3">
      <c r="A2086" s="389" t="s">
        <v>44</v>
      </c>
      <c r="B2086" s="390">
        <v>2049</v>
      </c>
      <c r="C2086" s="390" t="s">
        <v>1855</v>
      </c>
      <c r="D2086" s="391">
        <v>292.08945842205299</v>
      </c>
      <c r="E2086" s="365"/>
      <c r="F2086" s="365"/>
      <c r="G2086" s="365"/>
      <c r="H2086" s="365"/>
    </row>
    <row r="2087" spans="1:8" ht="15.6" x14ac:dyDescent="0.3">
      <c r="A2087" s="389" t="s">
        <v>44</v>
      </c>
      <c r="B2087" s="390">
        <v>2050</v>
      </c>
      <c r="C2087" s="390" t="s">
        <v>1856</v>
      </c>
      <c r="D2087" s="391">
        <v>291.67394382101207</v>
      </c>
      <c r="E2087" s="365"/>
      <c r="F2087" s="365"/>
      <c r="G2087" s="365"/>
      <c r="H2087" s="365"/>
    </row>
    <row r="2088" spans="1:8" ht="15.6" x14ac:dyDescent="0.3">
      <c r="A2088" s="385" t="s">
        <v>45</v>
      </c>
      <c r="B2088" s="386">
        <v>2015</v>
      </c>
      <c r="C2088" s="387" t="s">
        <v>2508</v>
      </c>
      <c r="D2088" s="388">
        <v>532.14054934762112</v>
      </c>
      <c r="E2088" s="365"/>
      <c r="F2088" s="365"/>
      <c r="G2088" s="365"/>
      <c r="H2088" s="365"/>
    </row>
    <row r="2089" spans="1:8" ht="15.6" x14ac:dyDescent="0.3">
      <c r="A2089" s="385" t="s">
        <v>45</v>
      </c>
      <c r="B2089" s="386">
        <v>2016</v>
      </c>
      <c r="C2089" s="387" t="s">
        <v>2509</v>
      </c>
      <c r="D2089" s="388">
        <v>521.75306853863071</v>
      </c>
      <c r="E2089" s="365"/>
      <c r="F2089" s="365"/>
      <c r="G2089" s="365"/>
      <c r="H2089" s="365"/>
    </row>
    <row r="2090" spans="1:8" ht="15.6" x14ac:dyDescent="0.3">
      <c r="A2090" s="389" t="s">
        <v>45</v>
      </c>
      <c r="B2090" s="390">
        <v>2017</v>
      </c>
      <c r="C2090" s="390" t="s">
        <v>1857</v>
      </c>
      <c r="D2090" s="391">
        <v>507.99518767895898</v>
      </c>
      <c r="E2090" s="365"/>
      <c r="F2090" s="365"/>
      <c r="G2090" s="365"/>
      <c r="H2090" s="365"/>
    </row>
    <row r="2091" spans="1:8" ht="15.6" x14ac:dyDescent="0.3">
      <c r="A2091" s="389" t="s">
        <v>45</v>
      </c>
      <c r="B2091" s="390">
        <v>2018</v>
      </c>
      <c r="C2091" s="390" t="s">
        <v>1858</v>
      </c>
      <c r="D2091" s="391">
        <v>493.79725948986919</v>
      </c>
      <c r="E2091" s="365"/>
      <c r="F2091" s="365"/>
      <c r="G2091" s="365"/>
      <c r="H2091" s="365"/>
    </row>
    <row r="2092" spans="1:8" ht="15.6" x14ac:dyDescent="0.3">
      <c r="A2092" s="389" t="s">
        <v>45</v>
      </c>
      <c r="B2092" s="390">
        <v>2019</v>
      </c>
      <c r="C2092" s="390" t="s">
        <v>1859</v>
      </c>
      <c r="D2092" s="391">
        <v>479.29370646428345</v>
      </c>
      <c r="E2092" s="365"/>
      <c r="F2092" s="365"/>
      <c r="G2092" s="365"/>
      <c r="H2092" s="365"/>
    </row>
    <row r="2093" spans="1:8" ht="15.6" x14ac:dyDescent="0.3">
      <c r="A2093" s="389" t="s">
        <v>45</v>
      </c>
      <c r="B2093" s="390">
        <v>2020</v>
      </c>
      <c r="C2093" s="390" t="s">
        <v>1860</v>
      </c>
      <c r="D2093" s="391">
        <v>464.6235694040725</v>
      </c>
      <c r="E2093" s="365"/>
      <c r="F2093" s="365"/>
      <c r="G2093" s="365"/>
      <c r="H2093" s="365"/>
    </row>
    <row r="2094" spans="1:8" ht="15.6" x14ac:dyDescent="0.3">
      <c r="A2094" s="389" t="s">
        <v>45</v>
      </c>
      <c r="B2094" s="390">
        <v>2021</v>
      </c>
      <c r="C2094" s="390" t="s">
        <v>1861</v>
      </c>
      <c r="D2094" s="391">
        <v>449.91338884524163</v>
      </c>
      <c r="E2094" s="365"/>
      <c r="F2094" s="365"/>
      <c r="G2094" s="365"/>
      <c r="H2094" s="365"/>
    </row>
    <row r="2095" spans="1:8" ht="15.6" x14ac:dyDescent="0.3">
      <c r="A2095" s="389" t="s">
        <v>45</v>
      </c>
      <c r="B2095" s="390">
        <v>2022</v>
      </c>
      <c r="C2095" s="390" t="s">
        <v>1862</v>
      </c>
      <c r="D2095" s="391">
        <v>435.496198296356</v>
      </c>
      <c r="E2095" s="365"/>
      <c r="F2095" s="365"/>
      <c r="G2095" s="365"/>
      <c r="H2095" s="365"/>
    </row>
    <row r="2096" spans="1:8" ht="15.6" x14ac:dyDescent="0.3">
      <c r="A2096" s="389" t="s">
        <v>45</v>
      </c>
      <c r="B2096" s="390">
        <v>2023</v>
      </c>
      <c r="C2096" s="390" t="s">
        <v>1863</v>
      </c>
      <c r="D2096" s="391">
        <v>421.33792492484338</v>
      </c>
      <c r="E2096" s="365"/>
      <c r="F2096" s="365"/>
      <c r="G2096" s="365"/>
      <c r="H2096" s="365"/>
    </row>
    <row r="2097" spans="1:8" ht="15.6" x14ac:dyDescent="0.3">
      <c r="A2097" s="389" t="s">
        <v>45</v>
      </c>
      <c r="B2097" s="390">
        <v>2024</v>
      </c>
      <c r="C2097" s="390" t="s">
        <v>1864</v>
      </c>
      <c r="D2097" s="391">
        <v>407.48437104123246</v>
      </c>
      <c r="E2097" s="365"/>
      <c r="F2097" s="365"/>
      <c r="G2097" s="365"/>
      <c r="H2097" s="365"/>
    </row>
    <row r="2098" spans="1:8" ht="15.6" x14ac:dyDescent="0.3">
      <c r="A2098" s="389" t="s">
        <v>45</v>
      </c>
      <c r="B2098" s="390">
        <v>2025</v>
      </c>
      <c r="C2098" s="390" t="s">
        <v>1865</v>
      </c>
      <c r="D2098" s="391">
        <v>393.94403927908724</v>
      </c>
      <c r="E2098" s="365"/>
      <c r="F2098" s="365"/>
      <c r="G2098" s="365"/>
      <c r="H2098" s="365"/>
    </row>
    <row r="2099" spans="1:8" ht="15.6" x14ac:dyDescent="0.3">
      <c r="A2099" s="389" t="s">
        <v>45</v>
      </c>
      <c r="B2099" s="390">
        <v>2026</v>
      </c>
      <c r="C2099" s="390" t="s">
        <v>1866</v>
      </c>
      <c r="D2099" s="391">
        <v>381.64940970259204</v>
      </c>
      <c r="E2099" s="365"/>
      <c r="F2099" s="365"/>
      <c r="G2099" s="365"/>
      <c r="H2099" s="365"/>
    </row>
    <row r="2100" spans="1:8" ht="15.6" x14ac:dyDescent="0.3">
      <c r="A2100" s="389" t="s">
        <v>45</v>
      </c>
      <c r="B2100" s="390">
        <v>2027</v>
      </c>
      <c r="C2100" s="390" t="s">
        <v>1867</v>
      </c>
      <c r="D2100" s="391">
        <v>370.44820482006679</v>
      </c>
      <c r="E2100" s="365"/>
      <c r="F2100" s="365"/>
      <c r="G2100" s="365"/>
      <c r="H2100" s="365"/>
    </row>
    <row r="2101" spans="1:8" ht="15.6" x14ac:dyDescent="0.3">
      <c r="A2101" s="389" t="s">
        <v>45</v>
      </c>
      <c r="B2101" s="390">
        <v>2028</v>
      </c>
      <c r="C2101" s="390" t="s">
        <v>1868</v>
      </c>
      <c r="D2101" s="391">
        <v>360.40336252826512</v>
      </c>
      <c r="E2101" s="365"/>
      <c r="F2101" s="365"/>
      <c r="G2101" s="365"/>
      <c r="H2101" s="365"/>
    </row>
    <row r="2102" spans="1:8" ht="15.6" x14ac:dyDescent="0.3">
      <c r="A2102" s="389" t="s">
        <v>45</v>
      </c>
      <c r="B2102" s="390">
        <v>2029</v>
      </c>
      <c r="C2102" s="390" t="s">
        <v>1869</v>
      </c>
      <c r="D2102" s="391">
        <v>351.41135868639651</v>
      </c>
      <c r="E2102" s="365"/>
      <c r="F2102" s="365"/>
      <c r="G2102" s="365"/>
      <c r="H2102" s="365"/>
    </row>
    <row r="2103" spans="1:8" ht="15.6" x14ac:dyDescent="0.3">
      <c r="A2103" s="389" t="s">
        <v>45</v>
      </c>
      <c r="B2103" s="390">
        <v>2030</v>
      </c>
      <c r="C2103" s="390" t="s">
        <v>1870</v>
      </c>
      <c r="D2103" s="391">
        <v>343.4028879154809</v>
      </c>
      <c r="E2103" s="365"/>
      <c r="F2103" s="365"/>
      <c r="G2103" s="365"/>
      <c r="H2103" s="365"/>
    </row>
    <row r="2104" spans="1:8" ht="15.6" x14ac:dyDescent="0.3">
      <c r="A2104" s="389" t="s">
        <v>45</v>
      </c>
      <c r="B2104" s="390">
        <v>2031</v>
      </c>
      <c r="C2104" s="390" t="s">
        <v>1871</v>
      </c>
      <c r="D2104" s="391">
        <v>336.30597550361921</v>
      </c>
      <c r="E2104" s="365"/>
      <c r="F2104" s="365"/>
      <c r="G2104" s="365"/>
      <c r="H2104" s="365"/>
    </row>
    <row r="2105" spans="1:8" ht="15.6" x14ac:dyDescent="0.3">
      <c r="A2105" s="389" t="s">
        <v>45</v>
      </c>
      <c r="B2105" s="390">
        <v>2032</v>
      </c>
      <c r="C2105" s="390" t="s">
        <v>1872</v>
      </c>
      <c r="D2105" s="391">
        <v>330.04723910459978</v>
      </c>
      <c r="E2105" s="365"/>
      <c r="F2105" s="365"/>
      <c r="G2105" s="365"/>
      <c r="H2105" s="365"/>
    </row>
    <row r="2106" spans="1:8" ht="15.6" x14ac:dyDescent="0.3">
      <c r="A2106" s="389" t="s">
        <v>45</v>
      </c>
      <c r="B2106" s="390">
        <v>2033</v>
      </c>
      <c r="C2106" s="390" t="s">
        <v>1873</v>
      </c>
      <c r="D2106" s="391">
        <v>324.55729438791514</v>
      </c>
      <c r="E2106" s="365"/>
      <c r="F2106" s="365"/>
      <c r="G2106" s="365"/>
      <c r="H2106" s="365"/>
    </row>
    <row r="2107" spans="1:8" ht="15.6" x14ac:dyDescent="0.3">
      <c r="A2107" s="389" t="s">
        <v>45</v>
      </c>
      <c r="B2107" s="390">
        <v>2034</v>
      </c>
      <c r="C2107" s="390" t="s">
        <v>1874</v>
      </c>
      <c r="D2107" s="391">
        <v>319.74932126160667</v>
      </c>
      <c r="E2107" s="365"/>
      <c r="F2107" s="365"/>
      <c r="G2107" s="365"/>
      <c r="H2107" s="365"/>
    </row>
    <row r="2108" spans="1:8" ht="15.6" x14ac:dyDescent="0.3">
      <c r="A2108" s="389" t="s">
        <v>45</v>
      </c>
      <c r="B2108" s="390">
        <v>2035</v>
      </c>
      <c r="C2108" s="390" t="s">
        <v>1875</v>
      </c>
      <c r="D2108" s="391">
        <v>315.5851557330592</v>
      </c>
      <c r="E2108" s="365"/>
      <c r="F2108" s="365"/>
      <c r="G2108" s="365"/>
      <c r="H2108" s="365"/>
    </row>
    <row r="2109" spans="1:8" ht="15.6" x14ac:dyDescent="0.3">
      <c r="A2109" s="389" t="s">
        <v>45</v>
      </c>
      <c r="B2109" s="390">
        <v>2036</v>
      </c>
      <c r="C2109" s="390" t="s">
        <v>1876</v>
      </c>
      <c r="D2109" s="391">
        <v>311.98281500285327</v>
      </c>
      <c r="E2109" s="365"/>
      <c r="F2109" s="365"/>
      <c r="G2109" s="365"/>
      <c r="H2109" s="365"/>
    </row>
    <row r="2110" spans="1:8" ht="15.6" x14ac:dyDescent="0.3">
      <c r="A2110" s="389" t="s">
        <v>45</v>
      </c>
      <c r="B2110" s="390">
        <v>2037</v>
      </c>
      <c r="C2110" s="390" t="s">
        <v>1877</v>
      </c>
      <c r="D2110" s="391">
        <v>308.91697323029814</v>
      </c>
      <c r="E2110" s="365"/>
      <c r="F2110" s="365"/>
      <c r="G2110" s="365"/>
      <c r="H2110" s="365"/>
    </row>
    <row r="2111" spans="1:8" ht="15.6" x14ac:dyDescent="0.3">
      <c r="A2111" s="389" t="s">
        <v>45</v>
      </c>
      <c r="B2111" s="390">
        <v>2038</v>
      </c>
      <c r="C2111" s="390" t="s">
        <v>1878</v>
      </c>
      <c r="D2111" s="391">
        <v>306.32121152771714</v>
      </c>
      <c r="E2111" s="365"/>
      <c r="F2111" s="365"/>
      <c r="G2111" s="365"/>
      <c r="H2111" s="365"/>
    </row>
    <row r="2112" spans="1:8" ht="15.6" x14ac:dyDescent="0.3">
      <c r="A2112" s="389" t="s">
        <v>45</v>
      </c>
      <c r="B2112" s="390">
        <v>2039</v>
      </c>
      <c r="C2112" s="390" t="s">
        <v>1879</v>
      </c>
      <c r="D2112" s="391">
        <v>304.11675420710861</v>
      </c>
      <c r="E2112" s="365"/>
      <c r="F2112" s="365"/>
      <c r="G2112" s="365"/>
      <c r="H2112" s="365"/>
    </row>
    <row r="2113" spans="1:8" ht="15.6" x14ac:dyDescent="0.3">
      <c r="A2113" s="389" t="s">
        <v>45</v>
      </c>
      <c r="B2113" s="390">
        <v>2040</v>
      </c>
      <c r="C2113" s="390" t="s">
        <v>1880</v>
      </c>
      <c r="D2113" s="391">
        <v>302.27563860389756</v>
      </c>
      <c r="E2113" s="365"/>
      <c r="F2113" s="365"/>
      <c r="G2113" s="365"/>
      <c r="H2113" s="365"/>
    </row>
    <row r="2114" spans="1:8" ht="15.6" x14ac:dyDescent="0.3">
      <c r="A2114" s="389" t="s">
        <v>45</v>
      </c>
      <c r="B2114" s="390">
        <v>2041</v>
      </c>
      <c r="C2114" s="390" t="s">
        <v>1881</v>
      </c>
      <c r="D2114" s="391">
        <v>300.75632240037743</v>
      </c>
      <c r="E2114" s="365"/>
      <c r="F2114" s="365"/>
      <c r="G2114" s="365"/>
      <c r="H2114" s="365"/>
    </row>
    <row r="2115" spans="1:8" ht="15.6" x14ac:dyDescent="0.3">
      <c r="A2115" s="389" t="s">
        <v>45</v>
      </c>
      <c r="B2115" s="390">
        <v>2042</v>
      </c>
      <c r="C2115" s="390" t="s">
        <v>1882</v>
      </c>
      <c r="D2115" s="391">
        <v>299.48878881519357</v>
      </c>
      <c r="E2115" s="365"/>
      <c r="F2115" s="365"/>
      <c r="G2115" s="365"/>
      <c r="H2115" s="365"/>
    </row>
    <row r="2116" spans="1:8" ht="15.6" x14ac:dyDescent="0.3">
      <c r="A2116" s="389" t="s">
        <v>45</v>
      </c>
      <c r="B2116" s="390">
        <v>2043</v>
      </c>
      <c r="C2116" s="390" t="s">
        <v>1883</v>
      </c>
      <c r="D2116" s="391">
        <v>298.4494293338484</v>
      </c>
      <c r="E2116" s="365"/>
      <c r="F2116" s="365"/>
      <c r="G2116" s="365"/>
      <c r="H2116" s="365"/>
    </row>
    <row r="2117" spans="1:8" ht="15.6" x14ac:dyDescent="0.3">
      <c r="A2117" s="389" t="s">
        <v>45</v>
      </c>
      <c r="B2117" s="390">
        <v>2044</v>
      </c>
      <c r="C2117" s="390" t="s">
        <v>1884</v>
      </c>
      <c r="D2117" s="391">
        <v>297.57935225395454</v>
      </c>
      <c r="E2117" s="365"/>
      <c r="F2117" s="365"/>
      <c r="G2117" s="365"/>
      <c r="H2117" s="365"/>
    </row>
    <row r="2118" spans="1:8" ht="15.6" x14ac:dyDescent="0.3">
      <c r="A2118" s="389" t="s">
        <v>45</v>
      </c>
      <c r="B2118" s="390">
        <v>2045</v>
      </c>
      <c r="C2118" s="390" t="s">
        <v>1885</v>
      </c>
      <c r="D2118" s="391">
        <v>296.84543248524767</v>
      </c>
      <c r="E2118" s="365"/>
      <c r="F2118" s="365"/>
      <c r="G2118" s="365"/>
      <c r="H2118" s="365"/>
    </row>
    <row r="2119" spans="1:8" ht="15.6" x14ac:dyDescent="0.3">
      <c r="A2119" s="389" t="s">
        <v>45</v>
      </c>
      <c r="B2119" s="390">
        <v>2046</v>
      </c>
      <c r="C2119" s="390" t="s">
        <v>1886</v>
      </c>
      <c r="D2119" s="391">
        <v>296.23865956059348</v>
      </c>
      <c r="E2119" s="365"/>
      <c r="F2119" s="365"/>
      <c r="G2119" s="365"/>
      <c r="H2119" s="365"/>
    </row>
    <row r="2120" spans="1:8" ht="15.6" x14ac:dyDescent="0.3">
      <c r="A2120" s="389" t="s">
        <v>45</v>
      </c>
      <c r="B2120" s="390">
        <v>2047</v>
      </c>
      <c r="C2120" s="390" t="s">
        <v>1887</v>
      </c>
      <c r="D2120" s="391">
        <v>295.74194438391777</v>
      </c>
      <c r="E2120" s="365"/>
      <c r="F2120" s="365"/>
      <c r="G2120" s="365"/>
      <c r="H2120" s="365"/>
    </row>
    <row r="2121" spans="1:8" ht="15.6" x14ac:dyDescent="0.3">
      <c r="A2121" s="389" t="s">
        <v>45</v>
      </c>
      <c r="B2121" s="390">
        <v>2048</v>
      </c>
      <c r="C2121" s="390" t="s">
        <v>1888</v>
      </c>
      <c r="D2121" s="391">
        <v>295.32732358066022</v>
      </c>
      <c r="E2121" s="365"/>
      <c r="F2121" s="365"/>
      <c r="G2121" s="365"/>
      <c r="H2121" s="365"/>
    </row>
    <row r="2122" spans="1:8" ht="15.6" x14ac:dyDescent="0.3">
      <c r="A2122" s="389" t="s">
        <v>45</v>
      </c>
      <c r="B2122" s="390">
        <v>2049</v>
      </c>
      <c r="C2122" s="390" t="s">
        <v>1889</v>
      </c>
      <c r="D2122" s="391">
        <v>294.97508814344917</v>
      </c>
      <c r="E2122" s="365"/>
      <c r="F2122" s="365"/>
      <c r="G2122" s="365"/>
      <c r="H2122" s="365"/>
    </row>
    <row r="2123" spans="1:8" ht="15.6" x14ac:dyDescent="0.3">
      <c r="A2123" s="389" t="s">
        <v>45</v>
      </c>
      <c r="B2123" s="390">
        <v>2050</v>
      </c>
      <c r="C2123" s="390" t="s">
        <v>1890</v>
      </c>
      <c r="D2123" s="391">
        <v>294.69258039793277</v>
      </c>
      <c r="E2123" s="365"/>
      <c r="F2123" s="365"/>
      <c r="G2123" s="365"/>
      <c r="H2123" s="365"/>
    </row>
    <row r="2124" spans="1:8" ht="15.6" x14ac:dyDescent="0.3">
      <c r="A2124" s="385" t="s">
        <v>46</v>
      </c>
      <c r="B2124" s="386">
        <v>2015</v>
      </c>
      <c r="C2124" s="387" t="s">
        <v>2510</v>
      </c>
      <c r="D2124" s="388">
        <v>560.73032010793622</v>
      </c>
      <c r="E2124" s="365"/>
      <c r="F2124" s="365"/>
      <c r="G2124" s="365"/>
      <c r="H2124" s="365"/>
    </row>
    <row r="2125" spans="1:8" ht="15.6" x14ac:dyDescent="0.3">
      <c r="A2125" s="385" t="s">
        <v>46</v>
      </c>
      <c r="B2125" s="386">
        <v>2016</v>
      </c>
      <c r="C2125" s="387" t="s">
        <v>2511</v>
      </c>
      <c r="D2125" s="388">
        <v>549.99080543746925</v>
      </c>
      <c r="E2125" s="365"/>
      <c r="F2125" s="365"/>
      <c r="G2125" s="365"/>
      <c r="H2125" s="365"/>
    </row>
    <row r="2126" spans="1:8" ht="15.6" x14ac:dyDescent="0.3">
      <c r="A2126" s="389" t="s">
        <v>46</v>
      </c>
      <c r="B2126" s="390">
        <v>2017</v>
      </c>
      <c r="C2126" s="390" t="s">
        <v>1891</v>
      </c>
      <c r="D2126" s="391">
        <v>536.70938802958813</v>
      </c>
      <c r="E2126" s="365"/>
      <c r="F2126" s="365"/>
      <c r="G2126" s="365"/>
      <c r="H2126" s="365"/>
    </row>
    <row r="2127" spans="1:8" ht="15.6" x14ac:dyDescent="0.3">
      <c r="A2127" s="389" t="s">
        <v>46</v>
      </c>
      <c r="B2127" s="390">
        <v>2018</v>
      </c>
      <c r="C2127" s="390" t="s">
        <v>1892</v>
      </c>
      <c r="D2127" s="391">
        <v>523.12481801414765</v>
      </c>
      <c r="E2127" s="365"/>
      <c r="F2127" s="365"/>
      <c r="G2127" s="365"/>
      <c r="H2127" s="365"/>
    </row>
    <row r="2128" spans="1:8" ht="15.6" x14ac:dyDescent="0.3">
      <c r="A2128" s="389" t="s">
        <v>46</v>
      </c>
      <c r="B2128" s="390">
        <v>2019</v>
      </c>
      <c r="C2128" s="390" t="s">
        <v>1893</v>
      </c>
      <c r="D2128" s="391">
        <v>509.05077309215523</v>
      </c>
      <c r="E2128" s="365"/>
      <c r="F2128" s="365"/>
      <c r="G2128" s="365"/>
      <c r="H2128" s="365"/>
    </row>
    <row r="2129" spans="1:8" ht="15.6" x14ac:dyDescent="0.3">
      <c r="A2129" s="389" t="s">
        <v>46</v>
      </c>
      <c r="B2129" s="390">
        <v>2020</v>
      </c>
      <c r="C2129" s="390" t="s">
        <v>1894</v>
      </c>
      <c r="D2129" s="391">
        <v>494.49543215128165</v>
      </c>
      <c r="E2129" s="365"/>
      <c r="F2129" s="365"/>
      <c r="G2129" s="365"/>
      <c r="H2129" s="365"/>
    </row>
    <row r="2130" spans="1:8" ht="15.6" x14ac:dyDescent="0.3">
      <c r="A2130" s="389" t="s">
        <v>46</v>
      </c>
      <c r="B2130" s="390">
        <v>2021</v>
      </c>
      <c r="C2130" s="390" t="s">
        <v>1895</v>
      </c>
      <c r="D2130" s="391">
        <v>479.8006034992552</v>
      </c>
      <c r="E2130" s="365"/>
      <c r="F2130" s="365"/>
      <c r="G2130" s="365"/>
      <c r="H2130" s="365"/>
    </row>
    <row r="2131" spans="1:8" ht="15.6" x14ac:dyDescent="0.3">
      <c r="A2131" s="389" t="s">
        <v>46</v>
      </c>
      <c r="B2131" s="390">
        <v>2022</v>
      </c>
      <c r="C2131" s="390" t="s">
        <v>1896</v>
      </c>
      <c r="D2131" s="391">
        <v>465.18348346646502</v>
      </c>
      <c r="E2131" s="365"/>
      <c r="F2131" s="365"/>
      <c r="G2131" s="365"/>
      <c r="H2131" s="365"/>
    </row>
    <row r="2132" spans="1:8" ht="15.6" x14ac:dyDescent="0.3">
      <c r="A2132" s="389" t="s">
        <v>46</v>
      </c>
      <c r="B2132" s="390">
        <v>2023</v>
      </c>
      <c r="C2132" s="390" t="s">
        <v>1897</v>
      </c>
      <c r="D2132" s="391">
        <v>450.79584382818143</v>
      </c>
      <c r="E2132" s="365"/>
      <c r="F2132" s="365"/>
      <c r="G2132" s="365"/>
      <c r="H2132" s="365"/>
    </row>
    <row r="2133" spans="1:8" ht="15.6" x14ac:dyDescent="0.3">
      <c r="A2133" s="389" t="s">
        <v>46</v>
      </c>
      <c r="B2133" s="390">
        <v>2024</v>
      </c>
      <c r="C2133" s="390" t="s">
        <v>1898</v>
      </c>
      <c r="D2133" s="391">
        <v>436.52539885409362</v>
      </c>
      <c r="E2133" s="365"/>
      <c r="F2133" s="365"/>
      <c r="G2133" s="365"/>
      <c r="H2133" s="365"/>
    </row>
    <row r="2134" spans="1:8" ht="15.6" x14ac:dyDescent="0.3">
      <c r="A2134" s="389" t="s">
        <v>46</v>
      </c>
      <c r="B2134" s="390">
        <v>2025</v>
      </c>
      <c r="C2134" s="390" t="s">
        <v>1899</v>
      </c>
      <c r="D2134" s="391">
        <v>422.50279679368663</v>
      </c>
      <c r="E2134" s="365"/>
      <c r="F2134" s="365"/>
      <c r="G2134" s="365"/>
      <c r="H2134" s="365"/>
    </row>
    <row r="2135" spans="1:8" ht="15.6" x14ac:dyDescent="0.3">
      <c r="A2135" s="389" t="s">
        <v>46</v>
      </c>
      <c r="B2135" s="390">
        <v>2026</v>
      </c>
      <c r="C2135" s="390" t="s">
        <v>1900</v>
      </c>
      <c r="D2135" s="391">
        <v>409.88216284583035</v>
      </c>
      <c r="E2135" s="365"/>
      <c r="F2135" s="365"/>
      <c r="G2135" s="365"/>
      <c r="H2135" s="365"/>
    </row>
    <row r="2136" spans="1:8" ht="15.6" x14ac:dyDescent="0.3">
      <c r="A2136" s="389" t="s">
        <v>46</v>
      </c>
      <c r="B2136" s="390">
        <v>2027</v>
      </c>
      <c r="C2136" s="390" t="s">
        <v>1901</v>
      </c>
      <c r="D2136" s="391">
        <v>398.36064619533568</v>
      </c>
      <c r="E2136" s="365"/>
      <c r="F2136" s="365"/>
      <c r="G2136" s="365"/>
      <c r="H2136" s="365"/>
    </row>
    <row r="2137" spans="1:8" ht="15.6" x14ac:dyDescent="0.3">
      <c r="A2137" s="389" t="s">
        <v>46</v>
      </c>
      <c r="B2137" s="390">
        <v>2028</v>
      </c>
      <c r="C2137" s="390" t="s">
        <v>1902</v>
      </c>
      <c r="D2137" s="391">
        <v>387.96057351683635</v>
      </c>
      <c r="E2137" s="365"/>
      <c r="F2137" s="365"/>
      <c r="G2137" s="365"/>
      <c r="H2137" s="365"/>
    </row>
    <row r="2138" spans="1:8" ht="15.6" x14ac:dyDescent="0.3">
      <c r="A2138" s="389" t="s">
        <v>46</v>
      </c>
      <c r="B2138" s="390">
        <v>2029</v>
      </c>
      <c r="C2138" s="390" t="s">
        <v>1903</v>
      </c>
      <c r="D2138" s="391">
        <v>378.55826113370114</v>
      </c>
      <c r="E2138" s="365"/>
      <c r="F2138" s="365"/>
      <c r="G2138" s="365"/>
      <c r="H2138" s="365"/>
    </row>
    <row r="2139" spans="1:8" ht="15.6" x14ac:dyDescent="0.3">
      <c r="A2139" s="389" t="s">
        <v>46</v>
      </c>
      <c r="B2139" s="390">
        <v>2030</v>
      </c>
      <c r="C2139" s="390" t="s">
        <v>1904</v>
      </c>
      <c r="D2139" s="391">
        <v>370.16757390315666</v>
      </c>
      <c r="E2139" s="365"/>
      <c r="F2139" s="365"/>
      <c r="G2139" s="365"/>
      <c r="H2139" s="365"/>
    </row>
    <row r="2140" spans="1:8" ht="15.6" x14ac:dyDescent="0.3">
      <c r="A2140" s="389" t="s">
        <v>46</v>
      </c>
      <c r="B2140" s="390">
        <v>2031</v>
      </c>
      <c r="C2140" s="390" t="s">
        <v>1905</v>
      </c>
      <c r="D2140" s="391">
        <v>362.65808973358264</v>
      </c>
      <c r="E2140" s="365"/>
      <c r="F2140" s="365"/>
      <c r="G2140" s="365"/>
      <c r="H2140" s="365"/>
    </row>
    <row r="2141" spans="1:8" ht="15.6" x14ac:dyDescent="0.3">
      <c r="A2141" s="389" t="s">
        <v>46</v>
      </c>
      <c r="B2141" s="390">
        <v>2032</v>
      </c>
      <c r="C2141" s="390" t="s">
        <v>1906</v>
      </c>
      <c r="D2141" s="391">
        <v>356.01351994349591</v>
      </c>
      <c r="E2141" s="365"/>
      <c r="F2141" s="365"/>
      <c r="G2141" s="365"/>
      <c r="H2141" s="365"/>
    </row>
    <row r="2142" spans="1:8" ht="15.6" x14ac:dyDescent="0.3">
      <c r="A2142" s="389" t="s">
        <v>46</v>
      </c>
      <c r="B2142" s="390">
        <v>2033</v>
      </c>
      <c r="C2142" s="390" t="s">
        <v>1907</v>
      </c>
      <c r="D2142" s="391">
        <v>350.17779303981501</v>
      </c>
      <c r="E2142" s="365"/>
      <c r="F2142" s="365"/>
      <c r="G2142" s="365"/>
      <c r="H2142" s="365"/>
    </row>
    <row r="2143" spans="1:8" ht="15.6" x14ac:dyDescent="0.3">
      <c r="A2143" s="389" t="s">
        <v>46</v>
      </c>
      <c r="B2143" s="390">
        <v>2034</v>
      </c>
      <c r="C2143" s="390" t="s">
        <v>1908</v>
      </c>
      <c r="D2143" s="391">
        <v>344.99235459705324</v>
      </c>
      <c r="E2143" s="365"/>
      <c r="F2143" s="365"/>
      <c r="G2143" s="365"/>
      <c r="H2143" s="365"/>
    </row>
    <row r="2144" spans="1:8" ht="15.6" x14ac:dyDescent="0.3">
      <c r="A2144" s="389" t="s">
        <v>46</v>
      </c>
      <c r="B2144" s="390">
        <v>2035</v>
      </c>
      <c r="C2144" s="390" t="s">
        <v>1909</v>
      </c>
      <c r="D2144" s="391">
        <v>340.40735658812594</v>
      </c>
      <c r="E2144" s="365"/>
      <c r="F2144" s="365"/>
      <c r="G2144" s="365"/>
      <c r="H2144" s="365"/>
    </row>
    <row r="2145" spans="1:8" ht="15.6" x14ac:dyDescent="0.3">
      <c r="A2145" s="389" t="s">
        <v>46</v>
      </c>
      <c r="B2145" s="390">
        <v>2036</v>
      </c>
      <c r="C2145" s="390" t="s">
        <v>1910</v>
      </c>
      <c r="D2145" s="391">
        <v>336.44257617216272</v>
      </c>
      <c r="E2145" s="365"/>
      <c r="F2145" s="365"/>
      <c r="G2145" s="365"/>
      <c r="H2145" s="365"/>
    </row>
    <row r="2146" spans="1:8" ht="15.6" x14ac:dyDescent="0.3">
      <c r="A2146" s="389" t="s">
        <v>46</v>
      </c>
      <c r="B2146" s="390">
        <v>2037</v>
      </c>
      <c r="C2146" s="390" t="s">
        <v>1911</v>
      </c>
      <c r="D2146" s="391">
        <v>333.02039898511373</v>
      </c>
      <c r="E2146" s="365"/>
      <c r="F2146" s="365"/>
      <c r="G2146" s="365"/>
      <c r="H2146" s="365"/>
    </row>
    <row r="2147" spans="1:8" ht="15.6" x14ac:dyDescent="0.3">
      <c r="A2147" s="389" t="s">
        <v>46</v>
      </c>
      <c r="B2147" s="390">
        <v>2038</v>
      </c>
      <c r="C2147" s="390" t="s">
        <v>1912</v>
      </c>
      <c r="D2147" s="391">
        <v>330.11794241089689</v>
      </c>
      <c r="E2147" s="365"/>
      <c r="F2147" s="365"/>
      <c r="G2147" s="365"/>
      <c r="H2147" s="365"/>
    </row>
    <row r="2148" spans="1:8" ht="15.6" x14ac:dyDescent="0.3">
      <c r="A2148" s="389" t="s">
        <v>46</v>
      </c>
      <c r="B2148" s="390">
        <v>2039</v>
      </c>
      <c r="C2148" s="390" t="s">
        <v>1913</v>
      </c>
      <c r="D2148" s="391">
        <v>327.63235340072873</v>
      </c>
      <c r="E2148" s="365"/>
      <c r="F2148" s="365"/>
      <c r="G2148" s="365"/>
      <c r="H2148" s="365"/>
    </row>
    <row r="2149" spans="1:8" ht="15.6" x14ac:dyDescent="0.3">
      <c r="A2149" s="389" t="s">
        <v>46</v>
      </c>
      <c r="B2149" s="390">
        <v>2040</v>
      </c>
      <c r="C2149" s="390" t="s">
        <v>1914</v>
      </c>
      <c r="D2149" s="391">
        <v>325.51723039160743</v>
      </c>
      <c r="E2149" s="365"/>
      <c r="F2149" s="365"/>
      <c r="G2149" s="365"/>
      <c r="H2149" s="365"/>
    </row>
    <row r="2150" spans="1:8" ht="15.6" x14ac:dyDescent="0.3">
      <c r="A2150" s="389" t="s">
        <v>46</v>
      </c>
      <c r="B2150" s="390">
        <v>2041</v>
      </c>
      <c r="C2150" s="390" t="s">
        <v>1915</v>
      </c>
      <c r="D2150" s="391">
        <v>323.76345934761304</v>
      </c>
      <c r="E2150" s="365"/>
      <c r="F2150" s="365"/>
      <c r="G2150" s="365"/>
      <c r="H2150" s="365"/>
    </row>
    <row r="2151" spans="1:8" ht="15.6" x14ac:dyDescent="0.3">
      <c r="A2151" s="389" t="s">
        <v>46</v>
      </c>
      <c r="B2151" s="390">
        <v>2042</v>
      </c>
      <c r="C2151" s="390" t="s">
        <v>1916</v>
      </c>
      <c r="D2151" s="391">
        <v>322.27153024767699</v>
      </c>
      <c r="E2151" s="365"/>
      <c r="F2151" s="365"/>
      <c r="G2151" s="365"/>
      <c r="H2151" s="365"/>
    </row>
    <row r="2152" spans="1:8" ht="15.6" x14ac:dyDescent="0.3">
      <c r="A2152" s="389" t="s">
        <v>46</v>
      </c>
      <c r="B2152" s="390">
        <v>2043</v>
      </c>
      <c r="C2152" s="390" t="s">
        <v>1917</v>
      </c>
      <c r="D2152" s="391">
        <v>321.03455879091501</v>
      </c>
      <c r="E2152" s="365"/>
      <c r="F2152" s="365"/>
      <c r="G2152" s="365"/>
      <c r="H2152" s="365"/>
    </row>
    <row r="2153" spans="1:8" ht="15.6" x14ac:dyDescent="0.3">
      <c r="A2153" s="389" t="s">
        <v>46</v>
      </c>
      <c r="B2153" s="390">
        <v>2044</v>
      </c>
      <c r="C2153" s="390" t="s">
        <v>1918</v>
      </c>
      <c r="D2153" s="391">
        <v>319.97388124788654</v>
      </c>
      <c r="E2153" s="365"/>
      <c r="F2153" s="365"/>
      <c r="G2153" s="365"/>
      <c r="H2153" s="365"/>
    </row>
    <row r="2154" spans="1:8" ht="15.6" x14ac:dyDescent="0.3">
      <c r="A2154" s="389" t="s">
        <v>46</v>
      </c>
      <c r="B2154" s="390">
        <v>2045</v>
      </c>
      <c r="C2154" s="390" t="s">
        <v>1919</v>
      </c>
      <c r="D2154" s="391">
        <v>319.05565595656589</v>
      </c>
      <c r="E2154" s="365"/>
      <c r="F2154" s="365"/>
      <c r="G2154" s="365"/>
      <c r="H2154" s="365"/>
    </row>
    <row r="2155" spans="1:8" ht="15.6" x14ac:dyDescent="0.3">
      <c r="A2155" s="389" t="s">
        <v>46</v>
      </c>
      <c r="B2155" s="390">
        <v>2046</v>
      </c>
      <c r="C2155" s="390" t="s">
        <v>1920</v>
      </c>
      <c r="D2155" s="391">
        <v>318.30446001847935</v>
      </c>
      <c r="E2155" s="365"/>
      <c r="F2155" s="365"/>
      <c r="G2155" s="365"/>
      <c r="H2155" s="365"/>
    </row>
    <row r="2156" spans="1:8" ht="15.6" x14ac:dyDescent="0.3">
      <c r="A2156" s="389" t="s">
        <v>46</v>
      </c>
      <c r="B2156" s="390">
        <v>2047</v>
      </c>
      <c r="C2156" s="390" t="s">
        <v>1921</v>
      </c>
      <c r="D2156" s="391">
        <v>317.6398120730359</v>
      </c>
      <c r="E2156" s="365"/>
      <c r="F2156" s="365"/>
      <c r="G2156" s="365"/>
      <c r="H2156" s="365"/>
    </row>
    <row r="2157" spans="1:8" ht="15.6" x14ac:dyDescent="0.3">
      <c r="A2157" s="389" t="s">
        <v>46</v>
      </c>
      <c r="B2157" s="390">
        <v>2048</v>
      </c>
      <c r="C2157" s="390" t="s">
        <v>1922</v>
      </c>
      <c r="D2157" s="391">
        <v>317.10209656371978</v>
      </c>
      <c r="E2157" s="365"/>
      <c r="F2157" s="365"/>
      <c r="G2157" s="365"/>
      <c r="H2157" s="365"/>
    </row>
    <row r="2158" spans="1:8" ht="15.6" x14ac:dyDescent="0.3">
      <c r="A2158" s="389" t="s">
        <v>46</v>
      </c>
      <c r="B2158" s="390">
        <v>2049</v>
      </c>
      <c r="C2158" s="390" t="s">
        <v>1923</v>
      </c>
      <c r="D2158" s="391">
        <v>316.62871679134122</v>
      </c>
      <c r="E2158" s="365"/>
      <c r="F2158" s="365"/>
      <c r="G2158" s="365"/>
      <c r="H2158" s="365"/>
    </row>
    <row r="2159" spans="1:8" ht="15.6" x14ac:dyDescent="0.3">
      <c r="A2159" s="389" t="s">
        <v>46</v>
      </c>
      <c r="B2159" s="390">
        <v>2050</v>
      </c>
      <c r="C2159" s="390" t="s">
        <v>1924</v>
      </c>
      <c r="D2159" s="391">
        <v>316.24828327970778</v>
      </c>
      <c r="E2159" s="365"/>
      <c r="F2159" s="365"/>
      <c r="G2159" s="365"/>
      <c r="H2159" s="365"/>
    </row>
    <row r="2160" spans="1:8" ht="15.6" x14ac:dyDescent="0.3">
      <c r="A2160" s="385" t="s">
        <v>47</v>
      </c>
      <c r="B2160" s="386">
        <v>2015</v>
      </c>
      <c r="C2160" s="387" t="s">
        <v>2512</v>
      </c>
      <c r="D2160" s="388">
        <v>556.55503202765703</v>
      </c>
      <c r="E2160" s="365"/>
      <c r="F2160" s="365"/>
      <c r="G2160" s="365"/>
      <c r="H2160" s="365"/>
    </row>
    <row r="2161" spans="1:8" ht="15.6" x14ac:dyDescent="0.3">
      <c r="A2161" s="385" t="s">
        <v>47</v>
      </c>
      <c r="B2161" s="386">
        <v>2016</v>
      </c>
      <c r="C2161" s="387" t="s">
        <v>2513</v>
      </c>
      <c r="D2161" s="388">
        <v>546.26179885583201</v>
      </c>
      <c r="E2161" s="365"/>
      <c r="F2161" s="365"/>
      <c r="G2161" s="365"/>
      <c r="H2161" s="365"/>
    </row>
    <row r="2162" spans="1:8" ht="15.6" x14ac:dyDescent="0.3">
      <c r="A2162" s="389" t="s">
        <v>47</v>
      </c>
      <c r="B2162" s="390">
        <v>2017</v>
      </c>
      <c r="C2162" s="390" t="s">
        <v>1925</v>
      </c>
      <c r="D2162" s="391">
        <v>533.25315201496346</v>
      </c>
      <c r="E2162" s="365"/>
      <c r="F2162" s="365"/>
      <c r="G2162" s="365"/>
      <c r="H2162" s="365"/>
    </row>
    <row r="2163" spans="1:8" ht="15.6" x14ac:dyDescent="0.3">
      <c r="A2163" s="389" t="s">
        <v>47</v>
      </c>
      <c r="B2163" s="390">
        <v>2018</v>
      </c>
      <c r="C2163" s="390" t="s">
        <v>1926</v>
      </c>
      <c r="D2163" s="391">
        <v>519.77666350690356</v>
      </c>
      <c r="E2163" s="365"/>
      <c r="F2163" s="365"/>
      <c r="G2163" s="365"/>
      <c r="H2163" s="365"/>
    </row>
    <row r="2164" spans="1:8" ht="15.6" x14ac:dyDescent="0.3">
      <c r="A2164" s="389" t="s">
        <v>47</v>
      </c>
      <c r="B2164" s="390">
        <v>2019</v>
      </c>
      <c r="C2164" s="390" t="s">
        <v>1927</v>
      </c>
      <c r="D2164" s="391">
        <v>505.69648859738123</v>
      </c>
      <c r="E2164" s="365"/>
      <c r="F2164" s="365"/>
      <c r="G2164" s="365"/>
      <c r="H2164" s="365"/>
    </row>
    <row r="2165" spans="1:8" ht="15.6" x14ac:dyDescent="0.3">
      <c r="A2165" s="389" t="s">
        <v>47</v>
      </c>
      <c r="B2165" s="390">
        <v>2020</v>
      </c>
      <c r="C2165" s="390" t="s">
        <v>1928</v>
      </c>
      <c r="D2165" s="391">
        <v>491.30205106034862</v>
      </c>
      <c r="E2165" s="365"/>
      <c r="F2165" s="365"/>
      <c r="G2165" s="365"/>
      <c r="H2165" s="365"/>
    </row>
    <row r="2166" spans="1:8" ht="15.6" x14ac:dyDescent="0.3">
      <c r="A2166" s="389" t="s">
        <v>47</v>
      </c>
      <c r="B2166" s="390">
        <v>2021</v>
      </c>
      <c r="C2166" s="390" t="s">
        <v>1929</v>
      </c>
      <c r="D2166" s="391">
        <v>476.66505418787733</v>
      </c>
      <c r="E2166" s="365"/>
      <c r="F2166" s="365"/>
      <c r="G2166" s="365"/>
      <c r="H2166" s="365"/>
    </row>
    <row r="2167" spans="1:8" ht="15.6" x14ac:dyDescent="0.3">
      <c r="A2167" s="389" t="s">
        <v>47</v>
      </c>
      <c r="B2167" s="390">
        <v>2022</v>
      </c>
      <c r="C2167" s="390" t="s">
        <v>1930</v>
      </c>
      <c r="D2167" s="391">
        <v>462.03753551386853</v>
      </c>
      <c r="E2167" s="365"/>
      <c r="F2167" s="365"/>
      <c r="G2167" s="365"/>
      <c r="H2167" s="365"/>
    </row>
    <row r="2168" spans="1:8" ht="15.6" x14ac:dyDescent="0.3">
      <c r="A2168" s="389" t="s">
        <v>47</v>
      </c>
      <c r="B2168" s="390">
        <v>2023</v>
      </c>
      <c r="C2168" s="390" t="s">
        <v>1931</v>
      </c>
      <c r="D2168" s="391">
        <v>447.59169550814471</v>
      </c>
      <c r="E2168" s="365"/>
      <c r="F2168" s="365"/>
      <c r="G2168" s="365"/>
      <c r="H2168" s="365"/>
    </row>
    <row r="2169" spans="1:8" ht="15.6" x14ac:dyDescent="0.3">
      <c r="A2169" s="389" t="s">
        <v>47</v>
      </c>
      <c r="B2169" s="390">
        <v>2024</v>
      </c>
      <c r="C2169" s="390" t="s">
        <v>1932</v>
      </c>
      <c r="D2169" s="391">
        <v>433.39214934427707</v>
      </c>
      <c r="E2169" s="365"/>
      <c r="F2169" s="365"/>
      <c r="G2169" s="365"/>
      <c r="H2169" s="365"/>
    </row>
    <row r="2170" spans="1:8" ht="15.6" x14ac:dyDescent="0.3">
      <c r="A2170" s="389" t="s">
        <v>47</v>
      </c>
      <c r="B2170" s="390">
        <v>2025</v>
      </c>
      <c r="C2170" s="390" t="s">
        <v>1933</v>
      </c>
      <c r="D2170" s="391">
        <v>419.46585810244301</v>
      </c>
      <c r="E2170" s="365"/>
      <c r="F2170" s="365"/>
      <c r="G2170" s="365"/>
      <c r="H2170" s="365"/>
    </row>
    <row r="2171" spans="1:8" ht="15.6" x14ac:dyDescent="0.3">
      <c r="A2171" s="389" t="s">
        <v>47</v>
      </c>
      <c r="B2171" s="390">
        <v>2026</v>
      </c>
      <c r="C2171" s="390" t="s">
        <v>1934</v>
      </c>
      <c r="D2171" s="391">
        <v>406.75694758115321</v>
      </c>
      <c r="E2171" s="365"/>
      <c r="F2171" s="365"/>
      <c r="G2171" s="365"/>
      <c r="H2171" s="365"/>
    </row>
    <row r="2172" spans="1:8" ht="15.6" x14ac:dyDescent="0.3">
      <c r="A2172" s="389" t="s">
        <v>47</v>
      </c>
      <c r="B2172" s="390">
        <v>2027</v>
      </c>
      <c r="C2172" s="390" t="s">
        <v>1935</v>
      </c>
      <c r="D2172" s="391">
        <v>395.08970482839226</v>
      </c>
      <c r="E2172" s="365"/>
      <c r="F2172" s="365"/>
      <c r="G2172" s="365"/>
      <c r="H2172" s="365"/>
    </row>
    <row r="2173" spans="1:8" ht="15.6" x14ac:dyDescent="0.3">
      <c r="A2173" s="389" t="s">
        <v>47</v>
      </c>
      <c r="B2173" s="390">
        <v>2028</v>
      </c>
      <c r="C2173" s="390" t="s">
        <v>1936</v>
      </c>
      <c r="D2173" s="391">
        <v>384.53782769987748</v>
      </c>
      <c r="E2173" s="365"/>
      <c r="F2173" s="365"/>
      <c r="G2173" s="365"/>
      <c r="H2173" s="365"/>
    </row>
    <row r="2174" spans="1:8" ht="15.6" x14ac:dyDescent="0.3">
      <c r="A2174" s="389" t="s">
        <v>47</v>
      </c>
      <c r="B2174" s="390">
        <v>2029</v>
      </c>
      <c r="C2174" s="390" t="s">
        <v>1937</v>
      </c>
      <c r="D2174" s="391">
        <v>374.99846887091707</v>
      </c>
      <c r="E2174" s="365"/>
      <c r="F2174" s="365"/>
      <c r="G2174" s="365"/>
      <c r="H2174" s="365"/>
    </row>
    <row r="2175" spans="1:8" ht="15.6" x14ac:dyDescent="0.3">
      <c r="A2175" s="389" t="s">
        <v>47</v>
      </c>
      <c r="B2175" s="390">
        <v>2030</v>
      </c>
      <c r="C2175" s="390" t="s">
        <v>1938</v>
      </c>
      <c r="D2175" s="391">
        <v>366.42853610603765</v>
      </c>
      <c r="E2175" s="365"/>
      <c r="F2175" s="365"/>
      <c r="G2175" s="365"/>
      <c r="H2175" s="365"/>
    </row>
    <row r="2176" spans="1:8" ht="15.6" x14ac:dyDescent="0.3">
      <c r="A2176" s="389" t="s">
        <v>47</v>
      </c>
      <c r="B2176" s="390">
        <v>2031</v>
      </c>
      <c r="C2176" s="390" t="s">
        <v>1939</v>
      </c>
      <c r="D2176" s="391">
        <v>358.74859029052567</v>
      </c>
      <c r="E2176" s="365"/>
      <c r="F2176" s="365"/>
      <c r="G2176" s="365"/>
      <c r="H2176" s="365"/>
    </row>
    <row r="2177" spans="1:8" ht="15.6" x14ac:dyDescent="0.3">
      <c r="A2177" s="389" t="s">
        <v>47</v>
      </c>
      <c r="B2177" s="390">
        <v>2032</v>
      </c>
      <c r="C2177" s="390" t="s">
        <v>1940</v>
      </c>
      <c r="D2177" s="391">
        <v>351.93119864667949</v>
      </c>
      <c r="E2177" s="365"/>
      <c r="F2177" s="365"/>
      <c r="G2177" s="365"/>
      <c r="H2177" s="365"/>
    </row>
    <row r="2178" spans="1:8" ht="15.6" x14ac:dyDescent="0.3">
      <c r="A2178" s="389" t="s">
        <v>47</v>
      </c>
      <c r="B2178" s="390">
        <v>2033</v>
      </c>
      <c r="C2178" s="390" t="s">
        <v>1941</v>
      </c>
      <c r="D2178" s="391">
        <v>345.87588103823396</v>
      </c>
      <c r="E2178" s="365"/>
      <c r="F2178" s="365"/>
      <c r="G2178" s="365"/>
      <c r="H2178" s="365"/>
    </row>
    <row r="2179" spans="1:8" ht="15.6" x14ac:dyDescent="0.3">
      <c r="A2179" s="389" t="s">
        <v>47</v>
      </c>
      <c r="B2179" s="390">
        <v>2034</v>
      </c>
      <c r="C2179" s="390" t="s">
        <v>1942</v>
      </c>
      <c r="D2179" s="391">
        <v>340.52896515737223</v>
      </c>
      <c r="E2179" s="365"/>
      <c r="F2179" s="365"/>
      <c r="G2179" s="365"/>
      <c r="H2179" s="365"/>
    </row>
    <row r="2180" spans="1:8" ht="15.6" x14ac:dyDescent="0.3">
      <c r="A2180" s="389" t="s">
        <v>47</v>
      </c>
      <c r="B2180" s="390">
        <v>2035</v>
      </c>
      <c r="C2180" s="390" t="s">
        <v>1943</v>
      </c>
      <c r="D2180" s="391">
        <v>335.82891481358308</v>
      </c>
      <c r="E2180" s="365"/>
      <c r="F2180" s="365"/>
      <c r="G2180" s="365"/>
      <c r="H2180" s="365"/>
    </row>
    <row r="2181" spans="1:8" ht="15.6" x14ac:dyDescent="0.3">
      <c r="A2181" s="389" t="s">
        <v>47</v>
      </c>
      <c r="B2181" s="390">
        <v>2036</v>
      </c>
      <c r="C2181" s="390" t="s">
        <v>1944</v>
      </c>
      <c r="D2181" s="391">
        <v>331.73740955987205</v>
      </c>
      <c r="E2181" s="365"/>
      <c r="F2181" s="365"/>
      <c r="G2181" s="365"/>
      <c r="H2181" s="365"/>
    </row>
    <row r="2182" spans="1:8" ht="15.6" x14ac:dyDescent="0.3">
      <c r="A2182" s="389" t="s">
        <v>47</v>
      </c>
      <c r="B2182" s="390">
        <v>2037</v>
      </c>
      <c r="C2182" s="390" t="s">
        <v>1945</v>
      </c>
      <c r="D2182" s="391">
        <v>328.1974944907958</v>
      </c>
      <c r="E2182" s="365"/>
      <c r="F2182" s="365"/>
      <c r="G2182" s="365"/>
      <c r="H2182" s="365"/>
    </row>
    <row r="2183" spans="1:8" ht="15.6" x14ac:dyDescent="0.3">
      <c r="A2183" s="389" t="s">
        <v>47</v>
      </c>
      <c r="B2183" s="390">
        <v>2038</v>
      </c>
      <c r="C2183" s="390" t="s">
        <v>1946</v>
      </c>
      <c r="D2183" s="391">
        <v>325.16888718535779</v>
      </c>
      <c r="E2183" s="365"/>
      <c r="F2183" s="365"/>
      <c r="G2183" s="365"/>
      <c r="H2183" s="365"/>
    </row>
    <row r="2184" spans="1:8" ht="15.6" x14ac:dyDescent="0.3">
      <c r="A2184" s="389" t="s">
        <v>47</v>
      </c>
      <c r="B2184" s="390">
        <v>2039</v>
      </c>
      <c r="C2184" s="390" t="s">
        <v>1947</v>
      </c>
      <c r="D2184" s="391">
        <v>322.56443863936045</v>
      </c>
      <c r="E2184" s="365"/>
      <c r="F2184" s="365"/>
      <c r="G2184" s="365"/>
      <c r="H2184" s="365"/>
    </row>
    <row r="2185" spans="1:8" ht="15.6" x14ac:dyDescent="0.3">
      <c r="A2185" s="389" t="s">
        <v>47</v>
      </c>
      <c r="B2185" s="390">
        <v>2040</v>
      </c>
      <c r="C2185" s="390" t="s">
        <v>1948</v>
      </c>
      <c r="D2185" s="391">
        <v>320.34670765714964</v>
      </c>
      <c r="E2185" s="365"/>
      <c r="F2185" s="365"/>
      <c r="G2185" s="365"/>
      <c r="H2185" s="365"/>
    </row>
    <row r="2186" spans="1:8" ht="15.6" x14ac:dyDescent="0.3">
      <c r="A2186" s="389" t="s">
        <v>47</v>
      </c>
      <c r="B2186" s="390">
        <v>2041</v>
      </c>
      <c r="C2186" s="390" t="s">
        <v>1949</v>
      </c>
      <c r="D2186" s="391">
        <v>318.49773054146772</v>
      </c>
      <c r="E2186" s="365"/>
      <c r="F2186" s="365"/>
      <c r="G2186" s="365"/>
      <c r="H2186" s="365"/>
    </row>
    <row r="2187" spans="1:8" ht="15.6" x14ac:dyDescent="0.3">
      <c r="A2187" s="389" t="s">
        <v>47</v>
      </c>
      <c r="B2187" s="390">
        <v>2042</v>
      </c>
      <c r="C2187" s="390" t="s">
        <v>1950</v>
      </c>
      <c r="D2187" s="391">
        <v>316.91830106164917</v>
      </c>
      <c r="E2187" s="365"/>
      <c r="F2187" s="365"/>
      <c r="G2187" s="365"/>
      <c r="H2187" s="365"/>
    </row>
    <row r="2188" spans="1:8" ht="15.6" x14ac:dyDescent="0.3">
      <c r="A2188" s="389" t="s">
        <v>47</v>
      </c>
      <c r="B2188" s="390">
        <v>2043</v>
      </c>
      <c r="C2188" s="390" t="s">
        <v>1951</v>
      </c>
      <c r="D2188" s="391">
        <v>315.5968859870942</v>
      </c>
      <c r="E2188" s="365"/>
      <c r="F2188" s="365"/>
      <c r="G2188" s="365"/>
      <c r="H2188" s="365"/>
    </row>
    <row r="2189" spans="1:8" ht="15.6" x14ac:dyDescent="0.3">
      <c r="A2189" s="389" t="s">
        <v>47</v>
      </c>
      <c r="B2189" s="390">
        <v>2044</v>
      </c>
      <c r="C2189" s="390" t="s">
        <v>1952</v>
      </c>
      <c r="D2189" s="391">
        <v>314.4676314099641</v>
      </c>
      <c r="E2189" s="365"/>
      <c r="F2189" s="365"/>
      <c r="G2189" s="365"/>
      <c r="H2189" s="365"/>
    </row>
    <row r="2190" spans="1:8" ht="15.6" x14ac:dyDescent="0.3">
      <c r="A2190" s="389" t="s">
        <v>47</v>
      </c>
      <c r="B2190" s="390">
        <v>2045</v>
      </c>
      <c r="C2190" s="390" t="s">
        <v>1953</v>
      </c>
      <c r="D2190" s="391">
        <v>313.48692577885612</v>
      </c>
      <c r="E2190" s="365"/>
      <c r="F2190" s="365"/>
      <c r="G2190" s="365"/>
      <c r="H2190" s="365"/>
    </row>
    <row r="2191" spans="1:8" ht="15.6" x14ac:dyDescent="0.3">
      <c r="A2191" s="389" t="s">
        <v>47</v>
      </c>
      <c r="B2191" s="390">
        <v>2046</v>
      </c>
      <c r="C2191" s="390" t="s">
        <v>1954</v>
      </c>
      <c r="D2191" s="391">
        <v>312.64817068189166</v>
      </c>
      <c r="E2191" s="365"/>
      <c r="F2191" s="365"/>
      <c r="G2191" s="365"/>
      <c r="H2191" s="365"/>
    </row>
    <row r="2192" spans="1:8" ht="15.6" x14ac:dyDescent="0.3">
      <c r="A2192" s="389" t="s">
        <v>47</v>
      </c>
      <c r="B2192" s="390">
        <v>2047</v>
      </c>
      <c r="C2192" s="390" t="s">
        <v>1955</v>
      </c>
      <c r="D2192" s="391">
        <v>311.94976872725886</v>
      </c>
      <c r="E2192" s="365"/>
      <c r="F2192" s="365"/>
      <c r="G2192" s="365"/>
      <c r="H2192" s="365"/>
    </row>
    <row r="2193" spans="1:8" ht="15.6" x14ac:dyDescent="0.3">
      <c r="A2193" s="389" t="s">
        <v>47</v>
      </c>
      <c r="B2193" s="390">
        <v>2048</v>
      </c>
      <c r="C2193" s="390" t="s">
        <v>1956</v>
      </c>
      <c r="D2193" s="391">
        <v>311.35312418531322</v>
      </c>
      <c r="E2193" s="365"/>
      <c r="F2193" s="365"/>
      <c r="G2193" s="365"/>
      <c r="H2193" s="365"/>
    </row>
    <row r="2194" spans="1:8" ht="15.6" x14ac:dyDescent="0.3">
      <c r="A2194" s="389" t="s">
        <v>47</v>
      </c>
      <c r="B2194" s="390">
        <v>2049</v>
      </c>
      <c r="C2194" s="390" t="s">
        <v>1957</v>
      </c>
      <c r="D2194" s="391">
        <v>310.8359468346116</v>
      </c>
      <c r="E2194" s="365"/>
      <c r="F2194" s="365"/>
      <c r="G2194" s="365"/>
      <c r="H2194" s="365"/>
    </row>
    <row r="2195" spans="1:8" ht="15.6" x14ac:dyDescent="0.3">
      <c r="A2195" s="389" t="s">
        <v>47</v>
      </c>
      <c r="B2195" s="390">
        <v>2050</v>
      </c>
      <c r="C2195" s="390" t="s">
        <v>1958</v>
      </c>
      <c r="D2195" s="391">
        <v>310.40384282581641</v>
      </c>
      <c r="E2195" s="365"/>
      <c r="F2195" s="365"/>
      <c r="G2195" s="365"/>
      <c r="H2195" s="365"/>
    </row>
    <row r="2196" spans="1:8" ht="15.6" x14ac:dyDescent="0.3">
      <c r="A2196" s="385" t="s">
        <v>48</v>
      </c>
      <c r="B2196" s="386">
        <v>2015</v>
      </c>
      <c r="C2196" s="387" t="s">
        <v>2514</v>
      </c>
      <c r="D2196" s="388">
        <v>506.49191774603895</v>
      </c>
      <c r="E2196" s="365"/>
      <c r="F2196" s="365"/>
      <c r="G2196" s="365"/>
      <c r="H2196" s="365"/>
    </row>
    <row r="2197" spans="1:8" ht="15.6" x14ac:dyDescent="0.3">
      <c r="A2197" s="385" t="s">
        <v>48</v>
      </c>
      <c r="B2197" s="386">
        <v>2016</v>
      </c>
      <c r="C2197" s="387" t="s">
        <v>2515</v>
      </c>
      <c r="D2197" s="388">
        <v>498.31664263424273</v>
      </c>
      <c r="E2197" s="365"/>
      <c r="F2197" s="365"/>
      <c r="G2197" s="365"/>
      <c r="H2197" s="365"/>
    </row>
    <row r="2198" spans="1:8" ht="15.6" x14ac:dyDescent="0.3">
      <c r="A2198" s="389" t="s">
        <v>48</v>
      </c>
      <c r="B2198" s="390">
        <v>2017</v>
      </c>
      <c r="C2198" s="390" t="s">
        <v>1959</v>
      </c>
      <c r="D2198" s="391">
        <v>486.73396430964169</v>
      </c>
      <c r="E2198" s="365"/>
      <c r="F2198" s="365"/>
      <c r="G2198" s="365"/>
      <c r="H2198" s="365"/>
    </row>
    <row r="2199" spans="1:8" ht="15.6" x14ac:dyDescent="0.3">
      <c r="A2199" s="389" t="s">
        <v>48</v>
      </c>
      <c r="B2199" s="390">
        <v>2018</v>
      </c>
      <c r="C2199" s="390" t="s">
        <v>1960</v>
      </c>
      <c r="D2199" s="391">
        <v>474.32738085766039</v>
      </c>
      <c r="E2199" s="365"/>
      <c r="F2199" s="365"/>
      <c r="G2199" s="365"/>
      <c r="H2199" s="365"/>
    </row>
    <row r="2200" spans="1:8" ht="15.6" x14ac:dyDescent="0.3">
      <c r="A2200" s="389" t="s">
        <v>48</v>
      </c>
      <c r="B2200" s="390">
        <v>2019</v>
      </c>
      <c r="C2200" s="390" t="s">
        <v>1961</v>
      </c>
      <c r="D2200" s="391">
        <v>461.45865324414137</v>
      </c>
      <c r="E2200" s="365"/>
      <c r="F2200" s="365"/>
      <c r="G2200" s="365"/>
      <c r="H2200" s="365"/>
    </row>
    <row r="2201" spans="1:8" ht="15.6" x14ac:dyDescent="0.3">
      <c r="A2201" s="389" t="s">
        <v>48</v>
      </c>
      <c r="B2201" s="390">
        <v>2020</v>
      </c>
      <c r="C2201" s="390" t="s">
        <v>1962</v>
      </c>
      <c r="D2201" s="391">
        <v>448.30794477635453</v>
      </c>
      <c r="E2201" s="365"/>
      <c r="F2201" s="365"/>
      <c r="G2201" s="365"/>
      <c r="H2201" s="365"/>
    </row>
    <row r="2202" spans="1:8" ht="15.6" x14ac:dyDescent="0.3">
      <c r="A2202" s="389" t="s">
        <v>48</v>
      </c>
      <c r="B2202" s="390">
        <v>2021</v>
      </c>
      <c r="C2202" s="390" t="s">
        <v>1963</v>
      </c>
      <c r="D2202" s="391">
        <v>434.96941895474782</v>
      </c>
      <c r="E2202" s="365"/>
      <c r="F2202" s="365"/>
      <c r="G2202" s="365"/>
      <c r="H2202" s="365"/>
    </row>
    <row r="2203" spans="1:8" ht="15.6" x14ac:dyDescent="0.3">
      <c r="A2203" s="389" t="s">
        <v>48</v>
      </c>
      <c r="B2203" s="390">
        <v>2022</v>
      </c>
      <c r="C2203" s="390" t="s">
        <v>1964</v>
      </c>
      <c r="D2203" s="391">
        <v>421.78472768118797</v>
      </c>
      <c r="E2203" s="365"/>
      <c r="F2203" s="365"/>
      <c r="G2203" s="365"/>
      <c r="H2203" s="365"/>
    </row>
    <row r="2204" spans="1:8" ht="15.6" x14ac:dyDescent="0.3">
      <c r="A2204" s="389" t="s">
        <v>48</v>
      </c>
      <c r="B2204" s="390">
        <v>2023</v>
      </c>
      <c r="C2204" s="390" t="s">
        <v>1965</v>
      </c>
      <c r="D2204" s="391">
        <v>408.65717441414643</v>
      </c>
      <c r="E2204" s="365"/>
      <c r="F2204" s="365"/>
      <c r="G2204" s="365"/>
      <c r="H2204" s="365"/>
    </row>
    <row r="2205" spans="1:8" ht="15.6" x14ac:dyDescent="0.3">
      <c r="A2205" s="389" t="s">
        <v>48</v>
      </c>
      <c r="B2205" s="390">
        <v>2024</v>
      </c>
      <c r="C2205" s="390" t="s">
        <v>1966</v>
      </c>
      <c r="D2205" s="391">
        <v>395.68583641054676</v>
      </c>
      <c r="E2205" s="365"/>
      <c r="F2205" s="365"/>
      <c r="G2205" s="365"/>
      <c r="H2205" s="365"/>
    </row>
    <row r="2206" spans="1:8" ht="15.6" x14ac:dyDescent="0.3">
      <c r="A2206" s="389" t="s">
        <v>48</v>
      </c>
      <c r="B2206" s="390">
        <v>2025</v>
      </c>
      <c r="C2206" s="390" t="s">
        <v>1967</v>
      </c>
      <c r="D2206" s="391">
        <v>382.86905487393284</v>
      </c>
      <c r="E2206" s="365"/>
      <c r="F2206" s="365"/>
      <c r="G2206" s="365"/>
      <c r="H2206" s="365"/>
    </row>
    <row r="2207" spans="1:8" ht="15.6" x14ac:dyDescent="0.3">
      <c r="A2207" s="389" t="s">
        <v>48</v>
      </c>
      <c r="B2207" s="390">
        <v>2026</v>
      </c>
      <c r="C2207" s="390" t="s">
        <v>1968</v>
      </c>
      <c r="D2207" s="391">
        <v>371.67551550374839</v>
      </c>
      <c r="E2207" s="365"/>
      <c r="F2207" s="365"/>
      <c r="G2207" s="365"/>
      <c r="H2207" s="365"/>
    </row>
    <row r="2208" spans="1:8" ht="15.6" x14ac:dyDescent="0.3">
      <c r="A2208" s="389" t="s">
        <v>48</v>
      </c>
      <c r="B2208" s="390">
        <v>2027</v>
      </c>
      <c r="C2208" s="390" t="s">
        <v>1969</v>
      </c>
      <c r="D2208" s="391">
        <v>360.98358739492346</v>
      </c>
      <c r="E2208" s="365"/>
      <c r="F2208" s="365"/>
      <c r="G2208" s="365"/>
      <c r="H2208" s="365"/>
    </row>
    <row r="2209" spans="1:8" ht="15.6" x14ac:dyDescent="0.3">
      <c r="A2209" s="389" t="s">
        <v>48</v>
      </c>
      <c r="B2209" s="390">
        <v>2028</v>
      </c>
      <c r="C2209" s="390" t="s">
        <v>1970</v>
      </c>
      <c r="D2209" s="391">
        <v>351.38144964573763</v>
      </c>
      <c r="E2209" s="365"/>
      <c r="F2209" s="365"/>
      <c r="G2209" s="365"/>
      <c r="H2209" s="365"/>
    </row>
    <row r="2210" spans="1:8" ht="15.6" x14ac:dyDescent="0.3">
      <c r="A2210" s="389" t="s">
        <v>48</v>
      </c>
      <c r="B2210" s="390">
        <v>2029</v>
      </c>
      <c r="C2210" s="390" t="s">
        <v>1971</v>
      </c>
      <c r="D2210" s="391">
        <v>342.79805854820393</v>
      </c>
      <c r="E2210" s="365"/>
      <c r="F2210" s="365"/>
      <c r="G2210" s="365"/>
      <c r="H2210" s="365"/>
    </row>
    <row r="2211" spans="1:8" ht="15.6" x14ac:dyDescent="0.3">
      <c r="A2211" s="389" t="s">
        <v>48</v>
      </c>
      <c r="B2211" s="390">
        <v>2030</v>
      </c>
      <c r="C2211" s="390" t="s">
        <v>1972</v>
      </c>
      <c r="D2211" s="391">
        <v>335.18388001751941</v>
      </c>
      <c r="E2211" s="365"/>
      <c r="F2211" s="365"/>
      <c r="G2211" s="365"/>
      <c r="H2211" s="365"/>
    </row>
    <row r="2212" spans="1:8" ht="15.6" x14ac:dyDescent="0.3">
      <c r="A2212" s="389" t="s">
        <v>48</v>
      </c>
      <c r="B2212" s="390">
        <v>2031</v>
      </c>
      <c r="C2212" s="390" t="s">
        <v>1973</v>
      </c>
      <c r="D2212" s="391">
        <v>328.46066692942611</v>
      </c>
      <c r="E2212" s="365"/>
      <c r="F2212" s="365"/>
      <c r="G2212" s="365"/>
      <c r="H2212" s="365"/>
    </row>
    <row r="2213" spans="1:8" ht="15.6" x14ac:dyDescent="0.3">
      <c r="A2213" s="389" t="s">
        <v>48</v>
      </c>
      <c r="B2213" s="390">
        <v>2032</v>
      </c>
      <c r="C2213" s="390" t="s">
        <v>1974</v>
      </c>
      <c r="D2213" s="391">
        <v>322.55018393996585</v>
      </c>
      <c r="E2213" s="365"/>
      <c r="F2213" s="365"/>
      <c r="G2213" s="365"/>
      <c r="H2213" s="365"/>
    </row>
    <row r="2214" spans="1:8" ht="15.6" x14ac:dyDescent="0.3">
      <c r="A2214" s="389" t="s">
        <v>48</v>
      </c>
      <c r="B2214" s="390">
        <v>2033</v>
      </c>
      <c r="C2214" s="390" t="s">
        <v>1975</v>
      </c>
      <c r="D2214" s="391">
        <v>317.38584138184763</v>
      </c>
      <c r="E2214" s="365"/>
      <c r="F2214" s="365"/>
      <c r="G2214" s="365"/>
      <c r="H2214" s="365"/>
    </row>
    <row r="2215" spans="1:8" ht="15.6" x14ac:dyDescent="0.3">
      <c r="A2215" s="389" t="s">
        <v>48</v>
      </c>
      <c r="B2215" s="390">
        <v>2034</v>
      </c>
      <c r="C2215" s="390" t="s">
        <v>1976</v>
      </c>
      <c r="D2215" s="391">
        <v>312.89796021112619</v>
      </c>
      <c r="E2215" s="365"/>
      <c r="F2215" s="365"/>
      <c r="G2215" s="365"/>
      <c r="H2215" s="365"/>
    </row>
    <row r="2216" spans="1:8" ht="15.6" x14ac:dyDescent="0.3">
      <c r="A2216" s="389" t="s">
        <v>48</v>
      </c>
      <c r="B2216" s="390">
        <v>2035</v>
      </c>
      <c r="C2216" s="390" t="s">
        <v>1977</v>
      </c>
      <c r="D2216" s="391">
        <v>309.02146844138377</v>
      </c>
      <c r="E2216" s="365"/>
      <c r="F2216" s="365"/>
      <c r="G2216" s="365"/>
      <c r="H2216" s="365"/>
    </row>
    <row r="2217" spans="1:8" ht="15.6" x14ac:dyDescent="0.3">
      <c r="A2217" s="389" t="s">
        <v>48</v>
      </c>
      <c r="B2217" s="390">
        <v>2036</v>
      </c>
      <c r="C2217" s="390" t="s">
        <v>1978</v>
      </c>
      <c r="D2217" s="391">
        <v>305.69943008022187</v>
      </c>
      <c r="E2217" s="365"/>
      <c r="F2217" s="365"/>
      <c r="G2217" s="365"/>
      <c r="H2217" s="365"/>
    </row>
    <row r="2218" spans="1:8" ht="15.6" x14ac:dyDescent="0.3">
      <c r="A2218" s="389" t="s">
        <v>48</v>
      </c>
      <c r="B2218" s="390">
        <v>2037</v>
      </c>
      <c r="C2218" s="390" t="s">
        <v>1979</v>
      </c>
      <c r="D2218" s="391">
        <v>302.88024828203282</v>
      </c>
      <c r="E2218" s="365"/>
      <c r="F2218" s="365"/>
      <c r="G2218" s="365"/>
      <c r="H2218" s="365"/>
    </row>
    <row r="2219" spans="1:8" ht="15.6" x14ac:dyDescent="0.3">
      <c r="A2219" s="389" t="s">
        <v>48</v>
      </c>
      <c r="B2219" s="390">
        <v>2038</v>
      </c>
      <c r="C2219" s="390" t="s">
        <v>1980</v>
      </c>
      <c r="D2219" s="391">
        <v>300.50797313456519</v>
      </c>
      <c r="E2219" s="365"/>
      <c r="F2219" s="365"/>
      <c r="G2219" s="365"/>
      <c r="H2219" s="365"/>
    </row>
    <row r="2220" spans="1:8" ht="15.6" x14ac:dyDescent="0.3">
      <c r="A2220" s="389" t="s">
        <v>48</v>
      </c>
      <c r="B2220" s="390">
        <v>2039</v>
      </c>
      <c r="C2220" s="390" t="s">
        <v>1981</v>
      </c>
      <c r="D2220" s="391">
        <v>298.52667809465822</v>
      </c>
      <c r="E2220" s="365"/>
      <c r="F2220" s="365"/>
      <c r="G2220" s="365"/>
      <c r="H2220" s="365"/>
    </row>
    <row r="2221" spans="1:8" ht="15.6" x14ac:dyDescent="0.3">
      <c r="A2221" s="389" t="s">
        <v>48</v>
      </c>
      <c r="B2221" s="390">
        <v>2040</v>
      </c>
      <c r="C2221" s="390" t="s">
        <v>1982</v>
      </c>
      <c r="D2221" s="391">
        <v>296.8795092879493</v>
      </c>
      <c r="E2221" s="365"/>
      <c r="F2221" s="365"/>
      <c r="G2221" s="365"/>
      <c r="H2221" s="365"/>
    </row>
    <row r="2222" spans="1:8" ht="15.6" x14ac:dyDescent="0.3">
      <c r="A2222" s="389" t="s">
        <v>48</v>
      </c>
      <c r="B2222" s="390">
        <v>2041</v>
      </c>
      <c r="C2222" s="390" t="s">
        <v>1983</v>
      </c>
      <c r="D2222" s="391">
        <v>295.53376755403315</v>
      </c>
      <c r="E2222" s="365"/>
      <c r="F2222" s="365"/>
      <c r="G2222" s="365"/>
      <c r="H2222" s="365"/>
    </row>
    <row r="2223" spans="1:8" ht="15.6" x14ac:dyDescent="0.3">
      <c r="A2223" s="389" t="s">
        <v>48</v>
      </c>
      <c r="B2223" s="390">
        <v>2042</v>
      </c>
      <c r="C2223" s="390" t="s">
        <v>1984</v>
      </c>
      <c r="D2223" s="391">
        <v>294.43005483341716</v>
      </c>
      <c r="E2223" s="365"/>
      <c r="F2223" s="365"/>
      <c r="G2223" s="365"/>
      <c r="H2223" s="365"/>
    </row>
    <row r="2224" spans="1:8" ht="15.6" x14ac:dyDescent="0.3">
      <c r="A2224" s="389" t="s">
        <v>48</v>
      </c>
      <c r="B2224" s="390">
        <v>2043</v>
      </c>
      <c r="C2224" s="390" t="s">
        <v>1985</v>
      </c>
      <c r="D2224" s="391">
        <v>293.53486001732074</v>
      </c>
      <c r="E2224" s="365"/>
      <c r="F2224" s="365"/>
      <c r="G2224" s="365"/>
      <c r="H2224" s="365"/>
    </row>
    <row r="2225" spans="1:8" ht="15.6" x14ac:dyDescent="0.3">
      <c r="A2225" s="389" t="s">
        <v>48</v>
      </c>
      <c r="B2225" s="390">
        <v>2044</v>
      </c>
      <c r="C2225" s="390" t="s">
        <v>1986</v>
      </c>
      <c r="D2225" s="391">
        <v>292.80468816341494</v>
      </c>
      <c r="E2225" s="365"/>
      <c r="F2225" s="365"/>
      <c r="G2225" s="365"/>
      <c r="H2225" s="365"/>
    </row>
    <row r="2226" spans="1:8" ht="15.6" x14ac:dyDescent="0.3">
      <c r="A2226" s="389" t="s">
        <v>48</v>
      </c>
      <c r="B2226" s="390">
        <v>2045</v>
      </c>
      <c r="C2226" s="390" t="s">
        <v>1987</v>
      </c>
      <c r="D2226" s="391">
        <v>292.20359549783308</v>
      </c>
      <c r="E2226" s="365"/>
      <c r="F2226" s="365"/>
      <c r="G2226" s="365"/>
      <c r="H2226" s="365"/>
    </row>
    <row r="2227" spans="1:8" ht="15.6" x14ac:dyDescent="0.3">
      <c r="A2227" s="389" t="s">
        <v>48</v>
      </c>
      <c r="B2227" s="390">
        <v>2046</v>
      </c>
      <c r="C2227" s="390" t="s">
        <v>1988</v>
      </c>
      <c r="D2227" s="391">
        <v>291.70772192823915</v>
      </c>
      <c r="E2227" s="365"/>
      <c r="F2227" s="365"/>
      <c r="G2227" s="365"/>
      <c r="H2227" s="365"/>
    </row>
    <row r="2228" spans="1:8" ht="15.6" x14ac:dyDescent="0.3">
      <c r="A2228" s="389" t="s">
        <v>48</v>
      </c>
      <c r="B2228" s="390">
        <v>2047</v>
      </c>
      <c r="C2228" s="390" t="s">
        <v>1989</v>
      </c>
      <c r="D2228" s="391">
        <v>291.3056648176169</v>
      </c>
      <c r="E2228" s="365"/>
      <c r="F2228" s="365"/>
      <c r="G2228" s="365"/>
      <c r="H2228" s="365"/>
    </row>
    <row r="2229" spans="1:8" ht="15.6" x14ac:dyDescent="0.3">
      <c r="A2229" s="389" t="s">
        <v>48</v>
      </c>
      <c r="B2229" s="390">
        <v>2048</v>
      </c>
      <c r="C2229" s="390" t="s">
        <v>1990</v>
      </c>
      <c r="D2229" s="391">
        <v>290.97573461318746</v>
      </c>
      <c r="E2229" s="365"/>
      <c r="F2229" s="365"/>
      <c r="G2229" s="365"/>
      <c r="H2229" s="365"/>
    </row>
    <row r="2230" spans="1:8" ht="15.6" x14ac:dyDescent="0.3">
      <c r="A2230" s="389" t="s">
        <v>48</v>
      </c>
      <c r="B2230" s="390">
        <v>2049</v>
      </c>
      <c r="C2230" s="390" t="s">
        <v>1991</v>
      </c>
      <c r="D2230" s="391">
        <v>290.70577882943348</v>
      </c>
      <c r="E2230" s="365"/>
      <c r="F2230" s="365"/>
      <c r="G2230" s="365"/>
      <c r="H2230" s="365"/>
    </row>
    <row r="2231" spans="1:8" ht="15.6" x14ac:dyDescent="0.3">
      <c r="A2231" s="389" t="s">
        <v>48</v>
      </c>
      <c r="B2231" s="390">
        <v>2050</v>
      </c>
      <c r="C2231" s="390" t="s">
        <v>1992</v>
      </c>
      <c r="D2231" s="391">
        <v>290.49093148136933</v>
      </c>
      <c r="E2231" s="365"/>
      <c r="F2231" s="365"/>
      <c r="G2231" s="365"/>
      <c r="H2231" s="365"/>
    </row>
    <row r="2232" spans="1:8" ht="15.6" x14ac:dyDescent="0.3">
      <c r="A2232" s="385" t="s">
        <v>49</v>
      </c>
      <c r="B2232" s="386">
        <v>2015</v>
      </c>
      <c r="C2232" s="387" t="s">
        <v>2516</v>
      </c>
      <c r="D2232" s="388">
        <v>512.35291602576422</v>
      </c>
      <c r="E2232" s="365"/>
      <c r="F2232" s="365"/>
      <c r="G2232" s="365"/>
      <c r="H2232" s="365"/>
    </row>
    <row r="2233" spans="1:8" ht="15.6" x14ac:dyDescent="0.3">
      <c r="A2233" s="385" t="s">
        <v>49</v>
      </c>
      <c r="B2233" s="386">
        <v>2016</v>
      </c>
      <c r="C2233" s="387" t="s">
        <v>2517</v>
      </c>
      <c r="D2233" s="388">
        <v>502.04699269318883</v>
      </c>
      <c r="E2233" s="365"/>
      <c r="F2233" s="365"/>
      <c r="G2233" s="365"/>
      <c r="H2233" s="365"/>
    </row>
    <row r="2234" spans="1:8" ht="15.6" x14ac:dyDescent="0.3">
      <c r="A2234" s="389" t="s">
        <v>49</v>
      </c>
      <c r="B2234" s="390">
        <v>2017</v>
      </c>
      <c r="C2234" s="390" t="s">
        <v>1993</v>
      </c>
      <c r="D2234" s="391">
        <v>489.60861076884765</v>
      </c>
      <c r="E2234" s="365"/>
      <c r="F2234" s="365"/>
      <c r="G2234" s="365"/>
      <c r="H2234" s="365"/>
    </row>
    <row r="2235" spans="1:8" ht="15.6" x14ac:dyDescent="0.3">
      <c r="A2235" s="389" t="s">
        <v>49</v>
      </c>
      <c r="B2235" s="390">
        <v>2018</v>
      </c>
      <c r="C2235" s="390" t="s">
        <v>1994</v>
      </c>
      <c r="D2235" s="391">
        <v>476.51620161125953</v>
      </c>
      <c r="E2235" s="365"/>
      <c r="F2235" s="365"/>
      <c r="G2235" s="365"/>
      <c r="H2235" s="365"/>
    </row>
    <row r="2236" spans="1:8" ht="15.6" x14ac:dyDescent="0.3">
      <c r="A2236" s="389" t="s">
        <v>49</v>
      </c>
      <c r="B2236" s="390">
        <v>2019</v>
      </c>
      <c r="C2236" s="390" t="s">
        <v>1995</v>
      </c>
      <c r="D2236" s="391">
        <v>463.02516183166568</v>
      </c>
      <c r="E2236" s="365"/>
      <c r="F2236" s="365"/>
      <c r="G2236" s="365"/>
      <c r="H2236" s="365"/>
    </row>
    <row r="2237" spans="1:8" ht="15.6" x14ac:dyDescent="0.3">
      <c r="A2237" s="389" t="s">
        <v>49</v>
      </c>
      <c r="B2237" s="390">
        <v>2020</v>
      </c>
      <c r="C2237" s="390" t="s">
        <v>1996</v>
      </c>
      <c r="D2237" s="391">
        <v>449.2978422402864</v>
      </c>
      <c r="E2237" s="365"/>
      <c r="F2237" s="365"/>
      <c r="G2237" s="365"/>
      <c r="H2237" s="365"/>
    </row>
    <row r="2238" spans="1:8" ht="15.6" x14ac:dyDescent="0.3">
      <c r="A2238" s="389" t="s">
        <v>49</v>
      </c>
      <c r="B2238" s="390">
        <v>2021</v>
      </c>
      <c r="C2238" s="390" t="s">
        <v>1997</v>
      </c>
      <c r="D2238" s="391">
        <v>435.46582068437414</v>
      </c>
      <c r="E2238" s="365"/>
      <c r="F2238" s="365"/>
      <c r="G2238" s="365"/>
      <c r="H2238" s="365"/>
    </row>
    <row r="2239" spans="1:8" ht="15.6" x14ac:dyDescent="0.3">
      <c r="A2239" s="389" t="s">
        <v>49</v>
      </c>
      <c r="B2239" s="390">
        <v>2022</v>
      </c>
      <c r="C2239" s="390" t="s">
        <v>1998</v>
      </c>
      <c r="D2239" s="391">
        <v>421.81926603276872</v>
      </c>
      <c r="E2239" s="365"/>
      <c r="F2239" s="365"/>
      <c r="G2239" s="365"/>
      <c r="H2239" s="365"/>
    </row>
    <row r="2240" spans="1:8" ht="15.6" x14ac:dyDescent="0.3">
      <c r="A2240" s="389" t="s">
        <v>49</v>
      </c>
      <c r="B2240" s="390">
        <v>2023</v>
      </c>
      <c r="C2240" s="390" t="s">
        <v>1999</v>
      </c>
      <c r="D2240" s="391">
        <v>408.37430235913229</v>
      </c>
      <c r="E2240" s="365"/>
      <c r="F2240" s="365"/>
      <c r="G2240" s="365"/>
      <c r="H2240" s="365"/>
    </row>
    <row r="2241" spans="1:8" ht="15.6" x14ac:dyDescent="0.3">
      <c r="A2241" s="389" t="s">
        <v>49</v>
      </c>
      <c r="B2241" s="390">
        <v>2024</v>
      </c>
      <c r="C2241" s="390" t="s">
        <v>2000</v>
      </c>
      <c r="D2241" s="391">
        <v>395.17367441288815</v>
      </c>
      <c r="E2241" s="365"/>
      <c r="F2241" s="365"/>
      <c r="G2241" s="365"/>
      <c r="H2241" s="365"/>
    </row>
    <row r="2242" spans="1:8" ht="15.6" x14ac:dyDescent="0.3">
      <c r="A2242" s="389" t="s">
        <v>49</v>
      </c>
      <c r="B2242" s="390">
        <v>2025</v>
      </c>
      <c r="C2242" s="390" t="s">
        <v>2001</v>
      </c>
      <c r="D2242" s="391">
        <v>382.26135000407697</v>
      </c>
      <c r="E2242" s="365"/>
      <c r="F2242" s="365"/>
      <c r="G2242" s="365"/>
      <c r="H2242" s="365"/>
    </row>
    <row r="2243" spans="1:8" ht="15.6" x14ac:dyDescent="0.3">
      <c r="A2243" s="389" t="s">
        <v>49</v>
      </c>
      <c r="B2243" s="390">
        <v>2026</v>
      </c>
      <c r="C2243" s="390" t="s">
        <v>2002</v>
      </c>
      <c r="D2243" s="391">
        <v>370.3774651959323</v>
      </c>
      <c r="E2243" s="365"/>
      <c r="F2243" s="365"/>
      <c r="G2243" s="365"/>
      <c r="H2243" s="365"/>
    </row>
    <row r="2244" spans="1:8" ht="15.6" x14ac:dyDescent="0.3">
      <c r="A2244" s="389" t="s">
        <v>49</v>
      </c>
      <c r="B2244" s="390">
        <v>2027</v>
      </c>
      <c r="C2244" s="390" t="s">
        <v>2003</v>
      </c>
      <c r="D2244" s="391">
        <v>359.59827827279332</v>
      </c>
      <c r="E2244" s="365"/>
      <c r="F2244" s="365"/>
      <c r="G2244" s="365"/>
      <c r="H2244" s="365"/>
    </row>
    <row r="2245" spans="1:8" ht="15.6" x14ac:dyDescent="0.3">
      <c r="A2245" s="389" t="s">
        <v>49</v>
      </c>
      <c r="B2245" s="390">
        <v>2028</v>
      </c>
      <c r="C2245" s="390" t="s">
        <v>2004</v>
      </c>
      <c r="D2245" s="391">
        <v>349.87134266634507</v>
      </c>
      <c r="E2245" s="365"/>
      <c r="F2245" s="365"/>
      <c r="G2245" s="365"/>
      <c r="H2245" s="365"/>
    </row>
    <row r="2246" spans="1:8" ht="15.6" x14ac:dyDescent="0.3">
      <c r="A2246" s="389" t="s">
        <v>49</v>
      </c>
      <c r="B2246" s="390">
        <v>2029</v>
      </c>
      <c r="C2246" s="390" t="s">
        <v>2005</v>
      </c>
      <c r="D2246" s="391">
        <v>341.12528637638616</v>
      </c>
      <c r="E2246" s="365"/>
      <c r="F2246" s="365"/>
      <c r="G2246" s="365"/>
      <c r="H2246" s="365"/>
    </row>
    <row r="2247" spans="1:8" ht="15.6" x14ac:dyDescent="0.3">
      <c r="A2247" s="389" t="s">
        <v>49</v>
      </c>
      <c r="B2247" s="390">
        <v>2030</v>
      </c>
      <c r="C2247" s="390" t="s">
        <v>2006</v>
      </c>
      <c r="D2247" s="391">
        <v>333.30095511541572</v>
      </c>
      <c r="E2247" s="365"/>
      <c r="F2247" s="365"/>
      <c r="G2247" s="365"/>
      <c r="H2247" s="365"/>
    </row>
    <row r="2248" spans="1:8" ht="15.6" x14ac:dyDescent="0.3">
      <c r="A2248" s="389" t="s">
        <v>49</v>
      </c>
      <c r="B2248" s="390">
        <v>2031</v>
      </c>
      <c r="C2248" s="390" t="s">
        <v>2007</v>
      </c>
      <c r="D2248" s="391">
        <v>326.32317438297002</v>
      </c>
      <c r="E2248" s="365"/>
      <c r="F2248" s="365"/>
      <c r="G2248" s="365"/>
      <c r="H2248" s="365"/>
    </row>
    <row r="2249" spans="1:8" ht="15.6" x14ac:dyDescent="0.3">
      <c r="A2249" s="389" t="s">
        <v>49</v>
      </c>
      <c r="B2249" s="390">
        <v>2032</v>
      </c>
      <c r="C2249" s="390" t="s">
        <v>2008</v>
      </c>
      <c r="D2249" s="391">
        <v>320.15447757407861</v>
      </c>
      <c r="E2249" s="365"/>
      <c r="F2249" s="365"/>
      <c r="G2249" s="365"/>
      <c r="H2249" s="365"/>
    </row>
    <row r="2250" spans="1:8" ht="15.6" x14ac:dyDescent="0.3">
      <c r="A2250" s="389" t="s">
        <v>49</v>
      </c>
      <c r="B2250" s="390">
        <v>2033</v>
      </c>
      <c r="C2250" s="390" t="s">
        <v>2009</v>
      </c>
      <c r="D2250" s="391">
        <v>314.71155483654178</v>
      </c>
      <c r="E2250" s="365"/>
      <c r="F2250" s="365"/>
      <c r="G2250" s="365"/>
      <c r="H2250" s="365"/>
    </row>
    <row r="2251" spans="1:8" ht="15.6" x14ac:dyDescent="0.3">
      <c r="A2251" s="389" t="s">
        <v>49</v>
      </c>
      <c r="B2251" s="390">
        <v>2034</v>
      </c>
      <c r="C2251" s="390" t="s">
        <v>2010</v>
      </c>
      <c r="D2251" s="391">
        <v>309.93525109220252</v>
      </c>
      <c r="E2251" s="365"/>
      <c r="F2251" s="365"/>
      <c r="G2251" s="365"/>
      <c r="H2251" s="365"/>
    </row>
    <row r="2252" spans="1:8" ht="15.6" x14ac:dyDescent="0.3">
      <c r="A2252" s="389" t="s">
        <v>49</v>
      </c>
      <c r="B2252" s="390">
        <v>2035</v>
      </c>
      <c r="C2252" s="390" t="s">
        <v>2011</v>
      </c>
      <c r="D2252" s="391">
        <v>305.7741161743071</v>
      </c>
      <c r="E2252" s="365"/>
      <c r="F2252" s="365"/>
      <c r="G2252" s="365"/>
      <c r="H2252" s="365"/>
    </row>
    <row r="2253" spans="1:8" ht="15.6" x14ac:dyDescent="0.3">
      <c r="A2253" s="389" t="s">
        <v>49</v>
      </c>
      <c r="B2253" s="390">
        <v>2036</v>
      </c>
      <c r="C2253" s="390" t="s">
        <v>2012</v>
      </c>
      <c r="D2253" s="391">
        <v>302.17926120647076</v>
      </c>
      <c r="E2253" s="365"/>
      <c r="F2253" s="365"/>
      <c r="G2253" s="365"/>
      <c r="H2253" s="365"/>
    </row>
    <row r="2254" spans="1:8" ht="15.6" x14ac:dyDescent="0.3">
      <c r="A2254" s="389" t="s">
        <v>49</v>
      </c>
      <c r="B2254" s="390">
        <v>2037</v>
      </c>
      <c r="C2254" s="390" t="s">
        <v>2013</v>
      </c>
      <c r="D2254" s="391">
        <v>299.11288977736012</v>
      </c>
      <c r="E2254" s="365"/>
      <c r="F2254" s="365"/>
      <c r="G2254" s="365"/>
      <c r="H2254" s="365"/>
    </row>
    <row r="2255" spans="1:8" ht="15.6" x14ac:dyDescent="0.3">
      <c r="A2255" s="389" t="s">
        <v>49</v>
      </c>
      <c r="B2255" s="390">
        <v>2038</v>
      </c>
      <c r="C2255" s="390" t="s">
        <v>2014</v>
      </c>
      <c r="D2255" s="391">
        <v>296.51715048501734</v>
      </c>
      <c r="E2255" s="365"/>
      <c r="F2255" s="365"/>
      <c r="G2255" s="365"/>
      <c r="H2255" s="365"/>
    </row>
    <row r="2256" spans="1:8" ht="15.6" x14ac:dyDescent="0.3">
      <c r="A2256" s="389" t="s">
        <v>49</v>
      </c>
      <c r="B2256" s="390">
        <v>2039</v>
      </c>
      <c r="C2256" s="390" t="s">
        <v>2015</v>
      </c>
      <c r="D2256" s="391">
        <v>294.32712079201974</v>
      </c>
      <c r="E2256" s="365"/>
      <c r="F2256" s="365"/>
      <c r="G2256" s="365"/>
      <c r="H2256" s="365"/>
    </row>
    <row r="2257" spans="1:8" ht="15.6" x14ac:dyDescent="0.3">
      <c r="A2257" s="389" t="s">
        <v>49</v>
      </c>
      <c r="B2257" s="390">
        <v>2040</v>
      </c>
      <c r="C2257" s="390" t="s">
        <v>2016</v>
      </c>
      <c r="D2257" s="391">
        <v>292.4912132873809</v>
      </c>
      <c r="E2257" s="365"/>
      <c r="F2257" s="365"/>
      <c r="G2257" s="365"/>
      <c r="H2257" s="365"/>
    </row>
    <row r="2258" spans="1:8" ht="15.6" x14ac:dyDescent="0.3">
      <c r="A2258" s="389" t="s">
        <v>49</v>
      </c>
      <c r="B2258" s="390">
        <v>2041</v>
      </c>
      <c r="C2258" s="390" t="s">
        <v>2017</v>
      </c>
      <c r="D2258" s="391">
        <v>290.98348035684586</v>
      </c>
      <c r="E2258" s="365"/>
      <c r="F2258" s="365"/>
      <c r="G2258" s="365"/>
      <c r="H2258" s="365"/>
    </row>
    <row r="2259" spans="1:8" ht="15.6" x14ac:dyDescent="0.3">
      <c r="A2259" s="389" t="s">
        <v>49</v>
      </c>
      <c r="B2259" s="390">
        <v>2042</v>
      </c>
      <c r="C2259" s="390" t="s">
        <v>2018</v>
      </c>
      <c r="D2259" s="391">
        <v>289.73195785982068</v>
      </c>
      <c r="E2259" s="365"/>
      <c r="F2259" s="365"/>
      <c r="G2259" s="365"/>
      <c r="H2259" s="365"/>
    </row>
    <row r="2260" spans="1:8" ht="15.6" x14ac:dyDescent="0.3">
      <c r="A2260" s="389" t="s">
        <v>49</v>
      </c>
      <c r="B2260" s="390">
        <v>2043</v>
      </c>
      <c r="C2260" s="390" t="s">
        <v>2019</v>
      </c>
      <c r="D2260" s="391">
        <v>288.70574884551036</v>
      </c>
      <c r="E2260" s="365"/>
      <c r="F2260" s="365"/>
      <c r="G2260" s="365"/>
      <c r="H2260" s="365"/>
    </row>
    <row r="2261" spans="1:8" ht="15.6" x14ac:dyDescent="0.3">
      <c r="A2261" s="389" t="s">
        <v>49</v>
      </c>
      <c r="B2261" s="390">
        <v>2044</v>
      </c>
      <c r="C2261" s="390" t="s">
        <v>2020</v>
      </c>
      <c r="D2261" s="391">
        <v>287.86051514233259</v>
      </c>
      <c r="E2261" s="365"/>
      <c r="F2261" s="365"/>
      <c r="G2261" s="365"/>
      <c r="H2261" s="365"/>
    </row>
    <row r="2262" spans="1:8" ht="15.6" x14ac:dyDescent="0.3">
      <c r="A2262" s="389" t="s">
        <v>49</v>
      </c>
      <c r="B2262" s="390">
        <v>2045</v>
      </c>
      <c r="C2262" s="390" t="s">
        <v>2021</v>
      </c>
      <c r="D2262" s="391">
        <v>287.15070895481978</v>
      </c>
      <c r="E2262" s="365"/>
      <c r="F2262" s="365"/>
      <c r="G2262" s="365"/>
      <c r="H2262" s="365"/>
    </row>
    <row r="2263" spans="1:8" ht="15.6" x14ac:dyDescent="0.3">
      <c r="A2263" s="389" t="s">
        <v>49</v>
      </c>
      <c r="B2263" s="390">
        <v>2046</v>
      </c>
      <c r="C2263" s="390" t="s">
        <v>2022</v>
      </c>
      <c r="D2263" s="391">
        <v>286.55963692769052</v>
      </c>
      <c r="E2263" s="365"/>
      <c r="F2263" s="365"/>
      <c r="G2263" s="365"/>
      <c r="H2263" s="365"/>
    </row>
    <row r="2264" spans="1:8" ht="15.6" x14ac:dyDescent="0.3">
      <c r="A2264" s="389" t="s">
        <v>49</v>
      </c>
      <c r="B2264" s="390">
        <v>2047</v>
      </c>
      <c r="C2264" s="390" t="s">
        <v>2023</v>
      </c>
      <c r="D2264" s="391">
        <v>286.07857330817887</v>
      </c>
      <c r="E2264" s="365"/>
      <c r="F2264" s="365"/>
      <c r="G2264" s="365"/>
      <c r="H2264" s="365"/>
    </row>
    <row r="2265" spans="1:8" ht="15.6" x14ac:dyDescent="0.3">
      <c r="A2265" s="389" t="s">
        <v>49</v>
      </c>
      <c r="B2265" s="390">
        <v>2048</v>
      </c>
      <c r="C2265" s="390" t="s">
        <v>2024</v>
      </c>
      <c r="D2265" s="391">
        <v>285.68578739542636</v>
      </c>
      <c r="E2265" s="365"/>
      <c r="F2265" s="365"/>
      <c r="G2265" s="365"/>
      <c r="H2265" s="365"/>
    </row>
    <row r="2266" spans="1:8" ht="15.6" x14ac:dyDescent="0.3">
      <c r="A2266" s="389" t="s">
        <v>49</v>
      </c>
      <c r="B2266" s="390">
        <v>2049</v>
      </c>
      <c r="C2266" s="390" t="s">
        <v>2025</v>
      </c>
      <c r="D2266" s="391">
        <v>285.36173917174796</v>
      </c>
      <c r="E2266" s="365"/>
      <c r="F2266" s="365"/>
      <c r="G2266" s="365"/>
      <c r="H2266" s="365"/>
    </row>
    <row r="2267" spans="1:8" ht="15.6" x14ac:dyDescent="0.3">
      <c r="A2267" s="389" t="s">
        <v>49</v>
      </c>
      <c r="B2267" s="390">
        <v>2050</v>
      </c>
      <c r="C2267" s="390" t="s">
        <v>2026</v>
      </c>
      <c r="D2267" s="391">
        <v>285.10080602752123</v>
      </c>
      <c r="E2267" s="365"/>
      <c r="F2267" s="365"/>
      <c r="G2267" s="365"/>
      <c r="H2267" s="365"/>
    </row>
    <row r="2268" spans="1:8" ht="15.6" x14ac:dyDescent="0.3">
      <c r="A2268" s="392" t="s">
        <v>220</v>
      </c>
      <c r="B2268" s="393">
        <v>2015</v>
      </c>
      <c r="C2268" s="393" t="s">
        <v>2968</v>
      </c>
      <c r="D2268" s="388">
        <v>495.78784981511166</v>
      </c>
      <c r="E2268" s="365"/>
      <c r="F2268" s="365"/>
      <c r="G2268" s="365"/>
      <c r="H2268" s="365"/>
    </row>
    <row r="2269" spans="1:8" ht="15.6" x14ac:dyDescent="0.3">
      <c r="A2269" s="392" t="s">
        <v>220</v>
      </c>
      <c r="B2269" s="393">
        <v>2016</v>
      </c>
      <c r="C2269" s="393" t="s">
        <v>2969</v>
      </c>
      <c r="D2269" s="388">
        <v>486.26262987912884</v>
      </c>
      <c r="E2269" s="365"/>
      <c r="F2269" s="365"/>
      <c r="G2269" s="365"/>
      <c r="H2269" s="365"/>
    </row>
    <row r="2270" spans="1:8" ht="15.6" x14ac:dyDescent="0.3">
      <c r="A2270" s="394" t="s">
        <v>220</v>
      </c>
      <c r="B2270" s="395">
        <v>2017</v>
      </c>
      <c r="C2270" s="395" t="s">
        <v>2970</v>
      </c>
      <c r="D2270" s="391">
        <v>474.67234848196733</v>
      </c>
      <c r="E2270" s="365"/>
      <c r="F2270" s="365"/>
      <c r="G2270" s="365"/>
      <c r="H2270" s="365"/>
    </row>
    <row r="2271" spans="1:8" ht="15.6" x14ac:dyDescent="0.3">
      <c r="A2271" s="394" t="s">
        <v>220</v>
      </c>
      <c r="B2271" s="395">
        <v>2018</v>
      </c>
      <c r="C2271" s="395" t="s">
        <v>2971</v>
      </c>
      <c r="D2271" s="391">
        <v>462.60947947378895</v>
      </c>
      <c r="E2271" s="365"/>
      <c r="F2271" s="365"/>
      <c r="G2271" s="365"/>
      <c r="H2271" s="365"/>
    </row>
    <row r="2272" spans="1:8" ht="15.6" x14ac:dyDescent="0.3">
      <c r="A2272" s="394" t="s">
        <v>220</v>
      </c>
      <c r="B2272" s="395">
        <v>2019</v>
      </c>
      <c r="C2272" s="395" t="s">
        <v>2972</v>
      </c>
      <c r="D2272" s="391">
        <v>450.52203983488675</v>
      </c>
      <c r="E2272" s="365"/>
      <c r="F2272" s="365"/>
      <c r="G2272" s="365"/>
      <c r="H2272" s="365"/>
    </row>
    <row r="2273" spans="1:8" ht="15.6" x14ac:dyDescent="0.3">
      <c r="A2273" s="394" t="s">
        <v>220</v>
      </c>
      <c r="B2273" s="395">
        <v>2020</v>
      </c>
      <c r="C2273" s="395" t="s">
        <v>2973</v>
      </c>
      <c r="D2273" s="391">
        <v>437.76294672031457</v>
      </c>
      <c r="E2273" s="365"/>
      <c r="F2273" s="365"/>
      <c r="G2273" s="365"/>
      <c r="H2273" s="365"/>
    </row>
    <row r="2274" spans="1:8" ht="15.6" x14ac:dyDescent="0.3">
      <c r="A2274" s="394" t="s">
        <v>220</v>
      </c>
      <c r="B2274" s="395">
        <v>2021</v>
      </c>
      <c r="C2274" s="395" t="s">
        <v>2974</v>
      </c>
      <c r="D2274" s="391">
        <v>425.62452458076552</v>
      </c>
      <c r="E2274" s="365"/>
      <c r="F2274" s="365"/>
      <c r="G2274" s="365"/>
      <c r="H2274" s="365"/>
    </row>
    <row r="2275" spans="1:8" ht="15.6" x14ac:dyDescent="0.3">
      <c r="A2275" s="394" t="s">
        <v>220</v>
      </c>
      <c r="B2275" s="395">
        <v>2022</v>
      </c>
      <c r="C2275" s="395" t="s">
        <v>2975</v>
      </c>
      <c r="D2275" s="391">
        <v>412.82266880245561</v>
      </c>
      <c r="E2275" s="365"/>
      <c r="F2275" s="365"/>
      <c r="G2275" s="365"/>
      <c r="H2275" s="365"/>
    </row>
    <row r="2276" spans="1:8" ht="15.6" x14ac:dyDescent="0.3">
      <c r="A2276" s="394" t="s">
        <v>220</v>
      </c>
      <c r="B2276" s="395">
        <v>2023</v>
      </c>
      <c r="C2276" s="395" t="s">
        <v>2976</v>
      </c>
      <c r="D2276" s="391">
        <v>400.10164924589668</v>
      </c>
      <c r="E2276" s="365"/>
      <c r="F2276" s="365"/>
      <c r="G2276" s="365"/>
      <c r="H2276" s="365"/>
    </row>
    <row r="2277" spans="1:8" ht="15.6" x14ac:dyDescent="0.3">
      <c r="A2277" s="394" t="s">
        <v>220</v>
      </c>
      <c r="B2277" s="395">
        <v>2024</v>
      </c>
      <c r="C2277" s="395" t="s">
        <v>2977</v>
      </c>
      <c r="D2277" s="391">
        <v>388.00055317271369</v>
      </c>
      <c r="E2277" s="365"/>
      <c r="F2277" s="365"/>
      <c r="G2277" s="365"/>
      <c r="H2277" s="365"/>
    </row>
    <row r="2278" spans="1:8" ht="15.6" x14ac:dyDescent="0.3">
      <c r="A2278" s="394" t="s">
        <v>220</v>
      </c>
      <c r="B2278" s="395">
        <v>2025</v>
      </c>
      <c r="C2278" s="395" t="s">
        <v>2978</v>
      </c>
      <c r="D2278" s="391">
        <v>375.5577340756119</v>
      </c>
      <c r="E2278" s="365"/>
      <c r="F2278" s="365"/>
      <c r="G2278" s="365"/>
      <c r="H2278" s="365"/>
    </row>
    <row r="2279" spans="1:8" ht="15.6" x14ac:dyDescent="0.3">
      <c r="A2279" s="394" t="s">
        <v>220</v>
      </c>
      <c r="B2279" s="395">
        <v>2026</v>
      </c>
      <c r="C2279" s="395" t="s">
        <v>2979</v>
      </c>
      <c r="D2279" s="391">
        <v>364.01960983898044</v>
      </c>
      <c r="E2279" s="365"/>
      <c r="F2279" s="365"/>
      <c r="G2279" s="365"/>
      <c r="H2279" s="365"/>
    </row>
    <row r="2280" spans="1:8" ht="15.6" x14ac:dyDescent="0.3">
      <c r="A2280" s="394" t="s">
        <v>220</v>
      </c>
      <c r="B2280" s="395">
        <v>2027</v>
      </c>
      <c r="C2280" s="395" t="s">
        <v>2980</v>
      </c>
      <c r="D2280" s="391">
        <v>353.6453220362439</v>
      </c>
      <c r="E2280" s="365"/>
      <c r="F2280" s="365"/>
      <c r="G2280" s="365"/>
      <c r="H2280" s="365"/>
    </row>
    <row r="2281" spans="1:8" ht="15.6" x14ac:dyDescent="0.3">
      <c r="A2281" s="394" t="s">
        <v>220</v>
      </c>
      <c r="B2281" s="395">
        <v>2028</v>
      </c>
      <c r="C2281" s="395" t="s">
        <v>2981</v>
      </c>
      <c r="D2281" s="391">
        <v>344.290046070926</v>
      </c>
      <c r="E2281" s="365"/>
      <c r="F2281" s="365"/>
      <c r="G2281" s="365"/>
      <c r="H2281" s="365"/>
    </row>
    <row r="2282" spans="1:8" ht="15.6" x14ac:dyDescent="0.3">
      <c r="A2282" s="394" t="s">
        <v>220</v>
      </c>
      <c r="B2282" s="395">
        <v>2029</v>
      </c>
      <c r="C2282" s="395" t="s">
        <v>2982</v>
      </c>
      <c r="D2282" s="391">
        <v>335.86452176349928</v>
      </c>
      <c r="E2282" s="365"/>
      <c r="F2282" s="365"/>
      <c r="G2282" s="365"/>
      <c r="H2282" s="365"/>
    </row>
    <row r="2283" spans="1:8" ht="15.6" x14ac:dyDescent="0.3">
      <c r="A2283" s="394" t="s">
        <v>220</v>
      </c>
      <c r="B2283" s="395">
        <v>2030</v>
      </c>
      <c r="C2283" s="395" t="s">
        <v>2983</v>
      </c>
      <c r="D2283" s="391">
        <v>328.32982935768678</v>
      </c>
      <c r="E2283" s="365"/>
      <c r="F2283" s="365"/>
      <c r="G2283" s="365"/>
      <c r="H2283" s="365"/>
    </row>
    <row r="2284" spans="1:8" ht="15.6" x14ac:dyDescent="0.3">
      <c r="A2284" s="394" t="s">
        <v>220</v>
      </c>
      <c r="B2284" s="395">
        <v>2031</v>
      </c>
      <c r="C2284" s="395" t="s">
        <v>2984</v>
      </c>
      <c r="D2284" s="391">
        <v>322.05999388651782</v>
      </c>
      <c r="E2284" s="365"/>
      <c r="F2284" s="365"/>
      <c r="G2284" s="365"/>
      <c r="H2284" s="365"/>
    </row>
    <row r="2285" spans="1:8" ht="15.6" x14ac:dyDescent="0.3">
      <c r="A2285" s="394" t="s">
        <v>220</v>
      </c>
      <c r="B2285" s="395">
        <v>2032</v>
      </c>
      <c r="C2285" s="395" t="s">
        <v>2985</v>
      </c>
      <c r="D2285" s="391">
        <v>316.1076516987203</v>
      </c>
      <c r="E2285" s="365"/>
      <c r="F2285" s="365"/>
      <c r="G2285" s="365"/>
      <c r="H2285" s="365"/>
    </row>
    <row r="2286" spans="1:8" ht="15.6" x14ac:dyDescent="0.3">
      <c r="A2286" s="394" t="s">
        <v>220</v>
      </c>
      <c r="B2286" s="395">
        <v>2033</v>
      </c>
      <c r="C2286" s="395" t="s">
        <v>2986</v>
      </c>
      <c r="D2286" s="391">
        <v>310.86668984221524</v>
      </c>
      <c r="E2286" s="365"/>
      <c r="F2286" s="365"/>
      <c r="G2286" s="365"/>
      <c r="H2286" s="365"/>
    </row>
    <row r="2287" spans="1:8" ht="15.6" x14ac:dyDescent="0.3">
      <c r="A2287" s="394" t="s">
        <v>220</v>
      </c>
      <c r="B2287" s="395">
        <v>2034</v>
      </c>
      <c r="C2287" s="395" t="s">
        <v>2987</v>
      </c>
      <c r="D2287" s="391">
        <v>306.26464773982389</v>
      </c>
      <c r="E2287" s="365"/>
      <c r="F2287" s="365"/>
      <c r="G2287" s="365"/>
      <c r="H2287" s="365"/>
    </row>
    <row r="2288" spans="1:8" ht="15.6" x14ac:dyDescent="0.3">
      <c r="A2288" s="394" t="s">
        <v>220</v>
      </c>
      <c r="B2288" s="395">
        <v>2035</v>
      </c>
      <c r="C2288" s="395" t="s">
        <v>2988</v>
      </c>
      <c r="D2288" s="391">
        <v>302.26016259090017</v>
      </c>
      <c r="E2288" s="365"/>
      <c r="F2288" s="365"/>
      <c r="G2288" s="365"/>
      <c r="H2288" s="365"/>
    </row>
    <row r="2289" spans="1:8" ht="15.6" x14ac:dyDescent="0.3">
      <c r="A2289" s="394" t="s">
        <v>220</v>
      </c>
      <c r="B2289" s="395">
        <v>2036</v>
      </c>
      <c r="C2289" s="395" t="s">
        <v>2989</v>
      </c>
      <c r="D2289" s="391">
        <v>298.79543090421208</v>
      </c>
      <c r="E2289" s="365"/>
      <c r="F2289" s="365"/>
      <c r="G2289" s="365"/>
      <c r="H2289" s="365"/>
    </row>
    <row r="2290" spans="1:8" ht="15.6" x14ac:dyDescent="0.3">
      <c r="A2290" s="394" t="s">
        <v>220</v>
      </c>
      <c r="B2290" s="395">
        <v>2037</v>
      </c>
      <c r="C2290" s="395" t="s">
        <v>2990</v>
      </c>
      <c r="D2290" s="391">
        <v>295.83288655381767</v>
      </c>
      <c r="E2290" s="365"/>
      <c r="F2290" s="365"/>
      <c r="G2290" s="365"/>
      <c r="H2290" s="365"/>
    </row>
    <row r="2291" spans="1:8" ht="15.6" x14ac:dyDescent="0.3">
      <c r="A2291" s="394" t="s">
        <v>220</v>
      </c>
      <c r="B2291" s="395">
        <v>2038</v>
      </c>
      <c r="C2291" s="395" t="s">
        <v>2991</v>
      </c>
      <c r="D2291" s="391">
        <v>293.31120007524743</v>
      </c>
      <c r="E2291" s="365"/>
      <c r="F2291" s="365"/>
      <c r="G2291" s="365"/>
      <c r="H2291" s="365"/>
    </row>
    <row r="2292" spans="1:8" ht="15.6" x14ac:dyDescent="0.3">
      <c r="A2292" s="394" t="s">
        <v>220</v>
      </c>
      <c r="B2292" s="395">
        <v>2039</v>
      </c>
      <c r="C2292" s="395" t="s">
        <v>2992</v>
      </c>
      <c r="D2292" s="391">
        <v>291.17062527909098</v>
      </c>
      <c r="E2292" s="365"/>
      <c r="F2292" s="365"/>
      <c r="G2292" s="365"/>
      <c r="H2292" s="365"/>
    </row>
    <row r="2293" spans="1:8" ht="15.6" x14ac:dyDescent="0.3">
      <c r="A2293" s="394" t="s">
        <v>220</v>
      </c>
      <c r="B2293" s="395">
        <v>2040</v>
      </c>
      <c r="C2293" s="395" t="s">
        <v>2993</v>
      </c>
      <c r="D2293" s="391">
        <v>289.36950631413475</v>
      </c>
      <c r="E2293" s="365"/>
      <c r="F2293" s="365"/>
      <c r="G2293" s="365"/>
      <c r="H2293" s="365"/>
    </row>
    <row r="2294" spans="1:8" ht="15.6" x14ac:dyDescent="0.3">
      <c r="A2294" s="394" t="s">
        <v>220</v>
      </c>
      <c r="B2294" s="395">
        <v>2041</v>
      </c>
      <c r="C2294" s="395" t="s">
        <v>2994</v>
      </c>
      <c r="D2294" s="391">
        <v>287.87615418625495</v>
      </c>
      <c r="E2294" s="365"/>
      <c r="F2294" s="365"/>
      <c r="G2294" s="365"/>
      <c r="H2294" s="365"/>
    </row>
    <row r="2295" spans="1:8" ht="15.6" x14ac:dyDescent="0.3">
      <c r="A2295" s="394" t="s">
        <v>220</v>
      </c>
      <c r="B2295" s="395">
        <v>2042</v>
      </c>
      <c r="C2295" s="395" t="s">
        <v>2995</v>
      </c>
      <c r="D2295" s="391">
        <v>286.62586982823797</v>
      </c>
      <c r="E2295" s="365"/>
      <c r="F2295" s="365"/>
      <c r="G2295" s="365"/>
      <c r="H2295" s="365"/>
    </row>
    <row r="2296" spans="1:8" ht="15.6" x14ac:dyDescent="0.3">
      <c r="A2296" s="394" t="s">
        <v>220</v>
      </c>
      <c r="B2296" s="395">
        <v>2043</v>
      </c>
      <c r="C2296" s="395" t="s">
        <v>2996</v>
      </c>
      <c r="D2296" s="391">
        <v>285.59127559470994</v>
      </c>
      <c r="E2296" s="365"/>
      <c r="F2296" s="365"/>
      <c r="G2296" s="365"/>
      <c r="H2296" s="365"/>
    </row>
    <row r="2297" spans="1:8" ht="15.6" x14ac:dyDescent="0.3">
      <c r="A2297" s="394" t="s">
        <v>220</v>
      </c>
      <c r="B2297" s="395">
        <v>2044</v>
      </c>
      <c r="C2297" s="395" t="s">
        <v>2997</v>
      </c>
      <c r="D2297" s="391">
        <v>284.72702050248029</v>
      </c>
      <c r="E2297" s="365"/>
      <c r="F2297" s="365"/>
      <c r="G2297" s="365"/>
      <c r="H2297" s="365"/>
    </row>
    <row r="2298" spans="1:8" ht="15.6" x14ac:dyDescent="0.3">
      <c r="A2298" s="394" t="s">
        <v>220</v>
      </c>
      <c r="B2298" s="395">
        <v>2045</v>
      </c>
      <c r="C2298" s="395" t="s">
        <v>2998</v>
      </c>
      <c r="D2298" s="391">
        <v>283.99072596977692</v>
      </c>
      <c r="E2298" s="365"/>
      <c r="F2298" s="365"/>
      <c r="G2298" s="365"/>
      <c r="H2298" s="365"/>
    </row>
    <row r="2299" spans="1:8" ht="15.6" x14ac:dyDescent="0.3">
      <c r="A2299" s="394" t="s">
        <v>220</v>
      </c>
      <c r="B2299" s="395">
        <v>2046</v>
      </c>
      <c r="C2299" s="395" t="s">
        <v>2999</v>
      </c>
      <c r="D2299" s="391">
        <v>283.37282106755799</v>
      </c>
      <c r="E2299" s="365"/>
      <c r="F2299" s="365"/>
      <c r="G2299" s="365"/>
      <c r="H2299" s="365"/>
    </row>
    <row r="2300" spans="1:8" ht="15.6" x14ac:dyDescent="0.3">
      <c r="A2300" s="394" t="s">
        <v>220</v>
      </c>
      <c r="B2300" s="395">
        <v>2047</v>
      </c>
      <c r="C2300" s="395" t="s">
        <v>3000</v>
      </c>
      <c r="D2300" s="391">
        <v>282.8513441111557</v>
      </c>
      <c r="E2300" s="365"/>
      <c r="F2300" s="365"/>
      <c r="G2300" s="365"/>
      <c r="H2300" s="365"/>
    </row>
    <row r="2301" spans="1:8" ht="15.6" x14ac:dyDescent="0.3">
      <c r="A2301" s="394" t="s">
        <v>220</v>
      </c>
      <c r="B2301" s="395">
        <v>2048</v>
      </c>
      <c r="C2301" s="395" t="s">
        <v>3001</v>
      </c>
      <c r="D2301" s="391">
        <v>282.40764307550484</v>
      </c>
      <c r="E2301" s="365"/>
      <c r="F2301" s="365"/>
      <c r="G2301" s="365"/>
      <c r="H2301" s="365"/>
    </row>
    <row r="2302" spans="1:8" ht="15.6" x14ac:dyDescent="0.3">
      <c r="A2302" s="394" t="s">
        <v>220</v>
      </c>
      <c r="B2302" s="395">
        <v>2049</v>
      </c>
      <c r="C2302" s="395" t="s">
        <v>3002</v>
      </c>
      <c r="D2302" s="391">
        <v>282.03855055496797</v>
      </c>
      <c r="E2302" s="365"/>
      <c r="F2302" s="365"/>
      <c r="G2302" s="365"/>
      <c r="H2302" s="365"/>
    </row>
    <row r="2303" spans="1:8" ht="15.6" x14ac:dyDescent="0.3">
      <c r="A2303" s="394" t="s">
        <v>220</v>
      </c>
      <c r="B2303" s="395">
        <v>2050</v>
      </c>
      <c r="C2303" s="395" t="s">
        <v>3003</v>
      </c>
      <c r="D2303" s="391">
        <v>281.74571413537723</v>
      </c>
      <c r="E2303" s="365"/>
      <c r="F2303" s="365"/>
      <c r="G2303" s="365"/>
      <c r="H2303" s="365"/>
    </row>
    <row r="2304" spans="1:8" ht="15.6" x14ac:dyDescent="0.3">
      <c r="A2304" s="392" t="s">
        <v>221</v>
      </c>
      <c r="B2304" s="393">
        <v>2015</v>
      </c>
      <c r="C2304" s="393" t="s">
        <v>3004</v>
      </c>
      <c r="D2304" s="388">
        <v>506.43998880094853</v>
      </c>
      <c r="E2304" s="365"/>
      <c r="F2304" s="365"/>
      <c r="G2304" s="365"/>
      <c r="H2304" s="365"/>
    </row>
    <row r="2305" spans="1:8" ht="15.6" x14ac:dyDescent="0.3">
      <c r="A2305" s="392" t="s">
        <v>221</v>
      </c>
      <c r="B2305" s="393">
        <v>2016</v>
      </c>
      <c r="C2305" s="393" t="s">
        <v>3005</v>
      </c>
      <c r="D2305" s="388">
        <v>495.75692947282062</v>
      </c>
      <c r="E2305" s="365"/>
      <c r="F2305" s="365"/>
      <c r="G2305" s="365"/>
      <c r="H2305" s="365"/>
    </row>
    <row r="2306" spans="1:8" ht="15.6" x14ac:dyDescent="0.3">
      <c r="A2306" s="394" t="s">
        <v>221</v>
      </c>
      <c r="B2306" s="395">
        <v>2017</v>
      </c>
      <c r="C2306" s="395" t="s">
        <v>3006</v>
      </c>
      <c r="D2306" s="391">
        <v>484.45249697462469</v>
      </c>
      <c r="E2306" s="365"/>
      <c r="F2306" s="365"/>
      <c r="G2306" s="365"/>
      <c r="H2306" s="365"/>
    </row>
    <row r="2307" spans="1:8" ht="15.6" x14ac:dyDescent="0.3">
      <c r="A2307" s="394" t="s">
        <v>221</v>
      </c>
      <c r="B2307" s="395">
        <v>2018</v>
      </c>
      <c r="C2307" s="395" t="s">
        <v>3007</v>
      </c>
      <c r="D2307" s="391">
        <v>472.54646790433821</v>
      </c>
      <c r="E2307" s="365"/>
      <c r="F2307" s="365"/>
      <c r="G2307" s="365"/>
      <c r="H2307" s="365"/>
    </row>
    <row r="2308" spans="1:8" ht="15.6" x14ac:dyDescent="0.3">
      <c r="A2308" s="394" t="s">
        <v>221</v>
      </c>
      <c r="B2308" s="395">
        <v>2019</v>
      </c>
      <c r="C2308" s="395" t="s">
        <v>3008</v>
      </c>
      <c r="D2308" s="391">
        <v>459.77005503598775</v>
      </c>
      <c r="E2308" s="365"/>
      <c r="F2308" s="365"/>
      <c r="G2308" s="365"/>
      <c r="H2308" s="365"/>
    </row>
    <row r="2309" spans="1:8" ht="15.6" x14ac:dyDescent="0.3">
      <c r="A2309" s="394" t="s">
        <v>221</v>
      </c>
      <c r="B2309" s="395">
        <v>2020</v>
      </c>
      <c r="C2309" s="395" t="s">
        <v>3009</v>
      </c>
      <c r="D2309" s="391">
        <v>447.17887573595732</v>
      </c>
      <c r="E2309" s="365"/>
      <c r="F2309" s="365"/>
      <c r="G2309" s="365"/>
      <c r="H2309" s="365"/>
    </row>
    <row r="2310" spans="1:8" ht="15.6" x14ac:dyDescent="0.3">
      <c r="A2310" s="394" t="s">
        <v>221</v>
      </c>
      <c r="B2310" s="395">
        <v>2021</v>
      </c>
      <c r="C2310" s="395" t="s">
        <v>3010</v>
      </c>
      <c r="D2310" s="391">
        <v>434.98201931131433</v>
      </c>
      <c r="E2310" s="365"/>
      <c r="F2310" s="365"/>
      <c r="G2310" s="365"/>
      <c r="H2310" s="365"/>
    </row>
    <row r="2311" spans="1:8" ht="15.6" x14ac:dyDescent="0.3">
      <c r="A2311" s="394" t="s">
        <v>221</v>
      </c>
      <c r="B2311" s="395">
        <v>2022</v>
      </c>
      <c r="C2311" s="395" t="s">
        <v>3011</v>
      </c>
      <c r="D2311" s="391">
        <v>422.36167724699521</v>
      </c>
      <c r="E2311" s="365"/>
      <c r="F2311" s="365"/>
      <c r="G2311" s="365"/>
      <c r="H2311" s="365"/>
    </row>
    <row r="2312" spans="1:8" ht="15.6" x14ac:dyDescent="0.3">
      <c r="A2312" s="394" t="s">
        <v>221</v>
      </c>
      <c r="B2312" s="395">
        <v>2023</v>
      </c>
      <c r="C2312" s="395" t="s">
        <v>3012</v>
      </c>
      <c r="D2312" s="391">
        <v>409.81478514376056</v>
      </c>
      <c r="E2312" s="365"/>
      <c r="F2312" s="365"/>
      <c r="G2312" s="365"/>
      <c r="H2312" s="365"/>
    </row>
    <row r="2313" spans="1:8" ht="15.6" x14ac:dyDescent="0.3">
      <c r="A2313" s="394" t="s">
        <v>221</v>
      </c>
      <c r="B2313" s="395">
        <v>2024</v>
      </c>
      <c r="C2313" s="395" t="s">
        <v>3013</v>
      </c>
      <c r="D2313" s="391">
        <v>398.91893002987172</v>
      </c>
      <c r="E2313" s="365"/>
      <c r="F2313" s="365"/>
      <c r="G2313" s="365"/>
      <c r="H2313" s="365"/>
    </row>
    <row r="2314" spans="1:8" ht="15.6" x14ac:dyDescent="0.3">
      <c r="A2314" s="394" t="s">
        <v>221</v>
      </c>
      <c r="B2314" s="395">
        <v>2025</v>
      </c>
      <c r="C2314" s="395" t="s">
        <v>3014</v>
      </c>
      <c r="D2314" s="391">
        <v>386.55583706867094</v>
      </c>
      <c r="E2314" s="365"/>
      <c r="F2314" s="365"/>
      <c r="G2314" s="365"/>
      <c r="H2314" s="365"/>
    </row>
    <row r="2315" spans="1:8" ht="15.6" x14ac:dyDescent="0.3">
      <c r="A2315" s="394" t="s">
        <v>221</v>
      </c>
      <c r="B2315" s="395">
        <v>2026</v>
      </c>
      <c r="C2315" s="395" t="s">
        <v>3015</v>
      </c>
      <c r="D2315" s="391">
        <v>375.55825613896201</v>
      </c>
      <c r="E2315" s="365"/>
      <c r="F2315" s="365"/>
      <c r="G2315" s="365"/>
      <c r="H2315" s="365"/>
    </row>
    <row r="2316" spans="1:8" ht="15.6" x14ac:dyDescent="0.3">
      <c r="A2316" s="394" t="s">
        <v>221</v>
      </c>
      <c r="B2316" s="395">
        <v>2027</v>
      </c>
      <c r="C2316" s="395" t="s">
        <v>3016</v>
      </c>
      <c r="D2316" s="391">
        <v>365.70241594586156</v>
      </c>
      <c r="E2316" s="365"/>
      <c r="F2316" s="365"/>
      <c r="G2316" s="365"/>
      <c r="H2316" s="365"/>
    </row>
    <row r="2317" spans="1:8" ht="15.6" x14ac:dyDescent="0.3">
      <c r="A2317" s="394" t="s">
        <v>221</v>
      </c>
      <c r="B2317" s="395">
        <v>2028</v>
      </c>
      <c r="C2317" s="395" t="s">
        <v>3017</v>
      </c>
      <c r="D2317" s="391">
        <v>356.93581844186673</v>
      </c>
      <c r="E2317" s="365"/>
      <c r="F2317" s="365"/>
      <c r="G2317" s="365"/>
      <c r="H2317" s="365"/>
    </row>
    <row r="2318" spans="1:8" ht="15.6" x14ac:dyDescent="0.3">
      <c r="A2318" s="394" t="s">
        <v>221</v>
      </c>
      <c r="B2318" s="395">
        <v>2029</v>
      </c>
      <c r="C2318" s="395" t="s">
        <v>3018</v>
      </c>
      <c r="D2318" s="391">
        <v>349.11269756600382</v>
      </c>
      <c r="E2318" s="365"/>
      <c r="F2318" s="365"/>
      <c r="G2318" s="365"/>
      <c r="H2318" s="365"/>
    </row>
    <row r="2319" spans="1:8" ht="15.6" x14ac:dyDescent="0.3">
      <c r="A2319" s="394" t="s">
        <v>221</v>
      </c>
      <c r="B2319" s="395">
        <v>2030</v>
      </c>
      <c r="C2319" s="395" t="s">
        <v>3019</v>
      </c>
      <c r="D2319" s="391">
        <v>342.15655303988376</v>
      </c>
      <c r="E2319" s="365"/>
      <c r="F2319" s="365"/>
      <c r="G2319" s="365"/>
      <c r="H2319" s="365"/>
    </row>
    <row r="2320" spans="1:8" ht="15.6" x14ac:dyDescent="0.3">
      <c r="A2320" s="394" t="s">
        <v>221</v>
      </c>
      <c r="B2320" s="395">
        <v>2031</v>
      </c>
      <c r="C2320" s="395" t="s">
        <v>3020</v>
      </c>
      <c r="D2320" s="391">
        <v>336.14963336705875</v>
      </c>
      <c r="E2320" s="365"/>
      <c r="F2320" s="365"/>
      <c r="G2320" s="365"/>
      <c r="H2320" s="365"/>
    </row>
    <row r="2321" spans="1:8" ht="15.6" x14ac:dyDescent="0.3">
      <c r="A2321" s="394" t="s">
        <v>221</v>
      </c>
      <c r="B2321" s="395">
        <v>2032</v>
      </c>
      <c r="C2321" s="395" t="s">
        <v>3021</v>
      </c>
      <c r="D2321" s="391">
        <v>330.6959102255633</v>
      </c>
      <c r="E2321" s="365"/>
      <c r="F2321" s="365"/>
      <c r="G2321" s="365"/>
      <c r="H2321" s="365"/>
    </row>
    <row r="2322" spans="1:8" ht="15.6" x14ac:dyDescent="0.3">
      <c r="A2322" s="394" t="s">
        <v>221</v>
      </c>
      <c r="B2322" s="395">
        <v>2033</v>
      </c>
      <c r="C2322" s="395" t="s">
        <v>3022</v>
      </c>
      <c r="D2322" s="391">
        <v>325.89549071703311</v>
      </c>
      <c r="E2322" s="365"/>
      <c r="F2322" s="365"/>
      <c r="G2322" s="365"/>
      <c r="H2322" s="365"/>
    </row>
    <row r="2323" spans="1:8" ht="15.6" x14ac:dyDescent="0.3">
      <c r="A2323" s="394" t="s">
        <v>221</v>
      </c>
      <c r="B2323" s="395">
        <v>2034</v>
      </c>
      <c r="C2323" s="395" t="s">
        <v>3023</v>
      </c>
      <c r="D2323" s="391">
        <v>321.68214129728756</v>
      </c>
      <c r="E2323" s="365"/>
      <c r="F2323" s="365"/>
      <c r="G2323" s="365"/>
      <c r="H2323" s="365"/>
    </row>
    <row r="2324" spans="1:8" ht="15.6" x14ac:dyDescent="0.3">
      <c r="A2324" s="394" t="s">
        <v>221</v>
      </c>
      <c r="B2324" s="395">
        <v>2035</v>
      </c>
      <c r="C2324" s="395" t="s">
        <v>3024</v>
      </c>
      <c r="D2324" s="391">
        <v>318.0216984496181</v>
      </c>
      <c r="E2324" s="365"/>
      <c r="F2324" s="365"/>
      <c r="G2324" s="365"/>
      <c r="H2324" s="365"/>
    </row>
    <row r="2325" spans="1:8" ht="15.6" x14ac:dyDescent="0.3">
      <c r="A2325" s="394" t="s">
        <v>221</v>
      </c>
      <c r="B2325" s="395">
        <v>2036</v>
      </c>
      <c r="C2325" s="395" t="s">
        <v>3025</v>
      </c>
      <c r="D2325" s="391">
        <v>314.85255733992614</v>
      </c>
      <c r="E2325" s="365"/>
      <c r="F2325" s="365"/>
      <c r="G2325" s="365"/>
      <c r="H2325" s="365"/>
    </row>
    <row r="2326" spans="1:8" ht="15.6" x14ac:dyDescent="0.3">
      <c r="A2326" s="394" t="s">
        <v>221</v>
      </c>
      <c r="B2326" s="395">
        <v>2037</v>
      </c>
      <c r="C2326" s="395" t="s">
        <v>3026</v>
      </c>
      <c r="D2326" s="391">
        <v>312.14200963173522</v>
      </c>
      <c r="E2326" s="365"/>
      <c r="F2326" s="365"/>
      <c r="G2326" s="365"/>
      <c r="H2326" s="365"/>
    </row>
    <row r="2327" spans="1:8" ht="15.6" x14ac:dyDescent="0.3">
      <c r="A2327" s="394" t="s">
        <v>221</v>
      </c>
      <c r="B2327" s="395">
        <v>2038</v>
      </c>
      <c r="C2327" s="395" t="s">
        <v>3027</v>
      </c>
      <c r="D2327" s="391">
        <v>309.83816847818838</v>
      </c>
      <c r="E2327" s="365"/>
      <c r="F2327" s="365"/>
      <c r="G2327" s="365"/>
      <c r="H2327" s="365"/>
    </row>
    <row r="2328" spans="1:8" ht="15.6" x14ac:dyDescent="0.3">
      <c r="A2328" s="394" t="s">
        <v>221</v>
      </c>
      <c r="B2328" s="395">
        <v>2039</v>
      </c>
      <c r="C2328" s="395" t="s">
        <v>3028</v>
      </c>
      <c r="D2328" s="391">
        <v>307.88714041498395</v>
      </c>
      <c r="E2328" s="365"/>
      <c r="F2328" s="365"/>
      <c r="G2328" s="365"/>
      <c r="H2328" s="365"/>
    </row>
    <row r="2329" spans="1:8" ht="15.6" x14ac:dyDescent="0.3">
      <c r="A2329" s="394" t="s">
        <v>221</v>
      </c>
      <c r="B2329" s="395">
        <v>2040</v>
      </c>
      <c r="C2329" s="395" t="s">
        <v>3029</v>
      </c>
      <c r="D2329" s="391">
        <v>306.24455530156473</v>
      </c>
      <c r="E2329" s="365"/>
      <c r="F2329" s="365"/>
      <c r="G2329" s="365"/>
      <c r="H2329" s="365"/>
    </row>
    <row r="2330" spans="1:8" ht="15.6" x14ac:dyDescent="0.3">
      <c r="A2330" s="394" t="s">
        <v>221</v>
      </c>
      <c r="B2330" s="395">
        <v>2041</v>
      </c>
      <c r="C2330" s="395" t="s">
        <v>3030</v>
      </c>
      <c r="D2330" s="391">
        <v>304.8884373835059</v>
      </c>
      <c r="E2330" s="365"/>
      <c r="F2330" s="365"/>
      <c r="G2330" s="365"/>
      <c r="H2330" s="365"/>
    </row>
    <row r="2331" spans="1:8" ht="15.6" x14ac:dyDescent="0.3">
      <c r="A2331" s="394" t="s">
        <v>221</v>
      </c>
      <c r="B2331" s="395">
        <v>2042</v>
      </c>
      <c r="C2331" s="395" t="s">
        <v>3031</v>
      </c>
      <c r="D2331" s="391">
        <v>303.74947609091765</v>
      </c>
      <c r="E2331" s="365"/>
      <c r="F2331" s="365"/>
      <c r="G2331" s="365"/>
      <c r="H2331" s="365"/>
    </row>
    <row r="2332" spans="1:8" ht="15.6" x14ac:dyDescent="0.3">
      <c r="A2332" s="394" t="s">
        <v>221</v>
      </c>
      <c r="B2332" s="395">
        <v>2043</v>
      </c>
      <c r="C2332" s="395" t="s">
        <v>3032</v>
      </c>
      <c r="D2332" s="391">
        <v>302.8095922220412</v>
      </c>
      <c r="E2332" s="365"/>
      <c r="F2332" s="365"/>
      <c r="G2332" s="365"/>
      <c r="H2332" s="365"/>
    </row>
    <row r="2333" spans="1:8" ht="15.6" x14ac:dyDescent="0.3">
      <c r="A2333" s="394" t="s">
        <v>221</v>
      </c>
      <c r="B2333" s="395">
        <v>2044</v>
      </c>
      <c r="C2333" s="395" t="s">
        <v>3033</v>
      </c>
      <c r="D2333" s="391">
        <v>302.02160183243763</v>
      </c>
      <c r="E2333" s="365"/>
      <c r="F2333" s="365"/>
      <c r="G2333" s="365"/>
      <c r="H2333" s="365"/>
    </row>
    <row r="2334" spans="1:8" ht="15.6" x14ac:dyDescent="0.3">
      <c r="A2334" s="394" t="s">
        <v>221</v>
      </c>
      <c r="B2334" s="395">
        <v>2045</v>
      </c>
      <c r="C2334" s="395" t="s">
        <v>3034</v>
      </c>
      <c r="D2334" s="391">
        <v>301.34494286056565</v>
      </c>
      <c r="E2334" s="365"/>
      <c r="F2334" s="365"/>
      <c r="G2334" s="365"/>
      <c r="H2334" s="365"/>
    </row>
    <row r="2335" spans="1:8" ht="15.6" x14ac:dyDescent="0.3">
      <c r="A2335" s="394" t="s">
        <v>221</v>
      </c>
      <c r="B2335" s="395">
        <v>2046</v>
      </c>
      <c r="C2335" s="395" t="s">
        <v>3035</v>
      </c>
      <c r="D2335" s="391">
        <v>300.77782243224596</v>
      </c>
      <c r="E2335" s="365"/>
      <c r="F2335" s="365"/>
      <c r="G2335" s="365"/>
      <c r="H2335" s="365"/>
    </row>
    <row r="2336" spans="1:8" ht="15.6" x14ac:dyDescent="0.3">
      <c r="A2336" s="394" t="s">
        <v>221</v>
      </c>
      <c r="B2336" s="395">
        <v>2047</v>
      </c>
      <c r="C2336" s="395" t="s">
        <v>3036</v>
      </c>
      <c r="D2336" s="391">
        <v>300.29441765384041</v>
      </c>
      <c r="E2336" s="365"/>
      <c r="F2336" s="365"/>
      <c r="G2336" s="365"/>
      <c r="H2336" s="365"/>
    </row>
    <row r="2337" spans="1:8" ht="15.6" x14ac:dyDescent="0.3">
      <c r="A2337" s="394" t="s">
        <v>221</v>
      </c>
      <c r="B2337" s="395">
        <v>2048</v>
      </c>
      <c r="C2337" s="395" t="s">
        <v>3037</v>
      </c>
      <c r="D2337" s="391">
        <v>299.88117666024027</v>
      </c>
      <c r="E2337" s="365"/>
      <c r="F2337" s="365"/>
      <c r="G2337" s="365"/>
      <c r="H2337" s="365"/>
    </row>
    <row r="2338" spans="1:8" ht="15.6" x14ac:dyDescent="0.3">
      <c r="A2338" s="394" t="s">
        <v>221</v>
      </c>
      <c r="B2338" s="395">
        <v>2049</v>
      </c>
      <c r="C2338" s="395" t="s">
        <v>3038</v>
      </c>
      <c r="D2338" s="391">
        <v>299.52758727663115</v>
      </c>
      <c r="E2338" s="365"/>
      <c r="F2338" s="365"/>
      <c r="G2338" s="365"/>
      <c r="H2338" s="365"/>
    </row>
    <row r="2339" spans="1:8" ht="15.6" x14ac:dyDescent="0.3">
      <c r="A2339" s="394" t="s">
        <v>221</v>
      </c>
      <c r="B2339" s="395">
        <v>2050</v>
      </c>
      <c r="C2339" s="395" t="s">
        <v>3039</v>
      </c>
      <c r="D2339" s="391">
        <v>299.2461113826742</v>
      </c>
      <c r="E2339" s="365"/>
      <c r="F2339" s="365"/>
      <c r="G2339" s="365"/>
      <c r="H2339" s="365"/>
    </row>
    <row r="2340" spans="1:8" ht="15.6" x14ac:dyDescent="0.3">
      <c r="A2340" s="385" t="s">
        <v>50</v>
      </c>
      <c r="B2340" s="386">
        <v>2015</v>
      </c>
      <c r="C2340" s="387" t="s">
        <v>2518</v>
      </c>
      <c r="D2340" s="388">
        <v>521.53023428227732</v>
      </c>
      <c r="E2340" s="365"/>
      <c r="F2340" s="365"/>
      <c r="G2340" s="365"/>
      <c r="H2340" s="365"/>
    </row>
    <row r="2341" spans="1:8" ht="15.6" x14ac:dyDescent="0.3">
      <c r="A2341" s="385" t="s">
        <v>50</v>
      </c>
      <c r="B2341" s="386">
        <v>2016</v>
      </c>
      <c r="C2341" s="387" t="s">
        <v>2519</v>
      </c>
      <c r="D2341" s="388">
        <v>510.86539277531858</v>
      </c>
      <c r="E2341" s="365"/>
      <c r="F2341" s="365"/>
      <c r="G2341" s="365"/>
      <c r="H2341" s="365"/>
    </row>
    <row r="2342" spans="1:8" ht="15.6" x14ac:dyDescent="0.3">
      <c r="A2342" s="389" t="s">
        <v>50</v>
      </c>
      <c r="B2342" s="390">
        <v>2017</v>
      </c>
      <c r="C2342" s="390" t="s">
        <v>2027</v>
      </c>
      <c r="D2342" s="391">
        <v>498.39215990320099</v>
      </c>
      <c r="E2342" s="365"/>
      <c r="F2342" s="365"/>
      <c r="G2342" s="365"/>
      <c r="H2342" s="365"/>
    </row>
    <row r="2343" spans="1:8" ht="15.6" x14ac:dyDescent="0.3">
      <c r="A2343" s="389" t="s">
        <v>50</v>
      </c>
      <c r="B2343" s="390">
        <v>2018</v>
      </c>
      <c r="C2343" s="390" t="s">
        <v>2028</v>
      </c>
      <c r="D2343" s="391">
        <v>488.80412157802124</v>
      </c>
      <c r="E2343" s="365"/>
      <c r="F2343" s="365"/>
      <c r="G2343" s="365"/>
      <c r="H2343" s="365"/>
    </row>
    <row r="2344" spans="1:8" ht="15.6" x14ac:dyDescent="0.3">
      <c r="A2344" s="389" t="s">
        <v>50</v>
      </c>
      <c r="B2344" s="390">
        <v>2019</v>
      </c>
      <c r="C2344" s="390" t="s">
        <v>2029</v>
      </c>
      <c r="D2344" s="391">
        <v>474.6580898507583</v>
      </c>
      <c r="E2344" s="365"/>
      <c r="F2344" s="365"/>
      <c r="G2344" s="365"/>
      <c r="H2344" s="365"/>
    </row>
    <row r="2345" spans="1:8" ht="15.6" x14ac:dyDescent="0.3">
      <c r="A2345" s="389" t="s">
        <v>50</v>
      </c>
      <c r="B2345" s="390">
        <v>2020</v>
      </c>
      <c r="C2345" s="390" t="s">
        <v>2030</v>
      </c>
      <c r="D2345" s="391">
        <v>460.25542322448729</v>
      </c>
      <c r="E2345" s="365"/>
      <c r="F2345" s="365"/>
      <c r="G2345" s="365"/>
      <c r="H2345" s="365"/>
    </row>
    <row r="2346" spans="1:8" ht="15.6" x14ac:dyDescent="0.3">
      <c r="A2346" s="389" t="s">
        <v>50</v>
      </c>
      <c r="B2346" s="390">
        <v>2021</v>
      </c>
      <c r="C2346" s="390" t="s">
        <v>2031</v>
      </c>
      <c r="D2346" s="391">
        <v>446.51574556288307</v>
      </c>
      <c r="E2346" s="365"/>
      <c r="F2346" s="365"/>
      <c r="G2346" s="365"/>
      <c r="H2346" s="365"/>
    </row>
    <row r="2347" spans="1:8" ht="15.6" x14ac:dyDescent="0.3">
      <c r="A2347" s="389" t="s">
        <v>50</v>
      </c>
      <c r="B2347" s="390">
        <v>2022</v>
      </c>
      <c r="C2347" s="390" t="s">
        <v>2032</v>
      </c>
      <c r="D2347" s="391">
        <v>432.24219064181676</v>
      </c>
      <c r="E2347" s="365"/>
      <c r="F2347" s="365"/>
      <c r="G2347" s="365"/>
      <c r="H2347" s="365"/>
    </row>
    <row r="2348" spans="1:8" ht="15.6" x14ac:dyDescent="0.3">
      <c r="A2348" s="389" t="s">
        <v>50</v>
      </c>
      <c r="B2348" s="390">
        <v>2023</v>
      </c>
      <c r="C2348" s="390" t="s">
        <v>2033</v>
      </c>
      <c r="D2348" s="391">
        <v>418.16485867782814</v>
      </c>
      <c r="E2348" s="365"/>
      <c r="F2348" s="365"/>
      <c r="G2348" s="365"/>
      <c r="H2348" s="365"/>
    </row>
    <row r="2349" spans="1:8" ht="15.6" x14ac:dyDescent="0.3">
      <c r="A2349" s="389" t="s">
        <v>50</v>
      </c>
      <c r="B2349" s="390">
        <v>2024</v>
      </c>
      <c r="C2349" s="390" t="s">
        <v>2034</v>
      </c>
      <c r="D2349" s="391">
        <v>404.2318878168312</v>
      </c>
      <c r="E2349" s="365"/>
      <c r="F2349" s="365"/>
      <c r="G2349" s="365"/>
      <c r="H2349" s="365"/>
    </row>
    <row r="2350" spans="1:8" ht="15.6" x14ac:dyDescent="0.3">
      <c r="A2350" s="389" t="s">
        <v>50</v>
      </c>
      <c r="B2350" s="390">
        <v>2025</v>
      </c>
      <c r="C2350" s="390" t="s">
        <v>2035</v>
      </c>
      <c r="D2350" s="391">
        <v>390.72902961610106</v>
      </c>
      <c r="E2350" s="365"/>
      <c r="F2350" s="365"/>
      <c r="G2350" s="365"/>
      <c r="H2350" s="365"/>
    </row>
    <row r="2351" spans="1:8" ht="15.6" x14ac:dyDescent="0.3">
      <c r="A2351" s="389" t="s">
        <v>50</v>
      </c>
      <c r="B2351" s="390">
        <v>2026</v>
      </c>
      <c r="C2351" s="390" t="s">
        <v>2036</v>
      </c>
      <c r="D2351" s="391">
        <v>378.6051020085456</v>
      </c>
      <c r="E2351" s="365"/>
      <c r="F2351" s="365"/>
      <c r="G2351" s="365"/>
      <c r="H2351" s="365"/>
    </row>
    <row r="2352" spans="1:8" ht="15.6" x14ac:dyDescent="0.3">
      <c r="A2352" s="389" t="s">
        <v>50</v>
      </c>
      <c r="B2352" s="390">
        <v>2027</v>
      </c>
      <c r="C2352" s="390" t="s">
        <v>2037</v>
      </c>
      <c r="D2352" s="391">
        <v>367.26461348751252</v>
      </c>
      <c r="E2352" s="365"/>
      <c r="F2352" s="365"/>
      <c r="G2352" s="365"/>
      <c r="H2352" s="365"/>
    </row>
    <row r="2353" spans="1:8" ht="15.6" x14ac:dyDescent="0.3">
      <c r="A2353" s="389" t="s">
        <v>50</v>
      </c>
      <c r="B2353" s="390">
        <v>2028</v>
      </c>
      <c r="C2353" s="390" t="s">
        <v>2038</v>
      </c>
      <c r="D2353" s="391">
        <v>357.05902876461653</v>
      </c>
      <c r="E2353" s="365"/>
      <c r="F2353" s="365"/>
      <c r="G2353" s="365"/>
      <c r="H2353" s="365"/>
    </row>
    <row r="2354" spans="1:8" ht="15.6" x14ac:dyDescent="0.3">
      <c r="A2354" s="389" t="s">
        <v>50</v>
      </c>
      <c r="B2354" s="390">
        <v>2029</v>
      </c>
      <c r="C2354" s="390" t="s">
        <v>2039</v>
      </c>
      <c r="D2354" s="391">
        <v>347.90940736377848</v>
      </c>
      <c r="E2354" s="365"/>
      <c r="F2354" s="365"/>
      <c r="G2354" s="365"/>
      <c r="H2354" s="365"/>
    </row>
    <row r="2355" spans="1:8" ht="15.6" x14ac:dyDescent="0.3">
      <c r="A2355" s="389" t="s">
        <v>50</v>
      </c>
      <c r="B2355" s="390">
        <v>2030</v>
      </c>
      <c r="C2355" s="390" t="s">
        <v>2040</v>
      </c>
      <c r="D2355" s="391">
        <v>339.76152076961534</v>
      </c>
      <c r="E2355" s="365"/>
      <c r="F2355" s="365"/>
      <c r="G2355" s="365"/>
      <c r="H2355" s="365"/>
    </row>
    <row r="2356" spans="1:8" ht="15.6" x14ac:dyDescent="0.3">
      <c r="A2356" s="389" t="s">
        <v>50</v>
      </c>
      <c r="B2356" s="390">
        <v>2031</v>
      </c>
      <c r="C2356" s="390" t="s">
        <v>2041</v>
      </c>
      <c r="D2356" s="391">
        <v>332.5343599310321</v>
      </c>
      <c r="E2356" s="365"/>
      <c r="F2356" s="365"/>
      <c r="G2356" s="365"/>
      <c r="H2356" s="365"/>
    </row>
    <row r="2357" spans="1:8" ht="15.6" x14ac:dyDescent="0.3">
      <c r="A2357" s="389" t="s">
        <v>50</v>
      </c>
      <c r="B2357" s="390">
        <v>2032</v>
      </c>
      <c r="C2357" s="390" t="s">
        <v>2042</v>
      </c>
      <c r="D2357" s="391">
        <v>326.15601026920399</v>
      </c>
      <c r="E2357" s="365"/>
      <c r="F2357" s="365"/>
      <c r="G2357" s="365"/>
      <c r="H2357" s="365"/>
    </row>
    <row r="2358" spans="1:8" ht="15.6" x14ac:dyDescent="0.3">
      <c r="A2358" s="389" t="s">
        <v>50</v>
      </c>
      <c r="B2358" s="390">
        <v>2033</v>
      </c>
      <c r="C2358" s="390" t="s">
        <v>2043</v>
      </c>
      <c r="D2358" s="391">
        <v>320.5508430661622</v>
      </c>
      <c r="E2358" s="365"/>
      <c r="F2358" s="365"/>
      <c r="G2358" s="365"/>
      <c r="H2358" s="365"/>
    </row>
    <row r="2359" spans="1:8" ht="15.6" x14ac:dyDescent="0.3">
      <c r="A2359" s="389" t="s">
        <v>50</v>
      </c>
      <c r="B2359" s="390">
        <v>2034</v>
      </c>
      <c r="C2359" s="390" t="s">
        <v>2044</v>
      </c>
      <c r="D2359" s="391">
        <v>315.6535880356646</v>
      </c>
      <c r="E2359" s="365"/>
      <c r="F2359" s="365"/>
      <c r="G2359" s="365"/>
      <c r="H2359" s="365"/>
    </row>
    <row r="2360" spans="1:8" ht="15.6" x14ac:dyDescent="0.3">
      <c r="A2360" s="389" t="s">
        <v>50</v>
      </c>
      <c r="B2360" s="390">
        <v>2035</v>
      </c>
      <c r="C2360" s="390" t="s">
        <v>2045</v>
      </c>
      <c r="D2360" s="391">
        <v>311.40386043270621</v>
      </c>
      <c r="E2360" s="365"/>
      <c r="F2360" s="365"/>
      <c r="G2360" s="365"/>
      <c r="H2360" s="365"/>
    </row>
    <row r="2361" spans="1:8" ht="15.6" x14ac:dyDescent="0.3">
      <c r="A2361" s="389" t="s">
        <v>50</v>
      </c>
      <c r="B2361" s="390">
        <v>2036</v>
      </c>
      <c r="C2361" s="390" t="s">
        <v>2046</v>
      </c>
      <c r="D2361" s="391">
        <v>307.73637383354543</v>
      </c>
      <c r="E2361" s="365"/>
      <c r="F2361" s="365"/>
      <c r="G2361" s="365"/>
      <c r="H2361" s="365"/>
    </row>
    <row r="2362" spans="1:8" ht="15.6" x14ac:dyDescent="0.3">
      <c r="A2362" s="389" t="s">
        <v>50</v>
      </c>
      <c r="B2362" s="390">
        <v>2037</v>
      </c>
      <c r="C2362" s="390" t="s">
        <v>2047</v>
      </c>
      <c r="D2362" s="391">
        <v>304.60560978541093</v>
      </c>
      <c r="E2362" s="365"/>
      <c r="F2362" s="365"/>
      <c r="G2362" s="365"/>
      <c r="H2362" s="365"/>
    </row>
    <row r="2363" spans="1:8" ht="15.6" x14ac:dyDescent="0.3">
      <c r="A2363" s="389" t="s">
        <v>50</v>
      </c>
      <c r="B2363" s="390">
        <v>2038</v>
      </c>
      <c r="C2363" s="390" t="s">
        <v>2048</v>
      </c>
      <c r="D2363" s="391">
        <v>301.95793959312618</v>
      </c>
      <c r="E2363" s="365"/>
      <c r="F2363" s="365"/>
      <c r="G2363" s="365"/>
      <c r="H2363" s="365"/>
    </row>
    <row r="2364" spans="1:8" ht="15.6" x14ac:dyDescent="0.3">
      <c r="A2364" s="389" t="s">
        <v>50</v>
      </c>
      <c r="B2364" s="390">
        <v>2039</v>
      </c>
      <c r="C2364" s="390" t="s">
        <v>2049</v>
      </c>
      <c r="D2364" s="391">
        <v>299.72905515741775</v>
      </c>
      <c r="E2364" s="365"/>
      <c r="F2364" s="365"/>
      <c r="G2364" s="365"/>
      <c r="H2364" s="365"/>
    </row>
    <row r="2365" spans="1:8" ht="15.6" x14ac:dyDescent="0.3">
      <c r="A2365" s="389" t="s">
        <v>50</v>
      </c>
      <c r="B2365" s="390">
        <v>2040</v>
      </c>
      <c r="C2365" s="390" t="s">
        <v>2050</v>
      </c>
      <c r="D2365" s="391">
        <v>297.87330859683652</v>
      </c>
      <c r="E2365" s="365"/>
      <c r="F2365" s="365"/>
      <c r="G2365" s="365"/>
      <c r="H2365" s="365"/>
    </row>
    <row r="2366" spans="1:8" ht="15.6" x14ac:dyDescent="0.3">
      <c r="A2366" s="389" t="s">
        <v>50</v>
      </c>
      <c r="B2366" s="390">
        <v>2041</v>
      </c>
      <c r="C2366" s="390" t="s">
        <v>2051</v>
      </c>
      <c r="D2366" s="391">
        <v>296.3524858876853</v>
      </c>
      <c r="E2366" s="365"/>
      <c r="F2366" s="365"/>
      <c r="G2366" s="365"/>
      <c r="H2366" s="365"/>
    </row>
    <row r="2367" spans="1:8" ht="15.6" x14ac:dyDescent="0.3">
      <c r="A2367" s="389" t="s">
        <v>50</v>
      </c>
      <c r="B2367" s="390">
        <v>2042</v>
      </c>
      <c r="C2367" s="390" t="s">
        <v>2052</v>
      </c>
      <c r="D2367" s="391">
        <v>295.09907297145918</v>
      </c>
      <c r="E2367" s="365"/>
      <c r="F2367" s="365"/>
      <c r="G2367" s="365"/>
      <c r="H2367" s="365"/>
    </row>
    <row r="2368" spans="1:8" ht="15.6" x14ac:dyDescent="0.3">
      <c r="A2368" s="389" t="s">
        <v>50</v>
      </c>
      <c r="B2368" s="390">
        <v>2043</v>
      </c>
      <c r="C2368" s="390" t="s">
        <v>2053</v>
      </c>
      <c r="D2368" s="391">
        <v>294.0858024579303</v>
      </c>
      <c r="E2368" s="365"/>
      <c r="F2368" s="365"/>
      <c r="G2368" s="365"/>
      <c r="H2368" s="365"/>
    </row>
    <row r="2369" spans="1:8" ht="15.6" x14ac:dyDescent="0.3">
      <c r="A2369" s="389" t="s">
        <v>50</v>
      </c>
      <c r="B2369" s="390">
        <v>2044</v>
      </c>
      <c r="C2369" s="390" t="s">
        <v>2054</v>
      </c>
      <c r="D2369" s="391">
        <v>293.25600804677316</v>
      </c>
      <c r="E2369" s="365"/>
      <c r="F2369" s="365"/>
      <c r="G2369" s="365"/>
      <c r="H2369" s="365"/>
    </row>
    <row r="2370" spans="1:8" ht="15.6" x14ac:dyDescent="0.3">
      <c r="A2370" s="389" t="s">
        <v>50</v>
      </c>
      <c r="B2370" s="390">
        <v>2045</v>
      </c>
      <c r="C2370" s="390" t="s">
        <v>2055</v>
      </c>
      <c r="D2370" s="391">
        <v>292.57115976706257</v>
      </c>
      <c r="E2370" s="365"/>
      <c r="F2370" s="365"/>
      <c r="G2370" s="365"/>
      <c r="H2370" s="365"/>
    </row>
    <row r="2371" spans="1:8" ht="15.6" x14ac:dyDescent="0.3">
      <c r="A2371" s="389" t="s">
        <v>50</v>
      </c>
      <c r="B2371" s="390">
        <v>2046</v>
      </c>
      <c r="C2371" s="390" t="s">
        <v>2056</v>
      </c>
      <c r="D2371" s="391">
        <v>292.01231836067882</v>
      </c>
      <c r="E2371" s="365"/>
      <c r="F2371" s="365"/>
      <c r="G2371" s="365"/>
      <c r="H2371" s="365"/>
    </row>
    <row r="2372" spans="1:8" ht="15.6" x14ac:dyDescent="0.3">
      <c r="A2372" s="389" t="s">
        <v>50</v>
      </c>
      <c r="B2372" s="390">
        <v>2047</v>
      </c>
      <c r="C2372" s="390" t="s">
        <v>2057</v>
      </c>
      <c r="D2372" s="391">
        <v>291.5606624885657</v>
      </c>
      <c r="E2372" s="365"/>
      <c r="F2372" s="365"/>
      <c r="G2372" s="365"/>
      <c r="H2372" s="365"/>
    </row>
    <row r="2373" spans="1:8" ht="15.6" x14ac:dyDescent="0.3">
      <c r="A2373" s="389" t="s">
        <v>50</v>
      </c>
      <c r="B2373" s="390">
        <v>2048</v>
      </c>
      <c r="C2373" s="390" t="s">
        <v>2058</v>
      </c>
      <c r="D2373" s="391">
        <v>291.19321123018375</v>
      </c>
      <c r="E2373" s="365"/>
      <c r="F2373" s="365"/>
      <c r="G2373" s="365"/>
      <c r="H2373" s="365"/>
    </row>
    <row r="2374" spans="1:8" ht="15.6" x14ac:dyDescent="0.3">
      <c r="A2374" s="389" t="s">
        <v>50</v>
      </c>
      <c r="B2374" s="390">
        <v>2049</v>
      </c>
      <c r="C2374" s="390" t="s">
        <v>2059</v>
      </c>
      <c r="D2374" s="391">
        <v>290.89926213620538</v>
      </c>
      <c r="E2374" s="365"/>
      <c r="F2374" s="365"/>
      <c r="G2374" s="365"/>
      <c r="H2374" s="365"/>
    </row>
    <row r="2375" spans="1:8" ht="15.6" x14ac:dyDescent="0.3">
      <c r="A2375" s="389" t="s">
        <v>50</v>
      </c>
      <c r="B2375" s="390">
        <v>2050</v>
      </c>
      <c r="C2375" s="390" t="s">
        <v>2060</v>
      </c>
      <c r="D2375" s="391">
        <v>290.66435771536737</v>
      </c>
      <c r="E2375" s="365"/>
      <c r="F2375" s="365"/>
      <c r="G2375" s="365"/>
      <c r="H2375" s="365"/>
    </row>
    <row r="2376" spans="1:8" ht="15.6" x14ac:dyDescent="0.3">
      <c r="A2376" s="385" t="s">
        <v>51</v>
      </c>
      <c r="B2376" s="386">
        <v>2015</v>
      </c>
      <c r="C2376" s="387" t="s">
        <v>2520</v>
      </c>
      <c r="D2376" s="388">
        <v>506.52586772142388</v>
      </c>
      <c r="E2376" s="365"/>
      <c r="F2376" s="365"/>
      <c r="G2376" s="365"/>
      <c r="H2376" s="365"/>
    </row>
    <row r="2377" spans="1:8" ht="15.6" x14ac:dyDescent="0.3">
      <c r="A2377" s="385" t="s">
        <v>51</v>
      </c>
      <c r="B2377" s="386">
        <v>2016</v>
      </c>
      <c r="C2377" s="387" t="s">
        <v>2521</v>
      </c>
      <c r="D2377" s="388">
        <v>496.12611690211997</v>
      </c>
      <c r="E2377" s="365"/>
      <c r="F2377" s="365"/>
      <c r="G2377" s="365"/>
      <c r="H2377" s="365"/>
    </row>
    <row r="2378" spans="1:8" ht="15.6" x14ac:dyDescent="0.3">
      <c r="A2378" s="389" t="s">
        <v>51</v>
      </c>
      <c r="B2378" s="390">
        <v>2017</v>
      </c>
      <c r="C2378" s="390" t="s">
        <v>2061</v>
      </c>
      <c r="D2378" s="391">
        <v>483.61456387109814</v>
      </c>
      <c r="E2378" s="365"/>
      <c r="F2378" s="365"/>
      <c r="G2378" s="365"/>
      <c r="H2378" s="365"/>
    </row>
    <row r="2379" spans="1:8" ht="15.6" x14ac:dyDescent="0.3">
      <c r="A2379" s="389" t="s">
        <v>51</v>
      </c>
      <c r="B2379" s="390">
        <v>2018</v>
      </c>
      <c r="C2379" s="390" t="s">
        <v>2062</v>
      </c>
      <c r="D2379" s="391">
        <v>470.30849804892779</v>
      </c>
      <c r="E2379" s="365"/>
      <c r="F2379" s="365"/>
      <c r="G2379" s="365"/>
      <c r="H2379" s="365"/>
    </row>
    <row r="2380" spans="1:8" ht="15.6" x14ac:dyDescent="0.3">
      <c r="A2380" s="389" t="s">
        <v>51</v>
      </c>
      <c r="B2380" s="390">
        <v>2019</v>
      </c>
      <c r="C2380" s="390" t="s">
        <v>2063</v>
      </c>
      <c r="D2380" s="391">
        <v>456.26072064557798</v>
      </c>
      <c r="E2380" s="365"/>
      <c r="F2380" s="365"/>
      <c r="G2380" s="365"/>
      <c r="H2380" s="365"/>
    </row>
    <row r="2381" spans="1:8" ht="15.6" x14ac:dyDescent="0.3">
      <c r="A2381" s="389" t="s">
        <v>51</v>
      </c>
      <c r="B2381" s="390">
        <v>2020</v>
      </c>
      <c r="C2381" s="390" t="s">
        <v>2064</v>
      </c>
      <c r="D2381" s="391">
        <v>442.38482947489723</v>
      </c>
      <c r="E2381" s="365"/>
      <c r="F2381" s="365"/>
      <c r="G2381" s="365"/>
      <c r="H2381" s="365"/>
    </row>
    <row r="2382" spans="1:8" ht="15.6" x14ac:dyDescent="0.3">
      <c r="A2382" s="389" t="s">
        <v>51</v>
      </c>
      <c r="B2382" s="390">
        <v>2021</v>
      </c>
      <c r="C2382" s="390" t="s">
        <v>2065</v>
      </c>
      <c r="D2382" s="391">
        <v>428.46991154716346</v>
      </c>
      <c r="E2382" s="365"/>
      <c r="F2382" s="365"/>
      <c r="G2382" s="365"/>
      <c r="H2382" s="365"/>
    </row>
    <row r="2383" spans="1:8" ht="15.6" x14ac:dyDescent="0.3">
      <c r="A2383" s="389" t="s">
        <v>51</v>
      </c>
      <c r="B2383" s="390">
        <v>2022</v>
      </c>
      <c r="C2383" s="390" t="s">
        <v>2066</v>
      </c>
      <c r="D2383" s="391">
        <v>414.83598647005181</v>
      </c>
      <c r="E2383" s="365"/>
      <c r="F2383" s="365"/>
      <c r="G2383" s="365"/>
      <c r="H2383" s="365"/>
    </row>
    <row r="2384" spans="1:8" ht="15.6" x14ac:dyDescent="0.3">
      <c r="A2384" s="389" t="s">
        <v>51</v>
      </c>
      <c r="B2384" s="390">
        <v>2023</v>
      </c>
      <c r="C2384" s="390" t="s">
        <v>2067</v>
      </c>
      <c r="D2384" s="391">
        <v>401.43848348071862</v>
      </c>
      <c r="E2384" s="365"/>
      <c r="F2384" s="365"/>
      <c r="G2384" s="365"/>
      <c r="H2384" s="365"/>
    </row>
    <row r="2385" spans="1:8" ht="15.6" x14ac:dyDescent="0.3">
      <c r="A2385" s="389" t="s">
        <v>51</v>
      </c>
      <c r="B2385" s="390">
        <v>2024</v>
      </c>
      <c r="C2385" s="390" t="s">
        <v>2068</v>
      </c>
      <c r="D2385" s="391">
        <v>388.27337705809174</v>
      </c>
      <c r="E2385" s="365"/>
      <c r="F2385" s="365"/>
      <c r="G2385" s="365"/>
      <c r="H2385" s="365"/>
    </row>
    <row r="2386" spans="1:8" ht="15.6" x14ac:dyDescent="0.3">
      <c r="A2386" s="389" t="s">
        <v>51</v>
      </c>
      <c r="B2386" s="390">
        <v>2025</v>
      </c>
      <c r="C2386" s="390" t="s">
        <v>2069</v>
      </c>
      <c r="D2386" s="391">
        <v>375.39690404056711</v>
      </c>
      <c r="E2386" s="365"/>
      <c r="F2386" s="365"/>
      <c r="G2386" s="365"/>
      <c r="H2386" s="365"/>
    </row>
    <row r="2387" spans="1:8" ht="15.6" x14ac:dyDescent="0.3">
      <c r="A2387" s="389" t="s">
        <v>51</v>
      </c>
      <c r="B2387" s="390">
        <v>2026</v>
      </c>
      <c r="C2387" s="390" t="s">
        <v>2070</v>
      </c>
      <c r="D2387" s="391">
        <v>363.65982655159502</v>
      </c>
      <c r="E2387" s="365"/>
      <c r="F2387" s="365"/>
      <c r="G2387" s="365"/>
      <c r="H2387" s="365"/>
    </row>
    <row r="2388" spans="1:8" ht="15.6" x14ac:dyDescent="0.3">
      <c r="A2388" s="389" t="s">
        <v>51</v>
      </c>
      <c r="B2388" s="390">
        <v>2027</v>
      </c>
      <c r="C2388" s="390" t="s">
        <v>2071</v>
      </c>
      <c r="D2388" s="391">
        <v>352.92657144273454</v>
      </c>
      <c r="E2388" s="365"/>
      <c r="F2388" s="365"/>
      <c r="G2388" s="365"/>
      <c r="H2388" s="365"/>
    </row>
    <row r="2389" spans="1:8" ht="15.6" x14ac:dyDescent="0.3">
      <c r="A2389" s="389" t="s">
        <v>51</v>
      </c>
      <c r="B2389" s="390">
        <v>2028</v>
      </c>
      <c r="C2389" s="390" t="s">
        <v>2072</v>
      </c>
      <c r="D2389" s="391">
        <v>343.26367263827564</v>
      </c>
      <c r="E2389" s="365"/>
      <c r="F2389" s="365"/>
      <c r="G2389" s="365"/>
      <c r="H2389" s="365"/>
    </row>
    <row r="2390" spans="1:8" ht="15.6" x14ac:dyDescent="0.3">
      <c r="A2390" s="389" t="s">
        <v>51</v>
      </c>
      <c r="B2390" s="390">
        <v>2029</v>
      </c>
      <c r="C2390" s="390" t="s">
        <v>2073</v>
      </c>
      <c r="D2390" s="391">
        <v>334.60968166215076</v>
      </c>
      <c r="E2390" s="365"/>
      <c r="F2390" s="365"/>
      <c r="G2390" s="365"/>
      <c r="H2390" s="365"/>
    </row>
    <row r="2391" spans="1:8" ht="15.6" x14ac:dyDescent="0.3">
      <c r="A2391" s="389" t="s">
        <v>51</v>
      </c>
      <c r="B2391" s="390">
        <v>2030</v>
      </c>
      <c r="C2391" s="390" t="s">
        <v>2074</v>
      </c>
      <c r="D2391" s="391">
        <v>326.90890923786213</v>
      </c>
      <c r="E2391" s="365"/>
      <c r="F2391" s="365"/>
      <c r="G2391" s="365"/>
      <c r="H2391" s="365"/>
    </row>
    <row r="2392" spans="1:8" ht="15.6" x14ac:dyDescent="0.3">
      <c r="A2392" s="389" t="s">
        <v>51</v>
      </c>
      <c r="B2392" s="390">
        <v>2031</v>
      </c>
      <c r="C2392" s="390" t="s">
        <v>2075</v>
      </c>
      <c r="D2392" s="391">
        <v>320.06194464457508</v>
      </c>
      <c r="E2392" s="365"/>
      <c r="F2392" s="365"/>
      <c r="G2392" s="365"/>
      <c r="H2392" s="365"/>
    </row>
    <row r="2393" spans="1:8" ht="15.6" x14ac:dyDescent="0.3">
      <c r="A2393" s="389" t="s">
        <v>51</v>
      </c>
      <c r="B2393" s="390">
        <v>2032</v>
      </c>
      <c r="C2393" s="390" t="s">
        <v>2076</v>
      </c>
      <c r="D2393" s="391">
        <v>314.0210475614121</v>
      </c>
      <c r="E2393" s="365"/>
      <c r="F2393" s="365"/>
      <c r="G2393" s="365"/>
      <c r="H2393" s="365"/>
    </row>
    <row r="2394" spans="1:8" ht="15.6" x14ac:dyDescent="0.3">
      <c r="A2394" s="389" t="s">
        <v>51</v>
      </c>
      <c r="B2394" s="390">
        <v>2033</v>
      </c>
      <c r="C2394" s="390" t="s">
        <v>2077</v>
      </c>
      <c r="D2394" s="391">
        <v>308.70672289441006</v>
      </c>
      <c r="E2394" s="365"/>
      <c r="F2394" s="365"/>
      <c r="G2394" s="365"/>
      <c r="H2394" s="365"/>
    </row>
    <row r="2395" spans="1:8" ht="15.6" x14ac:dyDescent="0.3">
      <c r="A2395" s="389" t="s">
        <v>51</v>
      </c>
      <c r="B2395" s="390">
        <v>2034</v>
      </c>
      <c r="C2395" s="390" t="s">
        <v>2078</v>
      </c>
      <c r="D2395" s="391">
        <v>304.03726675822315</v>
      </c>
      <c r="E2395" s="365"/>
      <c r="F2395" s="365"/>
      <c r="G2395" s="365"/>
      <c r="H2395" s="365"/>
    </row>
    <row r="2396" spans="1:8" ht="15.6" x14ac:dyDescent="0.3">
      <c r="A2396" s="389" t="s">
        <v>51</v>
      </c>
      <c r="B2396" s="390">
        <v>2035</v>
      </c>
      <c r="C2396" s="390" t="s">
        <v>2079</v>
      </c>
      <c r="D2396" s="391">
        <v>299.96987118876422</v>
      </c>
      <c r="E2396" s="365"/>
      <c r="F2396" s="365"/>
      <c r="G2396" s="365"/>
      <c r="H2396" s="365"/>
    </row>
    <row r="2397" spans="1:8" ht="15.6" x14ac:dyDescent="0.3">
      <c r="A2397" s="389" t="s">
        <v>51</v>
      </c>
      <c r="B2397" s="390">
        <v>2036</v>
      </c>
      <c r="C2397" s="390" t="s">
        <v>2080</v>
      </c>
      <c r="D2397" s="391">
        <v>296.44746853185433</v>
      </c>
      <c r="E2397" s="365"/>
      <c r="F2397" s="365"/>
      <c r="G2397" s="365"/>
      <c r="H2397" s="365"/>
    </row>
    <row r="2398" spans="1:8" ht="15.6" x14ac:dyDescent="0.3">
      <c r="A2398" s="389" t="s">
        <v>51</v>
      </c>
      <c r="B2398" s="390">
        <v>2037</v>
      </c>
      <c r="C2398" s="390" t="s">
        <v>2081</v>
      </c>
      <c r="D2398" s="391">
        <v>293.43565669976977</v>
      </c>
      <c r="E2398" s="365"/>
      <c r="F2398" s="365"/>
      <c r="G2398" s="365"/>
      <c r="H2398" s="365"/>
    </row>
    <row r="2399" spans="1:8" ht="15.6" x14ac:dyDescent="0.3">
      <c r="A2399" s="389" t="s">
        <v>51</v>
      </c>
      <c r="B2399" s="390">
        <v>2038</v>
      </c>
      <c r="C2399" s="390" t="s">
        <v>2082</v>
      </c>
      <c r="D2399" s="391">
        <v>290.87207747289574</v>
      </c>
      <c r="E2399" s="365"/>
      <c r="F2399" s="365"/>
      <c r="G2399" s="365"/>
      <c r="H2399" s="365"/>
    </row>
    <row r="2400" spans="1:8" ht="15.6" x14ac:dyDescent="0.3">
      <c r="A2400" s="389" t="s">
        <v>51</v>
      </c>
      <c r="B2400" s="390">
        <v>2039</v>
      </c>
      <c r="C2400" s="390" t="s">
        <v>2083</v>
      </c>
      <c r="D2400" s="391">
        <v>288.69460583006384</v>
      </c>
      <c r="E2400" s="365"/>
      <c r="F2400" s="365"/>
      <c r="G2400" s="365"/>
      <c r="H2400" s="365"/>
    </row>
    <row r="2401" spans="1:8" ht="15.6" x14ac:dyDescent="0.3">
      <c r="A2401" s="389" t="s">
        <v>51</v>
      </c>
      <c r="B2401" s="390">
        <v>2040</v>
      </c>
      <c r="C2401" s="390" t="s">
        <v>2084</v>
      </c>
      <c r="D2401" s="391">
        <v>286.86371663362831</v>
      </c>
      <c r="E2401" s="365"/>
      <c r="F2401" s="365"/>
      <c r="G2401" s="365"/>
      <c r="H2401" s="365"/>
    </row>
    <row r="2402" spans="1:8" ht="15.6" x14ac:dyDescent="0.3">
      <c r="A2402" s="389" t="s">
        <v>51</v>
      </c>
      <c r="B2402" s="390">
        <v>2041</v>
      </c>
      <c r="C2402" s="390" t="s">
        <v>2085</v>
      </c>
      <c r="D2402" s="391">
        <v>285.34873431116671</v>
      </c>
      <c r="E2402" s="365"/>
      <c r="F2402" s="365"/>
      <c r="G2402" s="365"/>
      <c r="H2402" s="365"/>
    </row>
    <row r="2403" spans="1:8" ht="15.6" x14ac:dyDescent="0.3">
      <c r="A2403" s="389" t="s">
        <v>51</v>
      </c>
      <c r="B2403" s="390">
        <v>2042</v>
      </c>
      <c r="C2403" s="390" t="s">
        <v>2086</v>
      </c>
      <c r="D2403" s="391">
        <v>284.07657478387995</v>
      </c>
      <c r="E2403" s="365"/>
      <c r="F2403" s="365"/>
      <c r="G2403" s="365"/>
      <c r="H2403" s="365"/>
    </row>
    <row r="2404" spans="1:8" ht="15.6" x14ac:dyDescent="0.3">
      <c r="A2404" s="389" t="s">
        <v>51</v>
      </c>
      <c r="B2404" s="390">
        <v>2043</v>
      </c>
      <c r="C2404" s="390" t="s">
        <v>2087</v>
      </c>
      <c r="D2404" s="391">
        <v>283.04097106485682</v>
      </c>
      <c r="E2404" s="365"/>
      <c r="F2404" s="365"/>
      <c r="G2404" s="365"/>
      <c r="H2404" s="365"/>
    </row>
    <row r="2405" spans="1:8" ht="15.6" x14ac:dyDescent="0.3">
      <c r="A2405" s="389" t="s">
        <v>51</v>
      </c>
      <c r="B2405" s="390">
        <v>2044</v>
      </c>
      <c r="C2405" s="390" t="s">
        <v>2088</v>
      </c>
      <c r="D2405" s="391">
        <v>282.17915503789857</v>
      </c>
      <c r="E2405" s="365"/>
      <c r="F2405" s="365"/>
      <c r="G2405" s="365"/>
      <c r="H2405" s="365"/>
    </row>
    <row r="2406" spans="1:8" ht="15.6" x14ac:dyDescent="0.3">
      <c r="A2406" s="389" t="s">
        <v>51</v>
      </c>
      <c r="B2406" s="390">
        <v>2045</v>
      </c>
      <c r="C2406" s="390" t="s">
        <v>2089</v>
      </c>
      <c r="D2406" s="391">
        <v>281.46307487933302</v>
      </c>
      <c r="E2406" s="365"/>
      <c r="F2406" s="365"/>
      <c r="G2406" s="365"/>
      <c r="H2406" s="365"/>
    </row>
    <row r="2407" spans="1:8" ht="15.6" x14ac:dyDescent="0.3">
      <c r="A2407" s="389" t="s">
        <v>51</v>
      </c>
      <c r="B2407" s="390">
        <v>2046</v>
      </c>
      <c r="C2407" s="390" t="s">
        <v>2090</v>
      </c>
      <c r="D2407" s="391">
        <v>280.86875789815264</v>
      </c>
      <c r="E2407" s="365"/>
      <c r="F2407" s="365"/>
      <c r="G2407" s="365"/>
      <c r="H2407" s="365"/>
    </row>
    <row r="2408" spans="1:8" ht="15.6" x14ac:dyDescent="0.3">
      <c r="A2408" s="389" t="s">
        <v>51</v>
      </c>
      <c r="B2408" s="390">
        <v>2047</v>
      </c>
      <c r="C2408" s="390" t="s">
        <v>2091</v>
      </c>
      <c r="D2408" s="391">
        <v>280.38290167540026</v>
      </c>
      <c r="E2408" s="365"/>
      <c r="F2408" s="365"/>
      <c r="G2408" s="365"/>
      <c r="H2408" s="365"/>
    </row>
    <row r="2409" spans="1:8" ht="15.6" x14ac:dyDescent="0.3">
      <c r="A2409" s="389" t="s">
        <v>51</v>
      </c>
      <c r="B2409" s="390">
        <v>2048</v>
      </c>
      <c r="C2409" s="390" t="s">
        <v>2092</v>
      </c>
      <c r="D2409" s="391">
        <v>279.97710466022829</v>
      </c>
      <c r="E2409" s="365"/>
      <c r="F2409" s="365"/>
      <c r="G2409" s="365"/>
      <c r="H2409" s="365"/>
    </row>
    <row r="2410" spans="1:8" ht="15.6" x14ac:dyDescent="0.3">
      <c r="A2410" s="389" t="s">
        <v>51</v>
      </c>
      <c r="B2410" s="390">
        <v>2049</v>
      </c>
      <c r="C2410" s="390" t="s">
        <v>2093</v>
      </c>
      <c r="D2410" s="391">
        <v>279.64194295508474</v>
      </c>
      <c r="E2410" s="365"/>
      <c r="F2410" s="365"/>
      <c r="G2410" s="365"/>
      <c r="H2410" s="365"/>
    </row>
    <row r="2411" spans="1:8" ht="15.6" x14ac:dyDescent="0.3">
      <c r="A2411" s="389" t="s">
        <v>51</v>
      </c>
      <c r="B2411" s="390">
        <v>2050</v>
      </c>
      <c r="C2411" s="390" t="s">
        <v>2094</v>
      </c>
      <c r="D2411" s="391">
        <v>279.3692879382279</v>
      </c>
      <c r="E2411" s="365"/>
      <c r="F2411" s="365"/>
      <c r="G2411" s="365"/>
      <c r="H2411" s="365"/>
    </row>
    <row r="2412" spans="1:8" ht="15.6" x14ac:dyDescent="0.3">
      <c r="A2412" s="385" t="s">
        <v>52</v>
      </c>
      <c r="B2412" s="386">
        <v>2015</v>
      </c>
      <c r="C2412" s="387" t="s">
        <v>2522</v>
      </c>
      <c r="D2412" s="388">
        <v>527.1040536274736</v>
      </c>
      <c r="E2412" s="365"/>
      <c r="F2412" s="365"/>
      <c r="G2412" s="365"/>
      <c r="H2412" s="365"/>
    </row>
    <row r="2413" spans="1:8" ht="15.6" x14ac:dyDescent="0.3">
      <c r="A2413" s="385" t="s">
        <v>52</v>
      </c>
      <c r="B2413" s="386">
        <v>2016</v>
      </c>
      <c r="C2413" s="387" t="s">
        <v>2523</v>
      </c>
      <c r="D2413" s="388">
        <v>517.1289666910219</v>
      </c>
      <c r="E2413" s="365"/>
      <c r="F2413" s="365"/>
      <c r="G2413" s="365"/>
      <c r="H2413" s="365"/>
    </row>
    <row r="2414" spans="1:8" ht="15.6" x14ac:dyDescent="0.3">
      <c r="A2414" s="389" t="s">
        <v>52</v>
      </c>
      <c r="B2414" s="390">
        <v>2017</v>
      </c>
      <c r="C2414" s="390" t="s">
        <v>2095</v>
      </c>
      <c r="D2414" s="391">
        <v>503.67097370015915</v>
      </c>
      <c r="E2414" s="365"/>
      <c r="F2414" s="365"/>
      <c r="G2414" s="365"/>
      <c r="H2414" s="365"/>
    </row>
    <row r="2415" spans="1:8" ht="15.6" x14ac:dyDescent="0.3">
      <c r="A2415" s="389" t="s">
        <v>52</v>
      </c>
      <c r="B2415" s="390">
        <v>2018</v>
      </c>
      <c r="C2415" s="390" t="s">
        <v>2096</v>
      </c>
      <c r="D2415" s="391">
        <v>489.67342738581107</v>
      </c>
      <c r="E2415" s="365"/>
      <c r="F2415" s="365"/>
      <c r="G2415" s="365"/>
      <c r="H2415" s="365"/>
    </row>
    <row r="2416" spans="1:8" ht="15.6" x14ac:dyDescent="0.3">
      <c r="A2416" s="389" t="s">
        <v>52</v>
      </c>
      <c r="B2416" s="390">
        <v>2019</v>
      </c>
      <c r="C2416" s="390" t="s">
        <v>2097</v>
      </c>
      <c r="D2416" s="391">
        <v>475.26135207868037</v>
      </c>
      <c r="E2416" s="365"/>
      <c r="F2416" s="365"/>
      <c r="G2416" s="365"/>
      <c r="H2416" s="365"/>
    </row>
    <row r="2417" spans="1:8" ht="15.6" x14ac:dyDescent="0.3">
      <c r="A2417" s="389" t="s">
        <v>52</v>
      </c>
      <c r="B2417" s="390">
        <v>2020</v>
      </c>
      <c r="C2417" s="390" t="s">
        <v>2098</v>
      </c>
      <c r="D2417" s="391">
        <v>460.68928656167691</v>
      </c>
      <c r="E2417" s="365"/>
      <c r="F2417" s="365"/>
      <c r="G2417" s="365"/>
      <c r="H2417" s="365"/>
    </row>
    <row r="2418" spans="1:8" ht="15.6" x14ac:dyDescent="0.3">
      <c r="A2418" s="389" t="s">
        <v>52</v>
      </c>
      <c r="B2418" s="390">
        <v>2021</v>
      </c>
      <c r="C2418" s="390" t="s">
        <v>2099</v>
      </c>
      <c r="D2418" s="391">
        <v>446.07600633257528</v>
      </c>
      <c r="E2418" s="365"/>
      <c r="F2418" s="365"/>
      <c r="G2418" s="365"/>
      <c r="H2418" s="365"/>
    </row>
    <row r="2419" spans="1:8" ht="15.6" x14ac:dyDescent="0.3">
      <c r="A2419" s="389" t="s">
        <v>52</v>
      </c>
      <c r="B2419" s="390">
        <v>2022</v>
      </c>
      <c r="C2419" s="390" t="s">
        <v>2100</v>
      </c>
      <c r="D2419" s="391">
        <v>431.7403690033816</v>
      </c>
      <c r="E2419" s="365"/>
      <c r="F2419" s="365"/>
      <c r="G2419" s="365"/>
      <c r="H2419" s="365"/>
    </row>
    <row r="2420" spans="1:8" ht="15.6" x14ac:dyDescent="0.3">
      <c r="A2420" s="389" t="s">
        <v>52</v>
      </c>
      <c r="B2420" s="390">
        <v>2023</v>
      </c>
      <c r="C2420" s="390" t="s">
        <v>2101</v>
      </c>
      <c r="D2420" s="391">
        <v>417.67987252748759</v>
      </c>
      <c r="E2420" s="365"/>
      <c r="F2420" s="365"/>
      <c r="G2420" s="365"/>
      <c r="H2420" s="365"/>
    </row>
    <row r="2421" spans="1:8" ht="15.6" x14ac:dyDescent="0.3">
      <c r="A2421" s="389" t="s">
        <v>52</v>
      </c>
      <c r="B2421" s="390">
        <v>2024</v>
      </c>
      <c r="C2421" s="390" t="s">
        <v>2102</v>
      </c>
      <c r="D2421" s="391">
        <v>403.92373519017696</v>
      </c>
      <c r="E2421" s="365"/>
      <c r="F2421" s="365"/>
      <c r="G2421" s="365"/>
      <c r="H2421" s="365"/>
    </row>
    <row r="2422" spans="1:8" ht="15.6" x14ac:dyDescent="0.3">
      <c r="A2422" s="389" t="s">
        <v>52</v>
      </c>
      <c r="B2422" s="390">
        <v>2025</v>
      </c>
      <c r="C2422" s="390" t="s">
        <v>2103</v>
      </c>
      <c r="D2422" s="391">
        <v>390.47407084819531</v>
      </c>
      <c r="E2422" s="365"/>
      <c r="F2422" s="365"/>
      <c r="G2422" s="365"/>
      <c r="H2422" s="365"/>
    </row>
    <row r="2423" spans="1:8" ht="15.6" x14ac:dyDescent="0.3">
      <c r="A2423" s="389" t="s">
        <v>52</v>
      </c>
      <c r="B2423" s="390">
        <v>2026</v>
      </c>
      <c r="C2423" s="390" t="s">
        <v>2104</v>
      </c>
      <c r="D2423" s="391">
        <v>378.2474172698191</v>
      </c>
      <c r="E2423" s="365"/>
      <c r="F2423" s="365"/>
      <c r="G2423" s="365"/>
      <c r="H2423" s="365"/>
    </row>
    <row r="2424" spans="1:8" ht="15.6" x14ac:dyDescent="0.3">
      <c r="A2424" s="389" t="s">
        <v>52</v>
      </c>
      <c r="B2424" s="390">
        <v>2027</v>
      </c>
      <c r="C2424" s="390" t="s">
        <v>2105</v>
      </c>
      <c r="D2424" s="391">
        <v>367.1086172393708</v>
      </c>
      <c r="E2424" s="365"/>
      <c r="F2424" s="365"/>
      <c r="G2424" s="365"/>
      <c r="H2424" s="365"/>
    </row>
    <row r="2425" spans="1:8" ht="15.6" x14ac:dyDescent="0.3">
      <c r="A2425" s="389" t="s">
        <v>52</v>
      </c>
      <c r="B2425" s="390">
        <v>2028</v>
      </c>
      <c r="C2425" s="390" t="s">
        <v>2106</v>
      </c>
      <c r="D2425" s="391">
        <v>357.11559222712674</v>
      </c>
      <c r="E2425" s="365"/>
      <c r="F2425" s="365"/>
      <c r="G2425" s="365"/>
      <c r="H2425" s="365"/>
    </row>
    <row r="2426" spans="1:8" ht="15.6" x14ac:dyDescent="0.3">
      <c r="A2426" s="389" t="s">
        <v>52</v>
      </c>
      <c r="B2426" s="390">
        <v>2029</v>
      </c>
      <c r="C2426" s="390" t="s">
        <v>2107</v>
      </c>
      <c r="D2426" s="391">
        <v>348.17551174605438</v>
      </c>
      <c r="E2426" s="365"/>
      <c r="F2426" s="365"/>
      <c r="G2426" s="365"/>
      <c r="H2426" s="365"/>
    </row>
    <row r="2427" spans="1:8" ht="15.6" x14ac:dyDescent="0.3">
      <c r="A2427" s="389" t="s">
        <v>52</v>
      </c>
      <c r="B2427" s="390">
        <v>2030</v>
      </c>
      <c r="C2427" s="390" t="s">
        <v>2108</v>
      </c>
      <c r="D2427" s="391">
        <v>340.21544678429603</v>
      </c>
      <c r="E2427" s="365"/>
      <c r="F2427" s="365"/>
      <c r="G2427" s="365"/>
      <c r="H2427" s="365"/>
    </row>
    <row r="2428" spans="1:8" ht="15.6" x14ac:dyDescent="0.3">
      <c r="A2428" s="389" t="s">
        <v>52</v>
      </c>
      <c r="B2428" s="390">
        <v>2031</v>
      </c>
      <c r="C2428" s="390" t="s">
        <v>2109</v>
      </c>
      <c r="D2428" s="391">
        <v>333.15751786903525</v>
      </c>
      <c r="E2428" s="365"/>
      <c r="F2428" s="365"/>
      <c r="G2428" s="365"/>
      <c r="H2428" s="365"/>
    </row>
    <row r="2429" spans="1:8" ht="15.6" x14ac:dyDescent="0.3">
      <c r="A2429" s="389" t="s">
        <v>52</v>
      </c>
      <c r="B2429" s="390">
        <v>2032</v>
      </c>
      <c r="C2429" s="390" t="s">
        <v>2110</v>
      </c>
      <c r="D2429" s="391">
        <v>326.93798185255184</v>
      </c>
      <c r="E2429" s="365"/>
      <c r="F2429" s="365"/>
      <c r="G2429" s="365"/>
      <c r="H2429" s="365"/>
    </row>
    <row r="2430" spans="1:8" ht="15.6" x14ac:dyDescent="0.3">
      <c r="A2430" s="389" t="s">
        <v>52</v>
      </c>
      <c r="B2430" s="390">
        <v>2033</v>
      </c>
      <c r="C2430" s="390" t="s">
        <v>2111</v>
      </c>
      <c r="D2430" s="391">
        <v>321.47170401009191</v>
      </c>
      <c r="E2430" s="365"/>
      <c r="F2430" s="365"/>
      <c r="G2430" s="365"/>
      <c r="H2430" s="365"/>
    </row>
    <row r="2431" spans="1:8" ht="15.6" x14ac:dyDescent="0.3">
      <c r="A2431" s="389" t="s">
        <v>52</v>
      </c>
      <c r="B2431" s="390">
        <v>2034</v>
      </c>
      <c r="C2431" s="390" t="s">
        <v>2112</v>
      </c>
      <c r="D2431" s="391">
        <v>316.69155559567679</v>
      </c>
      <c r="E2431" s="365"/>
      <c r="F2431" s="365"/>
      <c r="G2431" s="365"/>
      <c r="H2431" s="365"/>
    </row>
    <row r="2432" spans="1:8" ht="15.6" x14ac:dyDescent="0.3">
      <c r="A2432" s="389" t="s">
        <v>52</v>
      </c>
      <c r="B2432" s="390">
        <v>2035</v>
      </c>
      <c r="C2432" s="390" t="s">
        <v>2113</v>
      </c>
      <c r="D2432" s="391">
        <v>312.54293559708401</v>
      </c>
      <c r="E2432" s="365"/>
      <c r="F2432" s="365"/>
      <c r="G2432" s="365"/>
      <c r="H2432" s="365"/>
    </row>
    <row r="2433" spans="1:8" ht="15.6" x14ac:dyDescent="0.3">
      <c r="A2433" s="389" t="s">
        <v>52</v>
      </c>
      <c r="B2433" s="390">
        <v>2036</v>
      </c>
      <c r="C2433" s="390" t="s">
        <v>2114</v>
      </c>
      <c r="D2433" s="391">
        <v>308.96308539881426</v>
      </c>
      <c r="E2433" s="365"/>
      <c r="F2433" s="365"/>
      <c r="G2433" s="365"/>
      <c r="H2433" s="365"/>
    </row>
    <row r="2434" spans="1:8" ht="15.6" x14ac:dyDescent="0.3">
      <c r="A2434" s="389" t="s">
        <v>52</v>
      </c>
      <c r="B2434" s="390">
        <v>2037</v>
      </c>
      <c r="C2434" s="390" t="s">
        <v>2115</v>
      </c>
      <c r="D2434" s="391">
        <v>305.90377446994165</v>
      </c>
      <c r="E2434" s="365"/>
      <c r="F2434" s="365"/>
      <c r="G2434" s="365"/>
      <c r="H2434" s="365"/>
    </row>
    <row r="2435" spans="1:8" ht="15.6" x14ac:dyDescent="0.3">
      <c r="A2435" s="389" t="s">
        <v>52</v>
      </c>
      <c r="B2435" s="390">
        <v>2038</v>
      </c>
      <c r="C2435" s="390" t="s">
        <v>2116</v>
      </c>
      <c r="D2435" s="391">
        <v>303.30874144202232</v>
      </c>
      <c r="E2435" s="365"/>
      <c r="F2435" s="365"/>
      <c r="G2435" s="365"/>
      <c r="H2435" s="365"/>
    </row>
    <row r="2436" spans="1:8" ht="15.6" x14ac:dyDescent="0.3">
      <c r="A2436" s="389" t="s">
        <v>52</v>
      </c>
      <c r="B2436" s="390">
        <v>2039</v>
      </c>
      <c r="C2436" s="390" t="s">
        <v>2117</v>
      </c>
      <c r="D2436" s="391">
        <v>301.11097787213862</v>
      </c>
      <c r="E2436" s="365"/>
      <c r="F2436" s="365"/>
      <c r="G2436" s="365"/>
      <c r="H2436" s="365"/>
    </row>
    <row r="2437" spans="1:8" ht="15.6" x14ac:dyDescent="0.3">
      <c r="A2437" s="389" t="s">
        <v>52</v>
      </c>
      <c r="B2437" s="390">
        <v>2040</v>
      </c>
      <c r="C2437" s="390" t="s">
        <v>2118</v>
      </c>
      <c r="D2437" s="391">
        <v>299.26953669738765</v>
      </c>
      <c r="E2437" s="365"/>
      <c r="F2437" s="365"/>
      <c r="G2437" s="365"/>
      <c r="H2437" s="365"/>
    </row>
    <row r="2438" spans="1:8" ht="15.6" x14ac:dyDescent="0.3">
      <c r="A2438" s="389" t="s">
        <v>52</v>
      </c>
      <c r="B2438" s="390">
        <v>2041</v>
      </c>
      <c r="C2438" s="390" t="s">
        <v>2119</v>
      </c>
      <c r="D2438" s="391">
        <v>297.75200602250379</v>
      </c>
      <c r="E2438" s="365"/>
      <c r="F2438" s="365"/>
      <c r="G2438" s="365"/>
      <c r="H2438" s="365"/>
    </row>
    <row r="2439" spans="1:8" ht="15.6" x14ac:dyDescent="0.3">
      <c r="A2439" s="389" t="s">
        <v>52</v>
      </c>
      <c r="B2439" s="390">
        <v>2042</v>
      </c>
      <c r="C2439" s="390" t="s">
        <v>2120</v>
      </c>
      <c r="D2439" s="391">
        <v>296.47569005700274</v>
      </c>
      <c r="E2439" s="365"/>
      <c r="F2439" s="365"/>
      <c r="G2439" s="365"/>
      <c r="H2439" s="365"/>
    </row>
    <row r="2440" spans="1:8" ht="15.6" x14ac:dyDescent="0.3">
      <c r="A2440" s="389" t="s">
        <v>52</v>
      </c>
      <c r="B2440" s="390">
        <v>2043</v>
      </c>
      <c r="C2440" s="390" t="s">
        <v>2121</v>
      </c>
      <c r="D2440" s="391">
        <v>295.42763390699008</v>
      </c>
      <c r="E2440" s="365"/>
      <c r="F2440" s="365"/>
      <c r="G2440" s="365"/>
      <c r="H2440" s="365"/>
    </row>
    <row r="2441" spans="1:8" ht="15.6" x14ac:dyDescent="0.3">
      <c r="A2441" s="389" t="s">
        <v>52</v>
      </c>
      <c r="B2441" s="390">
        <v>2044</v>
      </c>
      <c r="C2441" s="390" t="s">
        <v>2122</v>
      </c>
      <c r="D2441" s="391">
        <v>294.5595394190704</v>
      </c>
      <c r="E2441" s="365"/>
      <c r="F2441" s="365"/>
      <c r="G2441" s="365"/>
      <c r="H2441" s="365"/>
    </row>
    <row r="2442" spans="1:8" ht="15.6" x14ac:dyDescent="0.3">
      <c r="A2442" s="389" t="s">
        <v>52</v>
      </c>
      <c r="B2442" s="390">
        <v>2045</v>
      </c>
      <c r="C2442" s="390" t="s">
        <v>2123</v>
      </c>
      <c r="D2442" s="391">
        <v>293.82234536669927</v>
      </c>
      <c r="E2442" s="365"/>
      <c r="F2442" s="365"/>
      <c r="G2442" s="365"/>
      <c r="H2442" s="365"/>
    </row>
    <row r="2443" spans="1:8" ht="15.6" x14ac:dyDescent="0.3">
      <c r="A2443" s="389" t="s">
        <v>52</v>
      </c>
      <c r="B2443" s="390">
        <v>2046</v>
      </c>
      <c r="C2443" s="390" t="s">
        <v>2124</v>
      </c>
      <c r="D2443" s="391">
        <v>293.20922057606236</v>
      </c>
      <c r="E2443" s="365"/>
      <c r="F2443" s="365"/>
      <c r="G2443" s="365"/>
      <c r="H2443" s="365"/>
    </row>
    <row r="2444" spans="1:8" ht="15.6" x14ac:dyDescent="0.3">
      <c r="A2444" s="389" t="s">
        <v>52</v>
      </c>
      <c r="B2444" s="390">
        <v>2047</v>
      </c>
      <c r="C2444" s="390" t="s">
        <v>2125</v>
      </c>
      <c r="D2444" s="391">
        <v>292.70097327570085</v>
      </c>
      <c r="E2444" s="365"/>
      <c r="F2444" s="365"/>
      <c r="G2444" s="365"/>
      <c r="H2444" s="365"/>
    </row>
    <row r="2445" spans="1:8" ht="15.6" x14ac:dyDescent="0.3">
      <c r="A2445" s="389" t="s">
        <v>52</v>
      </c>
      <c r="B2445" s="390">
        <v>2048</v>
      </c>
      <c r="C2445" s="390" t="s">
        <v>2126</v>
      </c>
      <c r="D2445" s="391">
        <v>292.27763458119978</v>
      </c>
      <c r="E2445" s="365"/>
      <c r="F2445" s="365"/>
      <c r="G2445" s="365"/>
      <c r="H2445" s="365"/>
    </row>
    <row r="2446" spans="1:8" ht="15.6" x14ac:dyDescent="0.3">
      <c r="A2446" s="389" t="s">
        <v>52</v>
      </c>
      <c r="B2446" s="390">
        <v>2049</v>
      </c>
      <c r="C2446" s="390" t="s">
        <v>2127</v>
      </c>
      <c r="D2446" s="391">
        <v>291.92288141815499</v>
      </c>
      <c r="E2446" s="365"/>
      <c r="F2446" s="365"/>
      <c r="G2446" s="365"/>
      <c r="H2446" s="365"/>
    </row>
    <row r="2447" spans="1:8" ht="15.6" x14ac:dyDescent="0.3">
      <c r="A2447" s="389" t="s">
        <v>52</v>
      </c>
      <c r="B2447" s="390">
        <v>2050</v>
      </c>
      <c r="C2447" s="390" t="s">
        <v>2128</v>
      </c>
      <c r="D2447" s="391">
        <v>291.63503102441467</v>
      </c>
      <c r="E2447" s="365"/>
      <c r="F2447" s="365"/>
      <c r="G2447" s="365"/>
      <c r="H2447" s="365"/>
    </row>
    <row r="2448" spans="1:8" ht="15.6" x14ac:dyDescent="0.3">
      <c r="A2448" s="385" t="s">
        <v>53</v>
      </c>
      <c r="B2448" s="386">
        <v>2015</v>
      </c>
      <c r="C2448" s="387" t="s">
        <v>2524</v>
      </c>
      <c r="D2448" s="388">
        <v>590.88826338203444</v>
      </c>
      <c r="E2448" s="365"/>
      <c r="F2448" s="365"/>
      <c r="G2448" s="365"/>
      <c r="H2448" s="365"/>
    </row>
    <row r="2449" spans="1:8" ht="15.6" x14ac:dyDescent="0.3">
      <c r="A2449" s="385" t="s">
        <v>53</v>
      </c>
      <c r="B2449" s="386">
        <v>2016</v>
      </c>
      <c r="C2449" s="387" t="s">
        <v>2525</v>
      </c>
      <c r="D2449" s="388">
        <v>579.97610791025761</v>
      </c>
      <c r="E2449" s="365"/>
      <c r="F2449" s="365"/>
      <c r="G2449" s="365"/>
      <c r="H2449" s="365"/>
    </row>
    <row r="2450" spans="1:8" ht="15.6" x14ac:dyDescent="0.3">
      <c r="A2450" s="389" t="s">
        <v>53</v>
      </c>
      <c r="B2450" s="390">
        <v>2017</v>
      </c>
      <c r="C2450" s="390" t="s">
        <v>2129</v>
      </c>
      <c r="D2450" s="391">
        <v>565.75263622182047</v>
      </c>
      <c r="E2450" s="365"/>
      <c r="F2450" s="365"/>
      <c r="G2450" s="365"/>
      <c r="H2450" s="365"/>
    </row>
    <row r="2451" spans="1:8" ht="15.6" x14ac:dyDescent="0.3">
      <c r="A2451" s="389" t="s">
        <v>53</v>
      </c>
      <c r="B2451" s="390">
        <v>2018</v>
      </c>
      <c r="C2451" s="390" t="s">
        <v>2130</v>
      </c>
      <c r="D2451" s="391">
        <v>551.25797580938536</v>
      </c>
      <c r="E2451" s="365"/>
      <c r="F2451" s="365"/>
      <c r="G2451" s="365"/>
      <c r="H2451" s="365"/>
    </row>
    <row r="2452" spans="1:8" ht="15.6" x14ac:dyDescent="0.3">
      <c r="A2452" s="389" t="s">
        <v>53</v>
      </c>
      <c r="B2452" s="390">
        <v>2019</v>
      </c>
      <c r="C2452" s="390" t="s">
        <v>2131</v>
      </c>
      <c r="D2452" s="391">
        <v>536.20486433466669</v>
      </c>
      <c r="E2452" s="365"/>
      <c r="F2452" s="365"/>
      <c r="G2452" s="365"/>
      <c r="H2452" s="365"/>
    </row>
    <row r="2453" spans="1:8" ht="15.6" x14ac:dyDescent="0.3">
      <c r="A2453" s="389" t="s">
        <v>53</v>
      </c>
      <c r="B2453" s="390">
        <v>2020</v>
      </c>
      <c r="C2453" s="390" t="s">
        <v>2132</v>
      </c>
      <c r="D2453" s="391">
        <v>520.90892119748935</v>
      </c>
      <c r="E2453" s="365"/>
      <c r="F2453" s="365"/>
      <c r="G2453" s="365"/>
      <c r="H2453" s="365"/>
    </row>
    <row r="2454" spans="1:8" ht="15.6" x14ac:dyDescent="0.3">
      <c r="A2454" s="389" t="s">
        <v>53</v>
      </c>
      <c r="B2454" s="390">
        <v>2021</v>
      </c>
      <c r="C2454" s="390" t="s">
        <v>2133</v>
      </c>
      <c r="D2454" s="391">
        <v>505.35323753720229</v>
      </c>
      <c r="E2454" s="365"/>
      <c r="F2454" s="365"/>
      <c r="G2454" s="365"/>
      <c r="H2454" s="365"/>
    </row>
    <row r="2455" spans="1:8" ht="15.6" x14ac:dyDescent="0.3">
      <c r="A2455" s="389" t="s">
        <v>53</v>
      </c>
      <c r="B2455" s="390">
        <v>2022</v>
      </c>
      <c r="C2455" s="390" t="s">
        <v>2134</v>
      </c>
      <c r="D2455" s="391">
        <v>490.05539528114645</v>
      </c>
      <c r="E2455" s="365"/>
      <c r="F2455" s="365"/>
      <c r="G2455" s="365"/>
      <c r="H2455" s="365"/>
    </row>
    <row r="2456" spans="1:8" ht="15.6" x14ac:dyDescent="0.3">
      <c r="A2456" s="389" t="s">
        <v>53</v>
      </c>
      <c r="B2456" s="390">
        <v>2023</v>
      </c>
      <c r="C2456" s="390" t="s">
        <v>2135</v>
      </c>
      <c r="D2456" s="391">
        <v>474.8429617697202</v>
      </c>
      <c r="E2456" s="365"/>
      <c r="F2456" s="365"/>
      <c r="G2456" s="365"/>
      <c r="H2456" s="365"/>
    </row>
    <row r="2457" spans="1:8" ht="15.6" x14ac:dyDescent="0.3">
      <c r="A2457" s="389" t="s">
        <v>53</v>
      </c>
      <c r="B2457" s="390">
        <v>2024</v>
      </c>
      <c r="C2457" s="390" t="s">
        <v>2136</v>
      </c>
      <c r="D2457" s="391">
        <v>459.84077882143731</v>
      </c>
      <c r="E2457" s="365"/>
      <c r="F2457" s="365"/>
      <c r="G2457" s="365"/>
      <c r="H2457" s="365"/>
    </row>
    <row r="2458" spans="1:8" ht="15.6" x14ac:dyDescent="0.3">
      <c r="A2458" s="389" t="s">
        <v>53</v>
      </c>
      <c r="B2458" s="390">
        <v>2025</v>
      </c>
      <c r="C2458" s="390" t="s">
        <v>2137</v>
      </c>
      <c r="D2458" s="391">
        <v>445.05867904912481</v>
      </c>
      <c r="E2458" s="365"/>
      <c r="F2458" s="365"/>
      <c r="G2458" s="365"/>
      <c r="H2458" s="365"/>
    </row>
    <row r="2459" spans="1:8" ht="15.6" x14ac:dyDescent="0.3">
      <c r="A2459" s="389" t="s">
        <v>53</v>
      </c>
      <c r="B2459" s="390">
        <v>2026</v>
      </c>
      <c r="C2459" s="390" t="s">
        <v>2138</v>
      </c>
      <c r="D2459" s="391">
        <v>431.63224961547365</v>
      </c>
      <c r="E2459" s="365"/>
      <c r="F2459" s="365"/>
      <c r="G2459" s="365"/>
      <c r="H2459" s="365"/>
    </row>
    <row r="2460" spans="1:8" ht="15.6" x14ac:dyDescent="0.3">
      <c r="A2460" s="389" t="s">
        <v>53</v>
      </c>
      <c r="B2460" s="390">
        <v>2027</v>
      </c>
      <c r="C2460" s="390" t="s">
        <v>2139</v>
      </c>
      <c r="D2460" s="391">
        <v>419.36646675180657</v>
      </c>
      <c r="E2460" s="365"/>
      <c r="F2460" s="365"/>
      <c r="G2460" s="365"/>
      <c r="H2460" s="365"/>
    </row>
    <row r="2461" spans="1:8" ht="15.6" x14ac:dyDescent="0.3">
      <c r="A2461" s="389" t="s">
        <v>53</v>
      </c>
      <c r="B2461" s="390">
        <v>2028</v>
      </c>
      <c r="C2461" s="390" t="s">
        <v>2140</v>
      </c>
      <c r="D2461" s="391">
        <v>408.25815978361726</v>
      </c>
      <c r="E2461" s="365"/>
      <c r="F2461" s="365"/>
      <c r="G2461" s="365"/>
      <c r="H2461" s="365"/>
    </row>
    <row r="2462" spans="1:8" ht="15.6" x14ac:dyDescent="0.3">
      <c r="A2462" s="389" t="s">
        <v>53</v>
      </c>
      <c r="B2462" s="390">
        <v>2029</v>
      </c>
      <c r="C2462" s="390" t="s">
        <v>2141</v>
      </c>
      <c r="D2462" s="391">
        <v>398.25509724841083</v>
      </c>
      <c r="E2462" s="365"/>
      <c r="F2462" s="365"/>
      <c r="G2462" s="365"/>
      <c r="H2462" s="365"/>
    </row>
    <row r="2463" spans="1:8" ht="15.6" x14ac:dyDescent="0.3">
      <c r="A2463" s="389" t="s">
        <v>53</v>
      </c>
      <c r="B2463" s="390">
        <v>2030</v>
      </c>
      <c r="C2463" s="390" t="s">
        <v>2142</v>
      </c>
      <c r="D2463" s="391">
        <v>389.270517510388</v>
      </c>
      <c r="E2463" s="365"/>
      <c r="F2463" s="365"/>
      <c r="G2463" s="365"/>
      <c r="H2463" s="365"/>
    </row>
    <row r="2464" spans="1:8" ht="15.6" x14ac:dyDescent="0.3">
      <c r="A2464" s="389" t="s">
        <v>53</v>
      </c>
      <c r="B2464" s="390">
        <v>2031</v>
      </c>
      <c r="C2464" s="390" t="s">
        <v>2143</v>
      </c>
      <c r="D2464" s="391">
        <v>381.20328890183794</v>
      </c>
      <c r="E2464" s="365"/>
      <c r="F2464" s="365"/>
      <c r="G2464" s="365"/>
      <c r="H2464" s="365"/>
    </row>
    <row r="2465" spans="1:8" ht="15.6" x14ac:dyDescent="0.3">
      <c r="A2465" s="389" t="s">
        <v>53</v>
      </c>
      <c r="B2465" s="390">
        <v>2032</v>
      </c>
      <c r="C2465" s="390" t="s">
        <v>2144</v>
      </c>
      <c r="D2465" s="391">
        <v>374.03838737271667</v>
      </c>
      <c r="E2465" s="365"/>
      <c r="F2465" s="365"/>
      <c r="G2465" s="365"/>
      <c r="H2465" s="365"/>
    </row>
    <row r="2466" spans="1:8" ht="15.6" x14ac:dyDescent="0.3">
      <c r="A2466" s="389" t="s">
        <v>53</v>
      </c>
      <c r="B2466" s="390">
        <v>2033</v>
      </c>
      <c r="C2466" s="390" t="s">
        <v>2145</v>
      </c>
      <c r="D2466" s="391">
        <v>367.6698297424017</v>
      </c>
      <c r="E2466" s="365"/>
      <c r="F2466" s="365"/>
      <c r="G2466" s="365"/>
      <c r="H2466" s="365"/>
    </row>
    <row r="2467" spans="1:8" ht="15.6" x14ac:dyDescent="0.3">
      <c r="A2467" s="389" t="s">
        <v>53</v>
      </c>
      <c r="B2467" s="390">
        <v>2034</v>
      </c>
      <c r="C2467" s="390" t="s">
        <v>2146</v>
      </c>
      <c r="D2467" s="391">
        <v>362.04805756154639</v>
      </c>
      <c r="E2467" s="365"/>
      <c r="F2467" s="365"/>
      <c r="G2467" s="365"/>
      <c r="H2467" s="365"/>
    </row>
    <row r="2468" spans="1:8" ht="15.6" x14ac:dyDescent="0.3">
      <c r="A2468" s="389" t="s">
        <v>53</v>
      </c>
      <c r="B2468" s="390">
        <v>2035</v>
      </c>
      <c r="C2468" s="390" t="s">
        <v>2147</v>
      </c>
      <c r="D2468" s="391">
        <v>357.13596178951269</v>
      </c>
      <c r="E2468" s="365"/>
      <c r="F2468" s="365"/>
      <c r="G2468" s="365"/>
      <c r="H2468" s="365"/>
    </row>
    <row r="2469" spans="1:8" ht="15.6" x14ac:dyDescent="0.3">
      <c r="A2469" s="389" t="s">
        <v>53</v>
      </c>
      <c r="B2469" s="390">
        <v>2036</v>
      </c>
      <c r="C2469" s="390" t="s">
        <v>2148</v>
      </c>
      <c r="D2469" s="391">
        <v>352.82342856943183</v>
      </c>
      <c r="E2469" s="365"/>
      <c r="F2469" s="365"/>
      <c r="G2469" s="365"/>
      <c r="H2469" s="365"/>
    </row>
    <row r="2470" spans="1:8" ht="15.6" x14ac:dyDescent="0.3">
      <c r="A2470" s="389" t="s">
        <v>53</v>
      </c>
      <c r="B2470" s="390">
        <v>2037</v>
      </c>
      <c r="C2470" s="390" t="s">
        <v>2149</v>
      </c>
      <c r="D2470" s="391">
        <v>349.10963238969089</v>
      </c>
      <c r="E2470" s="365"/>
      <c r="F2470" s="365"/>
      <c r="G2470" s="365"/>
      <c r="H2470" s="365"/>
    </row>
    <row r="2471" spans="1:8" ht="15.6" x14ac:dyDescent="0.3">
      <c r="A2471" s="389" t="s">
        <v>53</v>
      </c>
      <c r="B2471" s="390">
        <v>2038</v>
      </c>
      <c r="C2471" s="390" t="s">
        <v>2150</v>
      </c>
      <c r="D2471" s="391">
        <v>345.92705125689571</v>
      </c>
      <c r="E2471" s="365"/>
      <c r="F2471" s="365"/>
      <c r="G2471" s="365"/>
      <c r="H2471" s="365"/>
    </row>
    <row r="2472" spans="1:8" ht="15.6" x14ac:dyDescent="0.3">
      <c r="A2472" s="389" t="s">
        <v>53</v>
      </c>
      <c r="B2472" s="390">
        <v>2039</v>
      </c>
      <c r="C2472" s="390" t="s">
        <v>2151</v>
      </c>
      <c r="D2472" s="391">
        <v>343.18359920615757</v>
      </c>
      <c r="E2472" s="365"/>
      <c r="F2472" s="365"/>
      <c r="G2472" s="365"/>
      <c r="H2472" s="365"/>
    </row>
    <row r="2473" spans="1:8" ht="15.6" x14ac:dyDescent="0.3">
      <c r="A2473" s="389" t="s">
        <v>53</v>
      </c>
      <c r="B2473" s="390">
        <v>2040</v>
      </c>
      <c r="C2473" s="390" t="s">
        <v>2152</v>
      </c>
      <c r="D2473" s="391">
        <v>340.82496088648577</v>
      </c>
      <c r="E2473" s="365"/>
      <c r="F2473" s="365"/>
      <c r="G2473" s="365"/>
      <c r="H2473" s="365"/>
    </row>
    <row r="2474" spans="1:8" ht="15.6" x14ac:dyDescent="0.3">
      <c r="A2474" s="389" t="s">
        <v>53</v>
      </c>
      <c r="B2474" s="390">
        <v>2041</v>
      </c>
      <c r="C2474" s="390" t="s">
        <v>2153</v>
      </c>
      <c r="D2474" s="391">
        <v>338.87757514474697</v>
      </c>
      <c r="E2474" s="365"/>
      <c r="F2474" s="365"/>
      <c r="G2474" s="365"/>
      <c r="H2474" s="365"/>
    </row>
    <row r="2475" spans="1:8" ht="15.6" x14ac:dyDescent="0.3">
      <c r="A2475" s="389" t="s">
        <v>53</v>
      </c>
      <c r="B2475" s="390">
        <v>2042</v>
      </c>
      <c r="C2475" s="390" t="s">
        <v>2154</v>
      </c>
      <c r="D2475" s="391">
        <v>337.19858156471707</v>
      </c>
      <c r="E2475" s="365"/>
      <c r="F2475" s="365"/>
      <c r="G2475" s="365"/>
      <c r="H2475" s="365"/>
    </row>
    <row r="2476" spans="1:8" ht="15.6" x14ac:dyDescent="0.3">
      <c r="A2476" s="389" t="s">
        <v>53</v>
      </c>
      <c r="B2476" s="390">
        <v>2043</v>
      </c>
      <c r="C2476" s="390" t="s">
        <v>2155</v>
      </c>
      <c r="D2476" s="391">
        <v>335.7956058770979</v>
      </c>
      <c r="E2476" s="365"/>
      <c r="F2476" s="365"/>
      <c r="G2476" s="365"/>
      <c r="H2476" s="365"/>
    </row>
    <row r="2477" spans="1:8" ht="15.6" x14ac:dyDescent="0.3">
      <c r="A2477" s="389" t="s">
        <v>53</v>
      </c>
      <c r="B2477" s="390">
        <v>2044</v>
      </c>
      <c r="C2477" s="390" t="s">
        <v>2156</v>
      </c>
      <c r="D2477" s="391">
        <v>334.60820603126012</v>
      </c>
      <c r="E2477" s="365"/>
      <c r="F2477" s="365"/>
      <c r="G2477" s="365"/>
      <c r="H2477" s="365"/>
    </row>
    <row r="2478" spans="1:8" ht="15.6" x14ac:dyDescent="0.3">
      <c r="A2478" s="389" t="s">
        <v>53</v>
      </c>
      <c r="B2478" s="390">
        <v>2045</v>
      </c>
      <c r="C2478" s="390" t="s">
        <v>2157</v>
      </c>
      <c r="D2478" s="391">
        <v>333.57179026109895</v>
      </c>
      <c r="E2478" s="365"/>
      <c r="F2478" s="365"/>
      <c r="G2478" s="365"/>
      <c r="H2478" s="365"/>
    </row>
    <row r="2479" spans="1:8" ht="15.6" x14ac:dyDescent="0.3">
      <c r="A2479" s="389" t="s">
        <v>53</v>
      </c>
      <c r="B2479" s="390">
        <v>2046</v>
      </c>
      <c r="C2479" s="390" t="s">
        <v>2158</v>
      </c>
      <c r="D2479" s="391">
        <v>332.68887593923</v>
      </c>
      <c r="E2479" s="365"/>
      <c r="F2479" s="365"/>
      <c r="G2479" s="365"/>
      <c r="H2479" s="365"/>
    </row>
    <row r="2480" spans="1:8" ht="15.6" x14ac:dyDescent="0.3">
      <c r="A2480" s="389" t="s">
        <v>53</v>
      </c>
      <c r="B2480" s="390">
        <v>2047</v>
      </c>
      <c r="C2480" s="390" t="s">
        <v>2159</v>
      </c>
      <c r="D2480" s="391">
        <v>331.93580048891562</v>
      </c>
      <c r="E2480" s="365"/>
      <c r="F2480" s="365"/>
      <c r="G2480" s="365"/>
      <c r="H2480" s="365"/>
    </row>
    <row r="2481" spans="1:8" ht="15.6" x14ac:dyDescent="0.3">
      <c r="A2481" s="389" t="s">
        <v>53</v>
      </c>
      <c r="B2481" s="390">
        <v>2048</v>
      </c>
      <c r="C2481" s="390" t="s">
        <v>2160</v>
      </c>
      <c r="D2481" s="391">
        <v>331.29882746110803</v>
      </c>
      <c r="E2481" s="365"/>
      <c r="F2481" s="365"/>
      <c r="G2481" s="365"/>
      <c r="H2481" s="365"/>
    </row>
    <row r="2482" spans="1:8" ht="15.6" x14ac:dyDescent="0.3">
      <c r="A2482" s="389" t="s">
        <v>53</v>
      </c>
      <c r="B2482" s="390">
        <v>2049</v>
      </c>
      <c r="C2482" s="390" t="s">
        <v>2161</v>
      </c>
      <c r="D2482" s="391">
        <v>330.75700804853409</v>
      </c>
      <c r="E2482" s="365"/>
      <c r="F2482" s="365"/>
      <c r="G2482" s="365"/>
      <c r="H2482" s="365"/>
    </row>
    <row r="2483" spans="1:8" ht="15.6" x14ac:dyDescent="0.3">
      <c r="A2483" s="389" t="s">
        <v>53</v>
      </c>
      <c r="B2483" s="390">
        <v>2050</v>
      </c>
      <c r="C2483" s="390" t="s">
        <v>2162</v>
      </c>
      <c r="D2483" s="391">
        <v>330.30314820966373</v>
      </c>
      <c r="E2483" s="365"/>
      <c r="F2483" s="365"/>
      <c r="G2483" s="365"/>
      <c r="H2483" s="365"/>
    </row>
    <row r="2484" spans="1:8" ht="15.6" x14ac:dyDescent="0.3">
      <c r="A2484" s="385" t="s">
        <v>54</v>
      </c>
      <c r="B2484" s="386">
        <v>2015</v>
      </c>
      <c r="C2484" s="387" t="s">
        <v>2526</v>
      </c>
      <c r="D2484" s="388">
        <v>523.5008600448391</v>
      </c>
      <c r="E2484" s="365"/>
      <c r="F2484" s="365"/>
      <c r="G2484" s="365"/>
      <c r="H2484" s="365"/>
    </row>
    <row r="2485" spans="1:8" ht="15.6" x14ac:dyDescent="0.3">
      <c r="A2485" s="385" t="s">
        <v>54</v>
      </c>
      <c r="B2485" s="386">
        <v>2016</v>
      </c>
      <c r="C2485" s="387" t="s">
        <v>2527</v>
      </c>
      <c r="D2485" s="388">
        <v>513.08351768491116</v>
      </c>
      <c r="E2485" s="365"/>
      <c r="F2485" s="365"/>
      <c r="G2485" s="365"/>
      <c r="H2485" s="365"/>
    </row>
    <row r="2486" spans="1:8" ht="15.6" x14ac:dyDescent="0.3">
      <c r="A2486" s="389" t="s">
        <v>54</v>
      </c>
      <c r="B2486" s="390">
        <v>2017</v>
      </c>
      <c r="C2486" s="390" t="s">
        <v>2163</v>
      </c>
      <c r="D2486" s="391">
        <v>500.58334946663507</v>
      </c>
      <c r="E2486" s="365"/>
      <c r="F2486" s="365"/>
      <c r="G2486" s="365"/>
      <c r="H2486" s="365"/>
    </row>
    <row r="2487" spans="1:8" ht="15.6" x14ac:dyDescent="0.3">
      <c r="A2487" s="389" t="s">
        <v>54</v>
      </c>
      <c r="B2487" s="390">
        <v>2018</v>
      </c>
      <c r="C2487" s="390" t="s">
        <v>2164</v>
      </c>
      <c r="D2487" s="391">
        <v>486.2130887275365</v>
      </c>
      <c r="E2487" s="365"/>
      <c r="F2487" s="365"/>
      <c r="G2487" s="365"/>
      <c r="H2487" s="365"/>
    </row>
    <row r="2488" spans="1:8" ht="15.6" x14ac:dyDescent="0.3">
      <c r="A2488" s="389" t="s">
        <v>54</v>
      </c>
      <c r="B2488" s="390">
        <v>2019</v>
      </c>
      <c r="C2488" s="390" t="s">
        <v>2165</v>
      </c>
      <c r="D2488" s="391">
        <v>472.3536646444885</v>
      </c>
      <c r="E2488" s="365"/>
      <c r="F2488" s="365"/>
      <c r="G2488" s="365"/>
      <c r="H2488" s="365"/>
    </row>
    <row r="2489" spans="1:8" ht="15.6" x14ac:dyDescent="0.3">
      <c r="A2489" s="389" t="s">
        <v>54</v>
      </c>
      <c r="B2489" s="390">
        <v>2020</v>
      </c>
      <c r="C2489" s="390" t="s">
        <v>2166</v>
      </c>
      <c r="D2489" s="391">
        <v>458.25184172722106</v>
      </c>
      <c r="E2489" s="365"/>
      <c r="F2489" s="365"/>
      <c r="G2489" s="365"/>
      <c r="H2489" s="365"/>
    </row>
    <row r="2490" spans="1:8" ht="15.6" x14ac:dyDescent="0.3">
      <c r="A2490" s="389" t="s">
        <v>54</v>
      </c>
      <c r="B2490" s="390">
        <v>2021</v>
      </c>
      <c r="C2490" s="390" t="s">
        <v>2167</v>
      </c>
      <c r="D2490" s="391">
        <v>444.31251432270193</v>
      </c>
      <c r="E2490" s="365"/>
      <c r="F2490" s="365"/>
      <c r="G2490" s="365"/>
      <c r="H2490" s="365"/>
    </row>
    <row r="2491" spans="1:8" ht="15.6" x14ac:dyDescent="0.3">
      <c r="A2491" s="389" t="s">
        <v>54</v>
      </c>
      <c r="B2491" s="390">
        <v>2022</v>
      </c>
      <c r="C2491" s="390" t="s">
        <v>2168</v>
      </c>
      <c r="D2491" s="391">
        <v>430.24661131549612</v>
      </c>
      <c r="E2491" s="365"/>
      <c r="F2491" s="365"/>
      <c r="G2491" s="365"/>
      <c r="H2491" s="365"/>
    </row>
    <row r="2492" spans="1:8" ht="15.6" x14ac:dyDescent="0.3">
      <c r="A2492" s="389" t="s">
        <v>54</v>
      </c>
      <c r="B2492" s="390">
        <v>2023</v>
      </c>
      <c r="C2492" s="390" t="s">
        <v>2169</v>
      </c>
      <c r="D2492" s="391">
        <v>416.34002432224622</v>
      </c>
      <c r="E2492" s="365"/>
      <c r="F2492" s="365"/>
      <c r="G2492" s="365"/>
      <c r="H2492" s="365"/>
    </row>
    <row r="2493" spans="1:8" ht="15.6" x14ac:dyDescent="0.3">
      <c r="A2493" s="389" t="s">
        <v>54</v>
      </c>
      <c r="B2493" s="390">
        <v>2024</v>
      </c>
      <c r="C2493" s="390" t="s">
        <v>2170</v>
      </c>
      <c r="D2493" s="391">
        <v>402.20543574624958</v>
      </c>
      <c r="E2493" s="365"/>
      <c r="F2493" s="365"/>
      <c r="G2493" s="365"/>
      <c r="H2493" s="365"/>
    </row>
    <row r="2494" spans="1:8" ht="15.6" x14ac:dyDescent="0.3">
      <c r="A2494" s="389" t="s">
        <v>54</v>
      </c>
      <c r="B2494" s="390">
        <v>2025</v>
      </c>
      <c r="C2494" s="390" t="s">
        <v>2171</v>
      </c>
      <c r="D2494" s="391">
        <v>388.80086336793732</v>
      </c>
      <c r="E2494" s="365"/>
      <c r="F2494" s="365"/>
      <c r="G2494" s="365"/>
      <c r="H2494" s="365"/>
    </row>
    <row r="2495" spans="1:8" ht="15.6" x14ac:dyDescent="0.3">
      <c r="A2495" s="389" t="s">
        <v>54</v>
      </c>
      <c r="B2495" s="390">
        <v>2026</v>
      </c>
      <c r="C2495" s="390" t="s">
        <v>2172</v>
      </c>
      <c r="D2495" s="391">
        <v>375.82009571268674</v>
      </c>
      <c r="E2495" s="365"/>
      <c r="F2495" s="365"/>
      <c r="G2495" s="365"/>
      <c r="H2495" s="365"/>
    </row>
    <row r="2496" spans="1:8" ht="15.6" x14ac:dyDescent="0.3">
      <c r="A2496" s="389" t="s">
        <v>54</v>
      </c>
      <c r="B2496" s="390">
        <v>2027</v>
      </c>
      <c r="C2496" s="390" t="s">
        <v>2173</v>
      </c>
      <c r="D2496" s="391">
        <v>364.5020880943573</v>
      </c>
      <c r="E2496" s="365"/>
      <c r="F2496" s="365"/>
      <c r="G2496" s="365"/>
      <c r="H2496" s="365"/>
    </row>
    <row r="2497" spans="1:8" ht="15.6" x14ac:dyDescent="0.3">
      <c r="A2497" s="389" t="s">
        <v>54</v>
      </c>
      <c r="B2497" s="390">
        <v>2028</v>
      </c>
      <c r="C2497" s="390" t="s">
        <v>2174</v>
      </c>
      <c r="D2497" s="391">
        <v>354.26058215808274</v>
      </c>
      <c r="E2497" s="365"/>
      <c r="F2497" s="365"/>
      <c r="G2497" s="365"/>
      <c r="H2497" s="365"/>
    </row>
    <row r="2498" spans="1:8" ht="15.6" x14ac:dyDescent="0.3">
      <c r="A2498" s="389" t="s">
        <v>54</v>
      </c>
      <c r="B2498" s="390">
        <v>2029</v>
      </c>
      <c r="C2498" s="390" t="s">
        <v>2175</v>
      </c>
      <c r="D2498" s="391">
        <v>345.00840855557504</v>
      </c>
      <c r="E2498" s="365"/>
      <c r="F2498" s="365"/>
      <c r="G2498" s="365"/>
      <c r="H2498" s="365"/>
    </row>
    <row r="2499" spans="1:8" ht="15.6" x14ac:dyDescent="0.3">
      <c r="A2499" s="389" t="s">
        <v>54</v>
      </c>
      <c r="B2499" s="390">
        <v>2030</v>
      </c>
      <c r="C2499" s="390" t="s">
        <v>2176</v>
      </c>
      <c r="D2499" s="391">
        <v>336.70098030238023</v>
      </c>
      <c r="E2499" s="365"/>
      <c r="F2499" s="365"/>
      <c r="G2499" s="365"/>
      <c r="H2499" s="365"/>
    </row>
    <row r="2500" spans="1:8" ht="15.6" x14ac:dyDescent="0.3">
      <c r="A2500" s="389" t="s">
        <v>54</v>
      </c>
      <c r="B2500" s="390">
        <v>2031</v>
      </c>
      <c r="C2500" s="390" t="s">
        <v>2177</v>
      </c>
      <c r="D2500" s="391">
        <v>329.28514928889996</v>
      </c>
      <c r="E2500" s="365"/>
      <c r="F2500" s="365"/>
      <c r="G2500" s="365"/>
      <c r="H2500" s="365"/>
    </row>
    <row r="2501" spans="1:8" ht="15.6" x14ac:dyDescent="0.3">
      <c r="A2501" s="389" t="s">
        <v>54</v>
      </c>
      <c r="B2501" s="390">
        <v>2032</v>
      </c>
      <c r="C2501" s="390" t="s">
        <v>2178</v>
      </c>
      <c r="D2501" s="391">
        <v>322.68738568910447</v>
      </c>
      <c r="E2501" s="365"/>
      <c r="F2501" s="365"/>
      <c r="G2501" s="365"/>
      <c r="H2501" s="365"/>
    </row>
    <row r="2502" spans="1:8" ht="15.6" x14ac:dyDescent="0.3">
      <c r="A2502" s="389" t="s">
        <v>54</v>
      </c>
      <c r="B2502" s="390">
        <v>2033</v>
      </c>
      <c r="C2502" s="390" t="s">
        <v>2179</v>
      </c>
      <c r="D2502" s="391">
        <v>316.84213932373825</v>
      </c>
      <c r="E2502" s="365"/>
      <c r="F2502" s="365"/>
      <c r="G2502" s="365"/>
      <c r="H2502" s="365"/>
    </row>
    <row r="2503" spans="1:8" ht="15.6" x14ac:dyDescent="0.3">
      <c r="A2503" s="389" t="s">
        <v>54</v>
      </c>
      <c r="B2503" s="390">
        <v>2034</v>
      </c>
      <c r="C2503" s="390" t="s">
        <v>2180</v>
      </c>
      <c r="D2503" s="391">
        <v>311.70044115915346</v>
      </c>
      <c r="E2503" s="365"/>
      <c r="F2503" s="365"/>
      <c r="G2503" s="365"/>
      <c r="H2503" s="365"/>
    </row>
    <row r="2504" spans="1:8" ht="15.6" x14ac:dyDescent="0.3">
      <c r="A2504" s="389" t="s">
        <v>54</v>
      </c>
      <c r="B2504" s="390">
        <v>2035</v>
      </c>
      <c r="C2504" s="390" t="s">
        <v>2181</v>
      </c>
      <c r="D2504" s="391">
        <v>307.21748635856261</v>
      </c>
      <c r="E2504" s="365"/>
      <c r="F2504" s="365"/>
      <c r="G2504" s="365"/>
      <c r="H2504" s="365"/>
    </row>
    <row r="2505" spans="1:8" ht="15.6" x14ac:dyDescent="0.3">
      <c r="A2505" s="389" t="s">
        <v>54</v>
      </c>
      <c r="B2505" s="390">
        <v>2036</v>
      </c>
      <c r="C2505" s="390" t="s">
        <v>2182</v>
      </c>
      <c r="D2505" s="391">
        <v>303.32054421214059</v>
      </c>
      <c r="E2505" s="365"/>
      <c r="F2505" s="365"/>
      <c r="G2505" s="365"/>
      <c r="H2505" s="365"/>
    </row>
    <row r="2506" spans="1:8" ht="15.6" x14ac:dyDescent="0.3">
      <c r="A2506" s="389" t="s">
        <v>54</v>
      </c>
      <c r="B2506" s="390">
        <v>2037</v>
      </c>
      <c r="C2506" s="390" t="s">
        <v>2183</v>
      </c>
      <c r="D2506" s="391">
        <v>299.96926454711399</v>
      </c>
      <c r="E2506" s="365"/>
      <c r="F2506" s="365"/>
      <c r="G2506" s="365"/>
      <c r="H2506" s="365"/>
    </row>
    <row r="2507" spans="1:8" ht="15.6" x14ac:dyDescent="0.3">
      <c r="A2507" s="389" t="s">
        <v>54</v>
      </c>
      <c r="B2507" s="390">
        <v>2038</v>
      </c>
      <c r="C2507" s="390" t="s">
        <v>2184</v>
      </c>
      <c r="D2507" s="391">
        <v>297.12104122751163</v>
      </c>
      <c r="E2507" s="365"/>
      <c r="F2507" s="365"/>
      <c r="G2507" s="365"/>
      <c r="H2507" s="365"/>
    </row>
    <row r="2508" spans="1:8" ht="15.6" x14ac:dyDescent="0.3">
      <c r="A2508" s="389" t="s">
        <v>54</v>
      </c>
      <c r="B2508" s="390">
        <v>2039</v>
      </c>
      <c r="C2508" s="390" t="s">
        <v>2185</v>
      </c>
      <c r="D2508" s="391">
        <v>294.70590572549168</v>
      </c>
      <c r="E2508" s="365"/>
      <c r="F2508" s="365"/>
      <c r="G2508" s="365"/>
      <c r="H2508" s="365"/>
    </row>
    <row r="2509" spans="1:8" ht="15.6" x14ac:dyDescent="0.3">
      <c r="A2509" s="389" t="s">
        <v>54</v>
      </c>
      <c r="B2509" s="390">
        <v>2040</v>
      </c>
      <c r="C2509" s="390" t="s">
        <v>2186</v>
      </c>
      <c r="D2509" s="391">
        <v>292.68025362003016</v>
      </c>
      <c r="E2509" s="365"/>
      <c r="F2509" s="365"/>
      <c r="G2509" s="365"/>
      <c r="H2509" s="365"/>
    </row>
    <row r="2510" spans="1:8" ht="15.6" x14ac:dyDescent="0.3">
      <c r="A2510" s="389" t="s">
        <v>54</v>
      </c>
      <c r="B2510" s="390">
        <v>2041</v>
      </c>
      <c r="C2510" s="390" t="s">
        <v>2187</v>
      </c>
      <c r="D2510" s="391">
        <v>291.01308727824124</v>
      </c>
      <c r="E2510" s="365"/>
      <c r="F2510" s="365"/>
      <c r="G2510" s="365"/>
      <c r="H2510" s="365"/>
    </row>
    <row r="2511" spans="1:8" ht="15.6" x14ac:dyDescent="0.3">
      <c r="A2511" s="389" t="s">
        <v>54</v>
      </c>
      <c r="B2511" s="390">
        <v>2042</v>
      </c>
      <c r="C2511" s="390" t="s">
        <v>2188</v>
      </c>
      <c r="D2511" s="391">
        <v>289.62388137121962</v>
      </c>
      <c r="E2511" s="365"/>
      <c r="F2511" s="365"/>
      <c r="G2511" s="365"/>
      <c r="H2511" s="365"/>
    </row>
    <row r="2512" spans="1:8" ht="15.6" x14ac:dyDescent="0.3">
      <c r="A2512" s="389" t="s">
        <v>54</v>
      </c>
      <c r="B2512" s="390">
        <v>2043</v>
      </c>
      <c r="C2512" s="390" t="s">
        <v>2189</v>
      </c>
      <c r="D2512" s="391">
        <v>288.48721282396895</v>
      </c>
      <c r="E2512" s="365"/>
      <c r="F2512" s="365"/>
      <c r="G2512" s="365"/>
      <c r="H2512" s="365"/>
    </row>
    <row r="2513" spans="1:9" ht="15.6" x14ac:dyDescent="0.3">
      <c r="A2513" s="389" t="s">
        <v>54</v>
      </c>
      <c r="B2513" s="390">
        <v>2044</v>
      </c>
      <c r="C2513" s="390" t="s">
        <v>2190</v>
      </c>
      <c r="D2513" s="391">
        <v>287.54403542523409</v>
      </c>
      <c r="E2513" s="365"/>
      <c r="F2513" s="365"/>
      <c r="G2513" s="365"/>
      <c r="H2513" s="365"/>
    </row>
    <row r="2514" spans="1:9" ht="15.6" x14ac:dyDescent="0.3">
      <c r="A2514" s="389" t="s">
        <v>54</v>
      </c>
      <c r="B2514" s="390">
        <v>2045</v>
      </c>
      <c r="C2514" s="390" t="s">
        <v>2191</v>
      </c>
      <c r="D2514" s="391">
        <v>286.74675840568909</v>
      </c>
      <c r="E2514" s="365"/>
      <c r="F2514" s="365"/>
      <c r="G2514" s="365"/>
      <c r="H2514" s="365"/>
    </row>
    <row r="2515" spans="1:9" ht="15.6" x14ac:dyDescent="0.3">
      <c r="A2515" s="389" t="s">
        <v>54</v>
      </c>
      <c r="B2515" s="390">
        <v>2046</v>
      </c>
      <c r="C2515" s="390" t="s">
        <v>2192</v>
      </c>
      <c r="D2515" s="391">
        <v>286.0749320380192</v>
      </c>
      <c r="E2515" s="365"/>
      <c r="F2515" s="365"/>
      <c r="G2515" s="365"/>
      <c r="H2515" s="365"/>
    </row>
    <row r="2516" spans="1:9" ht="15.6" x14ac:dyDescent="0.3">
      <c r="A2516" s="389" t="s">
        <v>54</v>
      </c>
      <c r="B2516" s="390">
        <v>2047</v>
      </c>
      <c r="C2516" s="390" t="s">
        <v>2193</v>
      </c>
      <c r="D2516" s="391">
        <v>285.52335653125124</v>
      </c>
      <c r="E2516" s="365"/>
      <c r="F2516" s="365"/>
      <c r="G2516" s="365"/>
      <c r="H2516" s="365"/>
    </row>
    <row r="2517" spans="1:9" ht="15.6" x14ac:dyDescent="0.3">
      <c r="A2517" s="389" t="s">
        <v>54</v>
      </c>
      <c r="B2517" s="390">
        <v>2048</v>
      </c>
      <c r="C2517" s="390" t="s">
        <v>2194</v>
      </c>
      <c r="D2517" s="391">
        <v>285.06689361995149</v>
      </c>
      <c r="E2517" s="365"/>
      <c r="F2517" s="365"/>
      <c r="G2517" s="365"/>
      <c r="H2517" s="365"/>
      <c r="I2517" s="349"/>
    </row>
    <row r="2518" spans="1:9" ht="15.6" x14ac:dyDescent="0.3">
      <c r="A2518" s="389" t="s">
        <v>54</v>
      </c>
      <c r="B2518" s="390">
        <v>2049</v>
      </c>
      <c r="C2518" s="390" t="s">
        <v>2195</v>
      </c>
      <c r="D2518" s="391">
        <v>284.68636778452623</v>
      </c>
      <c r="E2518" s="364"/>
      <c r="F2518" s="364"/>
      <c r="G2518" s="364"/>
      <c r="H2518" s="364"/>
    </row>
    <row r="2519" spans="1:9" ht="15.6" x14ac:dyDescent="0.3">
      <c r="A2519" s="389" t="s">
        <v>54</v>
      </c>
      <c r="B2519" s="390">
        <v>2050</v>
      </c>
      <c r="C2519" s="390" t="s">
        <v>2196</v>
      </c>
      <c r="D2519" s="391">
        <v>284.38096492358807</v>
      </c>
      <c r="E2519" s="364"/>
      <c r="F2519" s="364"/>
      <c r="G2519" s="364"/>
      <c r="H2519" s="364"/>
    </row>
    <row r="2520" spans="1:9" ht="15.6" x14ac:dyDescent="0.3">
      <c r="A2520" s="385" t="s">
        <v>55</v>
      </c>
      <c r="B2520" s="386">
        <v>2015</v>
      </c>
      <c r="C2520" s="387" t="s">
        <v>2528</v>
      </c>
      <c r="D2520" s="388">
        <v>554.93070707290383</v>
      </c>
      <c r="E2520" s="364"/>
      <c r="F2520" s="364"/>
      <c r="G2520" s="364"/>
      <c r="H2520" s="364"/>
    </row>
    <row r="2521" spans="1:9" ht="15.6" x14ac:dyDescent="0.3">
      <c r="A2521" s="385" t="s">
        <v>55</v>
      </c>
      <c r="B2521" s="386">
        <v>2016</v>
      </c>
      <c r="C2521" s="387" t="s">
        <v>2529</v>
      </c>
      <c r="D2521" s="388">
        <v>547.29946283014135</v>
      </c>
      <c r="E2521" s="364"/>
      <c r="F2521" s="364"/>
      <c r="G2521" s="364"/>
      <c r="H2521" s="364"/>
    </row>
    <row r="2522" spans="1:9" ht="15.6" x14ac:dyDescent="0.3">
      <c r="A2522" s="389" t="s">
        <v>55</v>
      </c>
      <c r="B2522" s="390">
        <v>2017</v>
      </c>
      <c r="C2522" s="390" t="s">
        <v>2197</v>
      </c>
      <c r="D2522" s="391">
        <v>535.56398218946083</v>
      </c>
      <c r="E2522" s="364"/>
      <c r="F2522" s="364"/>
      <c r="G2522" s="364"/>
      <c r="H2522" s="364"/>
    </row>
    <row r="2523" spans="1:9" ht="15.6" x14ac:dyDescent="0.3">
      <c r="A2523" s="389" t="s">
        <v>55</v>
      </c>
      <c r="B2523" s="390">
        <v>2018</v>
      </c>
      <c r="C2523" s="390" t="s">
        <v>2198</v>
      </c>
      <c r="D2523" s="391">
        <v>523.23890564113435</v>
      </c>
      <c r="E2523" s="364"/>
      <c r="F2523" s="364"/>
      <c r="G2523" s="364"/>
      <c r="H2523" s="364"/>
    </row>
    <row r="2524" spans="1:9" ht="15.6" x14ac:dyDescent="0.3">
      <c r="A2524" s="389" t="s">
        <v>55</v>
      </c>
      <c r="B2524" s="390">
        <v>2019</v>
      </c>
      <c r="C2524" s="390" t="s">
        <v>2199</v>
      </c>
      <c r="D2524" s="391">
        <v>509.95917691089835</v>
      </c>
      <c r="E2524" s="364"/>
      <c r="F2524" s="364"/>
      <c r="G2524" s="364"/>
      <c r="H2524" s="364"/>
    </row>
    <row r="2525" spans="1:9" ht="15.6" x14ac:dyDescent="0.3">
      <c r="A2525" s="389" t="s">
        <v>55</v>
      </c>
      <c r="B2525" s="390">
        <v>2020</v>
      </c>
      <c r="C2525" s="390" t="s">
        <v>2200</v>
      </c>
      <c r="D2525" s="391">
        <v>495.97511406648135</v>
      </c>
      <c r="E2525" s="364"/>
      <c r="F2525" s="364"/>
      <c r="G2525" s="364"/>
      <c r="H2525" s="364"/>
    </row>
    <row r="2526" spans="1:9" ht="15.6" x14ac:dyDescent="0.25">
      <c r="A2526" s="389" t="s">
        <v>55</v>
      </c>
      <c r="B2526" s="390">
        <v>2021</v>
      </c>
      <c r="C2526" s="390" t="s">
        <v>2201</v>
      </c>
      <c r="D2526" s="391">
        <v>481.35652409437313</v>
      </c>
    </row>
    <row r="2527" spans="1:9" ht="15.6" x14ac:dyDescent="0.25">
      <c r="A2527" s="389" t="s">
        <v>55</v>
      </c>
      <c r="B2527" s="390">
        <v>2022</v>
      </c>
      <c r="C2527" s="390" t="s">
        <v>2202</v>
      </c>
      <c r="D2527" s="391">
        <v>466.49450271291965</v>
      </c>
    </row>
    <row r="2528" spans="1:9" ht="15.6" x14ac:dyDescent="0.25">
      <c r="A2528" s="389" t="s">
        <v>55</v>
      </c>
      <c r="B2528" s="390">
        <v>2023</v>
      </c>
      <c r="C2528" s="390" t="s">
        <v>2203</v>
      </c>
      <c r="D2528" s="391">
        <v>451.61518515970187</v>
      </c>
    </row>
    <row r="2529" spans="1:4" ht="15.6" x14ac:dyDescent="0.25">
      <c r="A2529" s="389" t="s">
        <v>55</v>
      </c>
      <c r="B2529" s="390">
        <v>2024</v>
      </c>
      <c r="C2529" s="390" t="s">
        <v>2204</v>
      </c>
      <c r="D2529" s="391">
        <v>436.73155004742023</v>
      </c>
    </row>
    <row r="2530" spans="1:4" ht="15.6" x14ac:dyDescent="0.25">
      <c r="A2530" s="389" t="s">
        <v>55</v>
      </c>
      <c r="B2530" s="390">
        <v>2025</v>
      </c>
      <c r="C2530" s="390" t="s">
        <v>2205</v>
      </c>
      <c r="D2530" s="391">
        <v>422.22247233907939</v>
      </c>
    </row>
    <row r="2531" spans="1:4" ht="15.6" x14ac:dyDescent="0.25">
      <c r="A2531" s="389" t="s">
        <v>55</v>
      </c>
      <c r="B2531" s="390">
        <v>2026</v>
      </c>
      <c r="C2531" s="390" t="s">
        <v>2206</v>
      </c>
      <c r="D2531" s="391">
        <v>408.67454679193901</v>
      </c>
    </row>
    <row r="2532" spans="1:4" ht="15.6" x14ac:dyDescent="0.25">
      <c r="A2532" s="389" t="s">
        <v>55</v>
      </c>
      <c r="B2532" s="390">
        <v>2027</v>
      </c>
      <c r="C2532" s="390" t="s">
        <v>2207</v>
      </c>
      <c r="D2532" s="391">
        <v>395.95895519764963</v>
      </c>
    </row>
    <row r="2533" spans="1:4" ht="15.6" x14ac:dyDescent="0.25">
      <c r="A2533" s="389" t="s">
        <v>55</v>
      </c>
      <c r="B2533" s="390">
        <v>2028</v>
      </c>
      <c r="C2533" s="390" t="s">
        <v>2208</v>
      </c>
      <c r="D2533" s="391">
        <v>384.194128183624</v>
      </c>
    </row>
    <row r="2534" spans="1:4" ht="15.6" x14ac:dyDescent="0.25">
      <c r="A2534" s="389" t="s">
        <v>55</v>
      </c>
      <c r="B2534" s="390">
        <v>2029</v>
      </c>
      <c r="C2534" s="390" t="s">
        <v>2209</v>
      </c>
      <c r="D2534" s="391">
        <v>373.34494191527483</v>
      </c>
    </row>
    <row r="2535" spans="1:4" ht="15.6" x14ac:dyDescent="0.25">
      <c r="A2535" s="389" t="s">
        <v>55</v>
      </c>
      <c r="B2535" s="390">
        <v>2030</v>
      </c>
      <c r="C2535" s="390" t="s">
        <v>2210</v>
      </c>
      <c r="D2535" s="391">
        <v>363.50009525081805</v>
      </c>
    </row>
    <row r="2536" spans="1:4" ht="15.6" x14ac:dyDescent="0.25">
      <c r="A2536" s="389" t="s">
        <v>55</v>
      </c>
      <c r="B2536" s="390">
        <v>2031</v>
      </c>
      <c r="C2536" s="390" t="s">
        <v>2211</v>
      </c>
      <c r="D2536" s="391">
        <v>354.56592307957175</v>
      </c>
    </row>
    <row r="2537" spans="1:4" ht="15.6" x14ac:dyDescent="0.25">
      <c r="A2537" s="389" t="s">
        <v>55</v>
      </c>
      <c r="B2537" s="390">
        <v>2032</v>
      </c>
      <c r="C2537" s="390" t="s">
        <v>2212</v>
      </c>
      <c r="D2537" s="391">
        <v>346.56441744875235</v>
      </c>
    </row>
    <row r="2538" spans="1:4" ht="15.6" x14ac:dyDescent="0.25">
      <c r="A2538" s="389" t="s">
        <v>55</v>
      </c>
      <c r="B2538" s="390">
        <v>2033</v>
      </c>
      <c r="C2538" s="390" t="s">
        <v>2213</v>
      </c>
      <c r="D2538" s="391">
        <v>339.4339504524724</v>
      </c>
    </row>
    <row r="2539" spans="1:4" ht="15.6" x14ac:dyDescent="0.25">
      <c r="A2539" s="389" t="s">
        <v>55</v>
      </c>
      <c r="B2539" s="390">
        <v>2034</v>
      </c>
      <c r="C2539" s="390" t="s">
        <v>2214</v>
      </c>
      <c r="D2539" s="391">
        <v>333.04143437948437</v>
      </c>
    </row>
    <row r="2540" spans="1:4" ht="15.6" x14ac:dyDescent="0.25">
      <c r="A2540" s="389" t="s">
        <v>55</v>
      </c>
      <c r="B2540" s="390">
        <v>2035</v>
      </c>
      <c r="C2540" s="390" t="s">
        <v>2215</v>
      </c>
      <c r="D2540" s="391">
        <v>327.40139242251934</v>
      </c>
    </row>
    <row r="2541" spans="1:4" ht="15.6" x14ac:dyDescent="0.25">
      <c r="A2541" s="389" t="s">
        <v>55</v>
      </c>
      <c r="B2541" s="390">
        <v>2036</v>
      </c>
      <c r="C2541" s="390" t="s">
        <v>2216</v>
      </c>
      <c r="D2541" s="391">
        <v>322.47420145090132</v>
      </c>
    </row>
    <row r="2542" spans="1:4" ht="15.6" x14ac:dyDescent="0.25">
      <c r="A2542" s="389" t="s">
        <v>55</v>
      </c>
      <c r="B2542" s="390">
        <v>2037</v>
      </c>
      <c r="C2542" s="390" t="s">
        <v>2217</v>
      </c>
      <c r="D2542" s="391">
        <v>318.12206759130896</v>
      </c>
    </row>
    <row r="2543" spans="1:4" ht="15.6" x14ac:dyDescent="0.25">
      <c r="A2543" s="389" t="s">
        <v>55</v>
      </c>
      <c r="B2543" s="390">
        <v>2038</v>
      </c>
      <c r="C2543" s="390" t="s">
        <v>2218</v>
      </c>
      <c r="D2543" s="391">
        <v>314.37660076051071</v>
      </c>
    </row>
    <row r="2544" spans="1:4" ht="15.6" x14ac:dyDescent="0.25">
      <c r="A2544" s="389" t="s">
        <v>55</v>
      </c>
      <c r="B2544" s="390">
        <v>2039</v>
      </c>
      <c r="C2544" s="390" t="s">
        <v>2219</v>
      </c>
      <c r="D2544" s="391">
        <v>311.10954510446635</v>
      </c>
    </row>
    <row r="2545" spans="1:4" ht="15.6" x14ac:dyDescent="0.25">
      <c r="A2545" s="389" t="s">
        <v>55</v>
      </c>
      <c r="B2545" s="390">
        <v>2040</v>
      </c>
      <c r="C2545" s="390" t="s">
        <v>2220</v>
      </c>
      <c r="D2545" s="391">
        <v>308.2637374525894</v>
      </c>
    </row>
    <row r="2546" spans="1:4" ht="15.6" x14ac:dyDescent="0.25">
      <c r="A2546" s="389" t="s">
        <v>55</v>
      </c>
      <c r="B2546" s="390">
        <v>2041</v>
      </c>
      <c r="C2546" s="390" t="s">
        <v>2221</v>
      </c>
      <c r="D2546" s="391">
        <v>305.86335249485239</v>
      </c>
    </row>
    <row r="2547" spans="1:4" ht="15.6" x14ac:dyDescent="0.25">
      <c r="A2547" s="389" t="s">
        <v>55</v>
      </c>
      <c r="B2547" s="390">
        <v>2042</v>
      </c>
      <c r="C2547" s="390" t="s">
        <v>2222</v>
      </c>
      <c r="D2547" s="391">
        <v>303.76350085291193</v>
      </c>
    </row>
    <row r="2548" spans="1:4" ht="15.6" x14ac:dyDescent="0.25">
      <c r="A2548" s="389" t="s">
        <v>55</v>
      </c>
      <c r="B2548" s="390">
        <v>2043</v>
      </c>
      <c r="C2548" s="390" t="s">
        <v>2223</v>
      </c>
      <c r="D2548" s="391">
        <v>301.95268082995608</v>
      </c>
    </row>
    <row r="2549" spans="1:4" ht="15.6" x14ac:dyDescent="0.25">
      <c r="A2549" s="389" t="s">
        <v>55</v>
      </c>
      <c r="B2549" s="390">
        <v>2044</v>
      </c>
      <c r="C2549" s="390" t="s">
        <v>2224</v>
      </c>
      <c r="D2549" s="391">
        <v>300.32832868470342</v>
      </c>
    </row>
    <row r="2550" spans="1:4" ht="15.6" x14ac:dyDescent="0.25">
      <c r="A2550" s="389" t="s">
        <v>55</v>
      </c>
      <c r="B2550" s="390">
        <v>2045</v>
      </c>
      <c r="C2550" s="390" t="s">
        <v>2225</v>
      </c>
      <c r="D2550" s="391">
        <v>298.88585394758633</v>
      </c>
    </row>
    <row r="2551" spans="1:4" ht="15.6" x14ac:dyDescent="0.25">
      <c r="A2551" s="389" t="s">
        <v>55</v>
      </c>
      <c r="B2551" s="390">
        <v>2046</v>
      </c>
      <c r="C2551" s="390" t="s">
        <v>2226</v>
      </c>
      <c r="D2551" s="391">
        <v>297.61609805260542</v>
      </c>
    </row>
    <row r="2552" spans="1:4" ht="15.6" x14ac:dyDescent="0.25">
      <c r="A2552" s="389" t="s">
        <v>55</v>
      </c>
      <c r="B2552" s="390">
        <v>2047</v>
      </c>
      <c r="C2552" s="390" t="s">
        <v>2227</v>
      </c>
      <c r="D2552" s="391">
        <v>296.499554061688</v>
      </c>
    </row>
    <row r="2553" spans="1:4" ht="15.6" x14ac:dyDescent="0.25">
      <c r="A2553" s="389" t="s">
        <v>55</v>
      </c>
      <c r="B2553" s="390">
        <v>2048</v>
      </c>
      <c r="C2553" s="390" t="s">
        <v>2228</v>
      </c>
      <c r="D2553" s="391">
        <v>295.52836612559554</v>
      </c>
    </row>
    <row r="2554" spans="1:4" ht="15.6" x14ac:dyDescent="0.25">
      <c r="A2554" s="389" t="s">
        <v>55</v>
      </c>
      <c r="B2554" s="390">
        <v>2049</v>
      </c>
      <c r="C2554" s="390" t="s">
        <v>2229</v>
      </c>
      <c r="D2554" s="391">
        <v>294.71181709505805</v>
      </c>
    </row>
    <row r="2555" spans="1:4" ht="15.6" x14ac:dyDescent="0.25">
      <c r="A2555" s="389" t="s">
        <v>55</v>
      </c>
      <c r="B2555" s="390">
        <v>2050</v>
      </c>
      <c r="C2555" s="390" t="s">
        <v>2230</v>
      </c>
      <c r="D2555" s="391">
        <v>293.9746566632241</v>
      </c>
    </row>
    <row r="2556" spans="1:4" ht="15.6" x14ac:dyDescent="0.3">
      <c r="A2556" s="385" t="s">
        <v>56</v>
      </c>
      <c r="B2556" s="386">
        <v>2015</v>
      </c>
      <c r="C2556" s="387" t="s">
        <v>2530</v>
      </c>
      <c r="D2556" s="388">
        <v>494.66385824748221</v>
      </c>
    </row>
    <row r="2557" spans="1:4" ht="15.6" x14ac:dyDescent="0.3">
      <c r="A2557" s="385" t="s">
        <v>56</v>
      </c>
      <c r="B2557" s="386">
        <v>2016</v>
      </c>
      <c r="C2557" s="387" t="s">
        <v>2531</v>
      </c>
      <c r="D2557" s="388">
        <v>484.76988470152889</v>
      </c>
    </row>
    <row r="2558" spans="1:4" ht="15.6" x14ac:dyDescent="0.25">
      <c r="A2558" s="389" t="s">
        <v>56</v>
      </c>
      <c r="B2558" s="390">
        <v>2017</v>
      </c>
      <c r="C2558" s="390" t="s">
        <v>2231</v>
      </c>
      <c r="D2558" s="391">
        <v>472.77689960777849</v>
      </c>
    </row>
    <row r="2559" spans="1:4" ht="15.6" x14ac:dyDescent="0.25">
      <c r="A2559" s="389" t="s">
        <v>56</v>
      </c>
      <c r="B2559" s="390">
        <v>2018</v>
      </c>
      <c r="C2559" s="390" t="s">
        <v>2232</v>
      </c>
      <c r="D2559" s="391">
        <v>460.42761340154948</v>
      </c>
    </row>
    <row r="2560" spans="1:4" ht="15.6" x14ac:dyDescent="0.25">
      <c r="A2560" s="389" t="s">
        <v>56</v>
      </c>
      <c r="B2560" s="390">
        <v>2019</v>
      </c>
      <c r="C2560" s="390" t="s">
        <v>2233</v>
      </c>
      <c r="D2560" s="391">
        <v>448.48573657258942</v>
      </c>
    </row>
    <row r="2561" spans="1:4" ht="15.6" x14ac:dyDescent="0.25">
      <c r="A2561" s="389" t="s">
        <v>56</v>
      </c>
      <c r="B2561" s="390">
        <v>2020</v>
      </c>
      <c r="C2561" s="390" t="s">
        <v>2234</v>
      </c>
      <c r="D2561" s="391">
        <v>435.48853898957435</v>
      </c>
    </row>
    <row r="2562" spans="1:4" ht="15.6" x14ac:dyDescent="0.25">
      <c r="A2562" s="389" t="s">
        <v>56</v>
      </c>
      <c r="B2562" s="390">
        <v>2021</v>
      </c>
      <c r="C2562" s="390" t="s">
        <v>2235</v>
      </c>
      <c r="D2562" s="391">
        <v>423.9413715754896</v>
      </c>
    </row>
    <row r="2563" spans="1:4" ht="15.6" x14ac:dyDescent="0.25">
      <c r="A2563" s="389" t="s">
        <v>56</v>
      </c>
      <c r="B2563" s="390">
        <v>2022</v>
      </c>
      <c r="C2563" s="390" t="s">
        <v>2236</v>
      </c>
      <c r="D2563" s="391">
        <v>410.92779263316174</v>
      </c>
    </row>
    <row r="2564" spans="1:4" ht="15.6" x14ac:dyDescent="0.25">
      <c r="A2564" s="389" t="s">
        <v>56</v>
      </c>
      <c r="B2564" s="390">
        <v>2023</v>
      </c>
      <c r="C2564" s="390" t="s">
        <v>2237</v>
      </c>
      <c r="D2564" s="391">
        <v>398.01247837781972</v>
      </c>
    </row>
    <row r="2565" spans="1:4" ht="15.6" x14ac:dyDescent="0.25">
      <c r="A2565" s="389" t="s">
        <v>56</v>
      </c>
      <c r="B2565" s="390">
        <v>2024</v>
      </c>
      <c r="C2565" s="390" t="s">
        <v>2238</v>
      </c>
      <c r="D2565" s="391">
        <v>386.21620066618596</v>
      </c>
    </row>
    <row r="2566" spans="1:4" ht="15.6" x14ac:dyDescent="0.25">
      <c r="A2566" s="389" t="s">
        <v>56</v>
      </c>
      <c r="B2566" s="390">
        <v>2025</v>
      </c>
      <c r="C2566" s="390" t="s">
        <v>2239</v>
      </c>
      <c r="D2566" s="391">
        <v>373.5720069051502</v>
      </c>
    </row>
    <row r="2567" spans="1:4" ht="15.6" x14ac:dyDescent="0.25">
      <c r="A2567" s="389" t="s">
        <v>56</v>
      </c>
      <c r="B2567" s="390">
        <v>2026</v>
      </c>
      <c r="C2567" s="390" t="s">
        <v>2240</v>
      </c>
      <c r="D2567" s="391">
        <v>362.17237178508549</v>
      </c>
    </row>
    <row r="2568" spans="1:4" ht="15.6" x14ac:dyDescent="0.25">
      <c r="A2568" s="389" t="s">
        <v>56</v>
      </c>
      <c r="B2568" s="390">
        <v>2027</v>
      </c>
      <c r="C2568" s="390" t="s">
        <v>2241</v>
      </c>
      <c r="D2568" s="391">
        <v>351.85546405692349</v>
      </c>
    </row>
    <row r="2569" spans="1:4" ht="15.6" x14ac:dyDescent="0.25">
      <c r="A2569" s="389" t="s">
        <v>56</v>
      </c>
      <c r="B2569" s="390">
        <v>2028</v>
      </c>
      <c r="C2569" s="390" t="s">
        <v>2242</v>
      </c>
      <c r="D2569" s="391">
        <v>342.64075900109287</v>
      </c>
    </row>
    <row r="2570" spans="1:4" ht="15.6" x14ac:dyDescent="0.25">
      <c r="A2570" s="389" t="s">
        <v>56</v>
      </c>
      <c r="B2570" s="390">
        <v>2029</v>
      </c>
      <c r="C2570" s="390" t="s">
        <v>2243</v>
      </c>
      <c r="D2570" s="391">
        <v>334.41220162798061</v>
      </c>
    </row>
    <row r="2571" spans="1:4" ht="15.6" x14ac:dyDescent="0.25">
      <c r="A2571" s="389" t="s">
        <v>56</v>
      </c>
      <c r="B2571" s="390">
        <v>2030</v>
      </c>
      <c r="C2571" s="390" t="s">
        <v>2244</v>
      </c>
      <c r="D2571" s="391">
        <v>327.10954915768286</v>
      </c>
    </row>
    <row r="2572" spans="1:4" ht="15.6" x14ac:dyDescent="0.25">
      <c r="A2572" s="389" t="s">
        <v>56</v>
      </c>
      <c r="B2572" s="390">
        <v>2031</v>
      </c>
      <c r="C2572" s="390" t="s">
        <v>2245</v>
      </c>
      <c r="D2572" s="391">
        <v>321.5563570817738</v>
      </c>
    </row>
    <row r="2573" spans="1:4" ht="15.6" x14ac:dyDescent="0.25">
      <c r="A2573" s="389" t="s">
        <v>56</v>
      </c>
      <c r="B2573" s="390">
        <v>2032</v>
      </c>
      <c r="C2573" s="390" t="s">
        <v>2246</v>
      </c>
      <c r="D2573" s="391">
        <v>315.86371839775774</v>
      </c>
    </row>
    <row r="2574" spans="1:4" ht="15.6" x14ac:dyDescent="0.25">
      <c r="A2574" s="389" t="s">
        <v>56</v>
      </c>
      <c r="B2574" s="390">
        <v>2033</v>
      </c>
      <c r="C2574" s="390" t="s">
        <v>2247</v>
      </c>
      <c r="D2574" s="391">
        <v>310.88646238085738</v>
      </c>
    </row>
    <row r="2575" spans="1:4" ht="15.6" x14ac:dyDescent="0.25">
      <c r="A2575" s="389" t="s">
        <v>56</v>
      </c>
      <c r="B2575" s="390">
        <v>2034</v>
      </c>
      <c r="C2575" s="390" t="s">
        <v>2248</v>
      </c>
      <c r="D2575" s="391">
        <v>306.55579439460138</v>
      </c>
    </row>
    <row r="2576" spans="1:4" ht="15.6" x14ac:dyDescent="0.25">
      <c r="A2576" s="389" t="s">
        <v>56</v>
      </c>
      <c r="B2576" s="390">
        <v>2035</v>
      </c>
      <c r="C2576" s="390" t="s">
        <v>2249</v>
      </c>
      <c r="D2576" s="391">
        <v>302.82225917260052</v>
      </c>
    </row>
    <row r="2577" spans="1:4" ht="15.6" x14ac:dyDescent="0.25">
      <c r="A2577" s="389" t="s">
        <v>56</v>
      </c>
      <c r="B2577" s="390">
        <v>2036</v>
      </c>
      <c r="C2577" s="390" t="s">
        <v>2250</v>
      </c>
      <c r="D2577" s="391">
        <v>299.62284627082386</v>
      </c>
    </row>
    <row r="2578" spans="1:4" ht="15.6" x14ac:dyDescent="0.25">
      <c r="A2578" s="389" t="s">
        <v>56</v>
      </c>
      <c r="B2578" s="390">
        <v>2037</v>
      </c>
      <c r="C2578" s="390" t="s">
        <v>2251</v>
      </c>
      <c r="D2578" s="391">
        <v>296.91062294745848</v>
      </c>
    </row>
    <row r="2579" spans="1:4" ht="15.6" x14ac:dyDescent="0.25">
      <c r="A2579" s="389" t="s">
        <v>56</v>
      </c>
      <c r="B2579" s="390">
        <v>2038</v>
      </c>
      <c r="C2579" s="390" t="s">
        <v>2252</v>
      </c>
      <c r="D2579" s="391">
        <v>294.62787771177261</v>
      </c>
    </row>
    <row r="2580" spans="1:4" ht="15.6" x14ac:dyDescent="0.25">
      <c r="A2580" s="389" t="s">
        <v>56</v>
      </c>
      <c r="B2580" s="390">
        <v>2039</v>
      </c>
      <c r="C2580" s="390" t="s">
        <v>2253</v>
      </c>
      <c r="D2580" s="391">
        <v>292.71087996127164</v>
      </c>
    </row>
    <row r="2581" spans="1:4" ht="15.6" x14ac:dyDescent="0.25">
      <c r="A2581" s="389" t="s">
        <v>56</v>
      </c>
      <c r="B2581" s="390">
        <v>2040</v>
      </c>
      <c r="C2581" s="390" t="s">
        <v>2254</v>
      </c>
      <c r="D2581" s="391">
        <v>291.11723142547476</v>
      </c>
    </row>
    <row r="2582" spans="1:4" ht="15.6" x14ac:dyDescent="0.25">
      <c r="A2582" s="389" t="s">
        <v>56</v>
      </c>
      <c r="B2582" s="390">
        <v>2041</v>
      </c>
      <c r="C2582" s="390" t="s">
        <v>2255</v>
      </c>
      <c r="D2582" s="391">
        <v>289.81165664732788</v>
      </c>
    </row>
    <row r="2583" spans="1:4" ht="15.6" x14ac:dyDescent="0.25">
      <c r="A2583" s="389" t="s">
        <v>56</v>
      </c>
      <c r="B2583" s="390">
        <v>2042</v>
      </c>
      <c r="C2583" s="390" t="s">
        <v>2256</v>
      </c>
      <c r="D2583" s="391">
        <v>288.73082150112145</v>
      </c>
    </row>
    <row r="2584" spans="1:4" ht="15.6" x14ac:dyDescent="0.25">
      <c r="A2584" s="389" t="s">
        <v>56</v>
      </c>
      <c r="B2584" s="390">
        <v>2043</v>
      </c>
      <c r="C2584" s="390" t="s">
        <v>2257</v>
      </c>
      <c r="D2584" s="391">
        <v>287.84632033999856</v>
      </c>
    </row>
    <row r="2585" spans="1:4" ht="15.6" x14ac:dyDescent="0.25">
      <c r="A2585" s="389" t="s">
        <v>56</v>
      </c>
      <c r="B2585" s="390">
        <v>2044</v>
      </c>
      <c r="C2585" s="390" t="s">
        <v>2258</v>
      </c>
      <c r="D2585" s="391">
        <v>287.11525422263344</v>
      </c>
    </row>
    <row r="2586" spans="1:4" ht="15.6" x14ac:dyDescent="0.25">
      <c r="A2586" s="389" t="s">
        <v>56</v>
      </c>
      <c r="B2586" s="390">
        <v>2045</v>
      </c>
      <c r="C2586" s="390" t="s">
        <v>2259</v>
      </c>
      <c r="D2586" s="391">
        <v>286.49976668719796</v>
      </c>
    </row>
    <row r="2587" spans="1:4" ht="15.6" x14ac:dyDescent="0.25">
      <c r="A2587" s="389" t="s">
        <v>56</v>
      </c>
      <c r="B2587" s="390">
        <v>2046</v>
      </c>
      <c r="C2587" s="390" t="s">
        <v>2260</v>
      </c>
      <c r="D2587" s="391">
        <v>285.98978114037044</v>
      </c>
    </row>
    <row r="2588" spans="1:4" ht="15.6" x14ac:dyDescent="0.25">
      <c r="A2588" s="389" t="s">
        <v>56</v>
      </c>
      <c r="B2588" s="390">
        <v>2047</v>
      </c>
      <c r="C2588" s="390" t="s">
        <v>2261</v>
      </c>
      <c r="D2588" s="391">
        <v>285.56048577822969</v>
      </c>
    </row>
    <row r="2589" spans="1:4" ht="15.6" x14ac:dyDescent="0.25">
      <c r="A2589" s="389" t="s">
        <v>56</v>
      </c>
      <c r="B2589" s="390">
        <v>2048</v>
      </c>
      <c r="C2589" s="390" t="s">
        <v>2262</v>
      </c>
      <c r="D2589" s="391">
        <v>285.19537556109077</v>
      </c>
    </row>
    <row r="2590" spans="1:4" ht="15.6" x14ac:dyDescent="0.25">
      <c r="A2590" s="389" t="s">
        <v>56</v>
      </c>
      <c r="B2590" s="390">
        <v>2049</v>
      </c>
      <c r="C2590" s="390" t="s">
        <v>2263</v>
      </c>
      <c r="D2590" s="391">
        <v>284.89088085689036</v>
      </c>
    </row>
    <row r="2591" spans="1:4" ht="15.6" x14ac:dyDescent="0.25">
      <c r="A2591" s="389" t="s">
        <v>56</v>
      </c>
      <c r="B2591" s="390">
        <v>2050</v>
      </c>
      <c r="C2591" s="390" t="s">
        <v>2264</v>
      </c>
      <c r="D2591" s="391">
        <v>284.65560022129824</v>
      </c>
    </row>
    <row r="2592" spans="1:4" ht="15.6" x14ac:dyDescent="0.3">
      <c r="A2592" s="385" t="s">
        <v>57</v>
      </c>
      <c r="B2592" s="386">
        <v>2015</v>
      </c>
      <c r="C2592" s="387" t="s">
        <v>2532</v>
      </c>
      <c r="D2592" s="388">
        <v>502.70163111287326</v>
      </c>
    </row>
    <row r="2593" spans="1:4" ht="15.6" x14ac:dyDescent="0.3">
      <c r="A2593" s="385" t="s">
        <v>57</v>
      </c>
      <c r="B2593" s="386">
        <v>2016</v>
      </c>
      <c r="C2593" s="387" t="s">
        <v>2533</v>
      </c>
      <c r="D2593" s="388">
        <v>492.95731996944318</v>
      </c>
    </row>
    <row r="2594" spans="1:4" ht="15.6" x14ac:dyDescent="0.25">
      <c r="A2594" s="389" t="s">
        <v>57</v>
      </c>
      <c r="B2594" s="390">
        <v>2017</v>
      </c>
      <c r="C2594" s="390" t="s">
        <v>2265</v>
      </c>
      <c r="D2594" s="391">
        <v>481.58305901331346</v>
      </c>
    </row>
    <row r="2595" spans="1:4" ht="15.6" x14ac:dyDescent="0.25">
      <c r="A2595" s="389" t="s">
        <v>57</v>
      </c>
      <c r="B2595" s="390">
        <v>2018</v>
      </c>
      <c r="C2595" s="390" t="s">
        <v>2266</v>
      </c>
      <c r="D2595" s="391">
        <v>468.92746938161389</v>
      </c>
    </row>
    <row r="2596" spans="1:4" ht="15.6" x14ac:dyDescent="0.25">
      <c r="A2596" s="389" t="s">
        <v>57</v>
      </c>
      <c r="B2596" s="390">
        <v>2019</v>
      </c>
      <c r="C2596" s="390" t="s">
        <v>2267</v>
      </c>
      <c r="D2596" s="391">
        <v>454.54585348262805</v>
      </c>
    </row>
    <row r="2597" spans="1:4" ht="15.6" x14ac:dyDescent="0.25">
      <c r="A2597" s="389" t="s">
        <v>57</v>
      </c>
      <c r="B2597" s="390">
        <v>2020</v>
      </c>
      <c r="C2597" s="390" t="s">
        <v>2268</v>
      </c>
      <c r="D2597" s="391">
        <v>441.22913820981785</v>
      </c>
    </row>
    <row r="2598" spans="1:4" ht="15.6" x14ac:dyDescent="0.25">
      <c r="A2598" s="389" t="s">
        <v>57</v>
      </c>
      <c r="B2598" s="390">
        <v>2021</v>
      </c>
      <c r="C2598" s="390" t="s">
        <v>2269</v>
      </c>
      <c r="D2598" s="391">
        <v>427.78712299714084</v>
      </c>
    </row>
    <row r="2599" spans="1:4" ht="15.6" x14ac:dyDescent="0.25">
      <c r="A2599" s="389" t="s">
        <v>57</v>
      </c>
      <c r="B2599" s="390">
        <v>2022</v>
      </c>
      <c r="C2599" s="390" t="s">
        <v>2270</v>
      </c>
      <c r="D2599" s="391">
        <v>414.58371477906746</v>
      </c>
    </row>
    <row r="2600" spans="1:4" ht="15.6" x14ac:dyDescent="0.25">
      <c r="A2600" s="389" t="s">
        <v>57</v>
      </c>
      <c r="B2600" s="390">
        <v>2023</v>
      </c>
      <c r="C2600" s="390" t="s">
        <v>2271</v>
      </c>
      <c r="D2600" s="391">
        <v>401.52243236095774</v>
      </c>
    </row>
    <row r="2601" spans="1:4" ht="15.6" x14ac:dyDescent="0.25">
      <c r="A2601" s="389" t="s">
        <v>57</v>
      </c>
      <c r="B2601" s="390">
        <v>2024</v>
      </c>
      <c r="C2601" s="390" t="s">
        <v>2272</v>
      </c>
      <c r="D2601" s="391">
        <v>388.66316103357264</v>
      </c>
    </row>
    <row r="2602" spans="1:4" ht="15.6" x14ac:dyDescent="0.25">
      <c r="A2602" s="389" t="s">
        <v>57</v>
      </c>
      <c r="B2602" s="390">
        <v>2025</v>
      </c>
      <c r="C2602" s="390" t="s">
        <v>2273</v>
      </c>
      <c r="D2602" s="391">
        <v>375.9577186644737</v>
      </c>
    </row>
    <row r="2603" spans="1:4" ht="15.6" x14ac:dyDescent="0.25">
      <c r="A2603" s="389" t="s">
        <v>57</v>
      </c>
      <c r="B2603" s="390">
        <v>2026</v>
      </c>
      <c r="C2603" s="390" t="s">
        <v>2274</v>
      </c>
      <c r="D2603" s="391">
        <v>364.39623008872991</v>
      </c>
    </row>
    <row r="2604" spans="1:4" ht="15.6" x14ac:dyDescent="0.25">
      <c r="A2604" s="389" t="s">
        <v>57</v>
      </c>
      <c r="B2604" s="390">
        <v>2027</v>
      </c>
      <c r="C2604" s="390" t="s">
        <v>2275</v>
      </c>
      <c r="D2604" s="391">
        <v>353.89844035369686</v>
      </c>
    </row>
    <row r="2605" spans="1:4" ht="15.6" x14ac:dyDescent="0.25">
      <c r="A2605" s="389" t="s">
        <v>57</v>
      </c>
      <c r="B2605" s="390">
        <v>2028</v>
      </c>
      <c r="C2605" s="390" t="s">
        <v>2276</v>
      </c>
      <c r="D2605" s="391">
        <v>344.51768254769792</v>
      </c>
    </row>
    <row r="2606" spans="1:4" ht="15.6" x14ac:dyDescent="0.25">
      <c r="A2606" s="389" t="s">
        <v>57</v>
      </c>
      <c r="B2606" s="390">
        <v>2029</v>
      </c>
      <c r="C2606" s="390" t="s">
        <v>2277</v>
      </c>
      <c r="D2606" s="391">
        <v>336.17723455858766</v>
      </c>
    </row>
    <row r="2607" spans="1:4" ht="15.6" x14ac:dyDescent="0.25">
      <c r="A2607" s="389" t="s">
        <v>57</v>
      </c>
      <c r="B2607" s="390">
        <v>2030</v>
      </c>
      <c r="C2607" s="390" t="s">
        <v>2278</v>
      </c>
      <c r="D2607" s="391">
        <v>328.81623883879496</v>
      </c>
    </row>
    <row r="2608" spans="1:4" ht="15.6" x14ac:dyDescent="0.25">
      <c r="A2608" s="389" t="s">
        <v>57</v>
      </c>
      <c r="B2608" s="390">
        <v>2031</v>
      </c>
      <c r="C2608" s="390" t="s">
        <v>2279</v>
      </c>
      <c r="D2608" s="391">
        <v>322.33703642667024</v>
      </c>
    </row>
    <row r="2609" spans="1:4" ht="15.6" x14ac:dyDescent="0.25">
      <c r="A2609" s="389" t="s">
        <v>57</v>
      </c>
      <c r="B2609" s="390">
        <v>2032</v>
      </c>
      <c r="C2609" s="390" t="s">
        <v>2280</v>
      </c>
      <c r="D2609" s="391">
        <v>316.65893780704249</v>
      </c>
    </row>
    <row r="2610" spans="1:4" ht="15.6" x14ac:dyDescent="0.25">
      <c r="A2610" s="389" t="s">
        <v>57</v>
      </c>
      <c r="B2610" s="390">
        <v>2033</v>
      </c>
      <c r="C2610" s="390" t="s">
        <v>2281</v>
      </c>
      <c r="D2610" s="391">
        <v>311.70679779649765</v>
      </c>
    </row>
    <row r="2611" spans="1:4" ht="15.6" x14ac:dyDescent="0.25">
      <c r="A2611" s="389" t="s">
        <v>57</v>
      </c>
      <c r="B2611" s="390">
        <v>2034</v>
      </c>
      <c r="C2611" s="390" t="s">
        <v>2282</v>
      </c>
      <c r="D2611" s="391">
        <v>307.41377140897146</v>
      </c>
    </row>
    <row r="2612" spans="1:4" ht="15.6" x14ac:dyDescent="0.25">
      <c r="A2612" s="389" t="s">
        <v>57</v>
      </c>
      <c r="B2612" s="390">
        <v>2035</v>
      </c>
      <c r="C2612" s="390" t="s">
        <v>2283</v>
      </c>
      <c r="D2612" s="391">
        <v>303.71854889375254</v>
      </c>
    </row>
    <row r="2613" spans="1:4" ht="15.6" x14ac:dyDescent="0.25">
      <c r="A2613" s="389" t="s">
        <v>57</v>
      </c>
      <c r="B2613" s="390">
        <v>2036</v>
      </c>
      <c r="C2613" s="390" t="s">
        <v>2284</v>
      </c>
      <c r="D2613" s="391">
        <v>300.55864495692134</v>
      </c>
    </row>
    <row r="2614" spans="1:4" ht="15.6" x14ac:dyDescent="0.25">
      <c r="A2614" s="389" t="s">
        <v>57</v>
      </c>
      <c r="B2614" s="390">
        <v>2037</v>
      </c>
      <c r="C2614" s="390" t="s">
        <v>2285</v>
      </c>
      <c r="D2614" s="391">
        <v>297.88280212496227</v>
      </c>
    </row>
    <row r="2615" spans="1:4" ht="15.6" x14ac:dyDescent="0.25">
      <c r="A2615" s="389" t="s">
        <v>57</v>
      </c>
      <c r="B2615" s="390">
        <v>2038</v>
      </c>
      <c r="C2615" s="390" t="s">
        <v>2286</v>
      </c>
      <c r="D2615" s="391">
        <v>295.63078115212664</v>
      </c>
    </row>
    <row r="2616" spans="1:4" ht="15.6" x14ac:dyDescent="0.25">
      <c r="A2616" s="389" t="s">
        <v>57</v>
      </c>
      <c r="B2616" s="390">
        <v>2039</v>
      </c>
      <c r="C2616" s="390" t="s">
        <v>2287</v>
      </c>
      <c r="D2616" s="391">
        <v>293.75187442167817</v>
      </c>
    </row>
    <row r="2617" spans="1:4" ht="15.6" x14ac:dyDescent="0.25">
      <c r="A2617" s="389" t="s">
        <v>57</v>
      </c>
      <c r="B2617" s="390">
        <v>2040</v>
      </c>
      <c r="C2617" s="390" t="s">
        <v>2288</v>
      </c>
      <c r="D2617" s="391">
        <v>292.19027249999715</v>
      </c>
    </row>
    <row r="2618" spans="1:4" ht="15.6" x14ac:dyDescent="0.25">
      <c r="A2618" s="389" t="s">
        <v>57</v>
      </c>
      <c r="B2618" s="390">
        <v>2041</v>
      </c>
      <c r="C2618" s="390" t="s">
        <v>2289</v>
      </c>
      <c r="D2618" s="391">
        <v>290.91095934245322</v>
      </c>
    </row>
    <row r="2619" spans="1:4" ht="15.6" x14ac:dyDescent="0.25">
      <c r="A2619" s="389" t="s">
        <v>57</v>
      </c>
      <c r="B2619" s="390">
        <v>2042</v>
      </c>
      <c r="C2619" s="390" t="s">
        <v>2290</v>
      </c>
      <c r="D2619" s="391">
        <v>289.85764429337735</v>
      </c>
    </row>
    <row r="2620" spans="1:4" ht="15.6" x14ac:dyDescent="0.25">
      <c r="A2620" s="389" t="s">
        <v>57</v>
      </c>
      <c r="B2620" s="390">
        <v>2043</v>
      </c>
      <c r="C2620" s="390" t="s">
        <v>2291</v>
      </c>
      <c r="D2620" s="391">
        <v>289.00324807220414</v>
      </c>
    </row>
    <row r="2621" spans="1:4" ht="15.6" x14ac:dyDescent="0.25">
      <c r="A2621" s="389" t="s">
        <v>57</v>
      </c>
      <c r="B2621" s="390">
        <v>2044</v>
      </c>
      <c r="C2621" s="390" t="s">
        <v>2292</v>
      </c>
      <c r="D2621" s="391">
        <v>288.303640376712</v>
      </c>
    </row>
    <row r="2622" spans="1:4" ht="15.6" x14ac:dyDescent="0.25">
      <c r="A2622" s="389" t="s">
        <v>57</v>
      </c>
      <c r="B2622" s="390">
        <v>2045</v>
      </c>
      <c r="C2622" s="390" t="s">
        <v>2293</v>
      </c>
      <c r="D2622" s="391">
        <v>287.72513105035199</v>
      </c>
    </row>
    <row r="2623" spans="1:4" ht="15.6" x14ac:dyDescent="0.25">
      <c r="A2623" s="389" t="s">
        <v>57</v>
      </c>
      <c r="B2623" s="390">
        <v>2046</v>
      </c>
      <c r="C2623" s="390" t="s">
        <v>2294</v>
      </c>
      <c r="D2623" s="391">
        <v>287.24853668647995</v>
      </c>
    </row>
    <row r="2624" spans="1:4" ht="15.6" x14ac:dyDescent="0.25">
      <c r="A2624" s="389" t="s">
        <v>57</v>
      </c>
      <c r="B2624" s="390">
        <v>2047</v>
      </c>
      <c r="C2624" s="390" t="s">
        <v>2295</v>
      </c>
      <c r="D2624" s="391">
        <v>286.8611484442726</v>
      </c>
    </row>
    <row r="2625" spans="1:4" ht="15.6" x14ac:dyDescent="0.25">
      <c r="A2625" s="389" t="s">
        <v>57</v>
      </c>
      <c r="B2625" s="390">
        <v>2048</v>
      </c>
      <c r="C2625" s="390" t="s">
        <v>2296</v>
      </c>
      <c r="D2625" s="391">
        <v>286.53884044459102</v>
      </c>
    </row>
    <row r="2626" spans="1:4" ht="15.6" x14ac:dyDescent="0.25">
      <c r="A2626" s="389" t="s">
        <v>57</v>
      </c>
      <c r="B2626" s="390">
        <v>2049</v>
      </c>
      <c r="C2626" s="390" t="s">
        <v>2297</v>
      </c>
      <c r="D2626" s="391">
        <v>286.27304813031554</v>
      </c>
    </row>
    <row r="2627" spans="1:4" ht="15.6" x14ac:dyDescent="0.25">
      <c r="A2627" s="389" t="s">
        <v>57</v>
      </c>
      <c r="B2627" s="390">
        <v>2050</v>
      </c>
      <c r="C2627" s="390" t="s">
        <v>2298</v>
      </c>
      <c r="D2627" s="391">
        <v>286.05926029772559</v>
      </c>
    </row>
    <row r="2628" spans="1:4" ht="15.6" x14ac:dyDescent="0.3">
      <c r="A2628" s="385" t="s">
        <v>58</v>
      </c>
      <c r="B2628" s="386">
        <v>2015</v>
      </c>
      <c r="C2628" s="387" t="s">
        <v>2534</v>
      </c>
      <c r="D2628" s="388">
        <v>521.28695026353</v>
      </c>
    </row>
    <row r="2629" spans="1:4" ht="15.6" x14ac:dyDescent="0.3">
      <c r="A2629" s="385" t="s">
        <v>58</v>
      </c>
      <c r="B2629" s="386">
        <v>2016</v>
      </c>
      <c r="C2629" s="387" t="s">
        <v>2535</v>
      </c>
      <c r="D2629" s="388">
        <v>511.85332011459639</v>
      </c>
    </row>
    <row r="2630" spans="1:4" ht="15.6" x14ac:dyDescent="0.25">
      <c r="A2630" s="389" t="s">
        <v>58</v>
      </c>
      <c r="B2630" s="390">
        <v>2017</v>
      </c>
      <c r="C2630" s="390" t="s">
        <v>2299</v>
      </c>
      <c r="D2630" s="391">
        <v>499.0952687014468</v>
      </c>
    </row>
    <row r="2631" spans="1:4" ht="15.6" x14ac:dyDescent="0.25">
      <c r="A2631" s="389" t="s">
        <v>58</v>
      </c>
      <c r="B2631" s="390">
        <v>2018</v>
      </c>
      <c r="C2631" s="390" t="s">
        <v>2300</v>
      </c>
      <c r="D2631" s="391">
        <v>485.33626853645023</v>
      </c>
    </row>
    <row r="2632" spans="1:4" ht="15.6" x14ac:dyDescent="0.25">
      <c r="A2632" s="389" t="s">
        <v>58</v>
      </c>
      <c r="B2632" s="390">
        <v>2019</v>
      </c>
      <c r="C2632" s="390" t="s">
        <v>2301</v>
      </c>
      <c r="D2632" s="391">
        <v>468.07155621904809</v>
      </c>
    </row>
    <row r="2633" spans="1:4" ht="15.6" x14ac:dyDescent="0.25">
      <c r="A2633" s="389" t="s">
        <v>58</v>
      </c>
      <c r="B2633" s="390">
        <v>2020</v>
      </c>
      <c r="C2633" s="390" t="s">
        <v>2302</v>
      </c>
      <c r="D2633" s="391">
        <v>453.61358484326394</v>
      </c>
    </row>
    <row r="2634" spans="1:4" ht="15.6" x14ac:dyDescent="0.25">
      <c r="A2634" s="389" t="s">
        <v>58</v>
      </c>
      <c r="B2634" s="390">
        <v>2021</v>
      </c>
      <c r="C2634" s="390" t="s">
        <v>2303</v>
      </c>
      <c r="D2634" s="391">
        <v>439.06354574586163</v>
      </c>
    </row>
    <row r="2635" spans="1:4" ht="15.6" x14ac:dyDescent="0.25">
      <c r="A2635" s="389" t="s">
        <v>58</v>
      </c>
      <c r="B2635" s="390">
        <v>2022</v>
      </c>
      <c r="C2635" s="390" t="s">
        <v>2304</v>
      </c>
      <c r="D2635" s="391">
        <v>424.73111344854482</v>
      </c>
    </row>
    <row r="2636" spans="1:4" ht="15.6" x14ac:dyDescent="0.25">
      <c r="A2636" s="389" t="s">
        <v>58</v>
      </c>
      <c r="B2636" s="390">
        <v>2023</v>
      </c>
      <c r="C2636" s="390" t="s">
        <v>2305</v>
      </c>
      <c r="D2636" s="391">
        <v>410.6151082135807</v>
      </c>
    </row>
    <row r="2637" spans="1:4" ht="15.6" x14ac:dyDescent="0.25">
      <c r="A2637" s="389" t="s">
        <v>58</v>
      </c>
      <c r="B2637" s="390">
        <v>2024</v>
      </c>
      <c r="C2637" s="390" t="s">
        <v>2306</v>
      </c>
      <c r="D2637" s="391">
        <v>396.83563846998123</v>
      </c>
    </row>
    <row r="2638" spans="1:4" ht="15.6" x14ac:dyDescent="0.25">
      <c r="A2638" s="389" t="s">
        <v>58</v>
      </c>
      <c r="B2638" s="390">
        <v>2025</v>
      </c>
      <c r="C2638" s="390" t="s">
        <v>2307</v>
      </c>
      <c r="D2638" s="391">
        <v>383.37050889624504</v>
      </c>
    </row>
    <row r="2639" spans="1:4" ht="15.6" x14ac:dyDescent="0.25">
      <c r="A2639" s="389" t="s">
        <v>58</v>
      </c>
      <c r="B2639" s="390">
        <v>2026</v>
      </c>
      <c r="C2639" s="390" t="s">
        <v>2308</v>
      </c>
      <c r="D2639" s="391">
        <v>370.97388626496206</v>
      </c>
    </row>
    <row r="2640" spans="1:4" ht="15.6" x14ac:dyDescent="0.25">
      <c r="A2640" s="389" t="s">
        <v>58</v>
      </c>
      <c r="B2640" s="390">
        <v>2027</v>
      </c>
      <c r="C2640" s="390" t="s">
        <v>2309</v>
      </c>
      <c r="D2640" s="391">
        <v>359.56125918409185</v>
      </c>
    </row>
    <row r="2641" spans="1:4" ht="15.6" x14ac:dyDescent="0.25">
      <c r="A2641" s="389" t="s">
        <v>58</v>
      </c>
      <c r="B2641" s="390">
        <v>2028</v>
      </c>
      <c r="C2641" s="390" t="s">
        <v>2310</v>
      </c>
      <c r="D2641" s="391">
        <v>349.25191931563444</v>
      </c>
    </row>
    <row r="2642" spans="1:4" ht="15.6" x14ac:dyDescent="0.25">
      <c r="A2642" s="389" t="s">
        <v>58</v>
      </c>
      <c r="B2642" s="390">
        <v>2029</v>
      </c>
      <c r="C2642" s="390" t="s">
        <v>2311</v>
      </c>
      <c r="D2642" s="391">
        <v>340.00713809071686</v>
      </c>
    </row>
    <row r="2643" spans="1:4" ht="15.6" x14ac:dyDescent="0.25">
      <c r="A2643" s="389" t="s">
        <v>58</v>
      </c>
      <c r="B2643" s="390">
        <v>2030</v>
      </c>
      <c r="C2643" s="390" t="s">
        <v>2312</v>
      </c>
      <c r="D2643" s="391">
        <v>331.74118078031995</v>
      </c>
    </row>
    <row r="2644" spans="1:4" ht="15.6" x14ac:dyDescent="0.25">
      <c r="A2644" s="389" t="s">
        <v>58</v>
      </c>
      <c r="B2644" s="390">
        <v>2031</v>
      </c>
      <c r="C2644" s="390" t="s">
        <v>2313</v>
      </c>
      <c r="D2644" s="391">
        <v>324.37552893993978</v>
      </c>
    </row>
    <row r="2645" spans="1:4" ht="15.6" x14ac:dyDescent="0.25">
      <c r="A2645" s="389" t="s">
        <v>58</v>
      </c>
      <c r="B2645" s="390">
        <v>2032</v>
      </c>
      <c r="C2645" s="390" t="s">
        <v>2314</v>
      </c>
      <c r="D2645" s="391">
        <v>317.85256605586744</v>
      </c>
    </row>
    <row r="2646" spans="1:4" ht="15.6" x14ac:dyDescent="0.25">
      <c r="A2646" s="389" t="s">
        <v>58</v>
      </c>
      <c r="B2646" s="390">
        <v>2033</v>
      </c>
      <c r="C2646" s="390" t="s">
        <v>2315</v>
      </c>
      <c r="D2646" s="391">
        <v>312.10040745461629</v>
      </c>
    </row>
    <row r="2647" spans="1:4" ht="15.6" x14ac:dyDescent="0.25">
      <c r="A2647" s="389" t="s">
        <v>58</v>
      </c>
      <c r="B2647" s="390">
        <v>2034</v>
      </c>
      <c r="C2647" s="390" t="s">
        <v>2316</v>
      </c>
      <c r="D2647" s="391">
        <v>307.03987089428591</v>
      </c>
    </row>
    <row r="2648" spans="1:4" ht="15.6" x14ac:dyDescent="0.25">
      <c r="A2648" s="389" t="s">
        <v>58</v>
      </c>
      <c r="B2648" s="390">
        <v>2035</v>
      </c>
      <c r="C2648" s="390" t="s">
        <v>2317</v>
      </c>
      <c r="D2648" s="391">
        <v>302.63048767599713</v>
      </c>
    </row>
    <row r="2649" spans="1:4" ht="15.6" x14ac:dyDescent="0.25">
      <c r="A2649" s="389" t="s">
        <v>58</v>
      </c>
      <c r="B2649" s="390">
        <v>2036</v>
      </c>
      <c r="C2649" s="390" t="s">
        <v>2318</v>
      </c>
      <c r="D2649" s="391">
        <v>304.10778287233495</v>
      </c>
    </row>
    <row r="2650" spans="1:4" ht="15.6" x14ac:dyDescent="0.25">
      <c r="A2650" s="389" t="s">
        <v>58</v>
      </c>
      <c r="B2650" s="390">
        <v>2037</v>
      </c>
      <c r="C2650" s="390" t="s">
        <v>2319</v>
      </c>
      <c r="D2650" s="391">
        <v>300.73814253627694</v>
      </c>
    </row>
    <row r="2651" spans="1:4" ht="15.6" x14ac:dyDescent="0.25">
      <c r="A2651" s="389" t="s">
        <v>58</v>
      </c>
      <c r="B2651" s="390">
        <v>2038</v>
      </c>
      <c r="C2651" s="390" t="s">
        <v>2320</v>
      </c>
      <c r="D2651" s="391">
        <v>297.87317029138978</v>
      </c>
    </row>
    <row r="2652" spans="1:4" ht="15.6" x14ac:dyDescent="0.25">
      <c r="A2652" s="389" t="s">
        <v>58</v>
      </c>
      <c r="B2652" s="390">
        <v>2039</v>
      </c>
      <c r="C2652" s="390" t="s">
        <v>2321</v>
      </c>
      <c r="D2652" s="391">
        <v>295.42478591733561</v>
      </c>
    </row>
    <row r="2653" spans="1:4" ht="15.6" x14ac:dyDescent="0.25">
      <c r="A2653" s="389" t="s">
        <v>58</v>
      </c>
      <c r="B2653" s="390">
        <v>2040</v>
      </c>
      <c r="C2653" s="390" t="s">
        <v>2322</v>
      </c>
      <c r="D2653" s="391">
        <v>293.36814784379067</v>
      </c>
    </row>
    <row r="2654" spans="1:4" ht="15.6" x14ac:dyDescent="0.25">
      <c r="A2654" s="389" t="s">
        <v>58</v>
      </c>
      <c r="B2654" s="390">
        <v>2041</v>
      </c>
      <c r="C2654" s="390" t="s">
        <v>2323</v>
      </c>
      <c r="D2654" s="391">
        <v>291.66461429862051</v>
      </c>
    </row>
    <row r="2655" spans="1:4" ht="15.6" x14ac:dyDescent="0.25">
      <c r="A2655" s="389" t="s">
        <v>58</v>
      </c>
      <c r="B2655" s="390">
        <v>2042</v>
      </c>
      <c r="C2655" s="390" t="s">
        <v>2324</v>
      </c>
      <c r="D2655" s="391">
        <v>290.24544301055772</v>
      </c>
    </row>
    <row r="2656" spans="1:4" ht="15.6" x14ac:dyDescent="0.25">
      <c r="A2656" s="389" t="s">
        <v>58</v>
      </c>
      <c r="B2656" s="390">
        <v>2043</v>
      </c>
      <c r="C2656" s="390" t="s">
        <v>2325</v>
      </c>
      <c r="D2656" s="391">
        <v>289.08131682129658</v>
      </c>
    </row>
    <row r="2657" spans="1:4" ht="15.6" x14ac:dyDescent="0.25">
      <c r="A2657" s="389" t="s">
        <v>58</v>
      </c>
      <c r="B2657" s="390">
        <v>2044</v>
      </c>
      <c r="C2657" s="390" t="s">
        <v>2326</v>
      </c>
      <c r="D2657" s="391">
        <v>288.10701208716324</v>
      </c>
    </row>
    <row r="2658" spans="1:4" ht="15.6" x14ac:dyDescent="0.25">
      <c r="A2658" s="389" t="s">
        <v>58</v>
      </c>
      <c r="B2658" s="390">
        <v>2045</v>
      </c>
      <c r="C2658" s="390" t="s">
        <v>2327</v>
      </c>
      <c r="D2658" s="391">
        <v>287.28518778549386</v>
      </c>
    </row>
    <row r="2659" spans="1:4" ht="15.6" x14ac:dyDescent="0.25">
      <c r="A2659" s="389" t="s">
        <v>58</v>
      </c>
      <c r="B2659" s="390">
        <v>2046</v>
      </c>
      <c r="C2659" s="390" t="s">
        <v>2328</v>
      </c>
      <c r="D2659" s="391">
        <v>286.60283206962328</v>
      </c>
    </row>
    <row r="2660" spans="1:4" ht="15.6" x14ac:dyDescent="0.25">
      <c r="A2660" s="389" t="s">
        <v>58</v>
      </c>
      <c r="B2660" s="390">
        <v>2047</v>
      </c>
      <c r="C2660" s="390" t="s">
        <v>2329</v>
      </c>
      <c r="D2660" s="391">
        <v>286.04338078888719</v>
      </c>
    </row>
    <row r="2661" spans="1:4" ht="15.6" x14ac:dyDescent="0.25">
      <c r="A2661" s="389" t="s">
        <v>58</v>
      </c>
      <c r="B2661" s="390">
        <v>2048</v>
      </c>
      <c r="C2661" s="390" t="s">
        <v>2330</v>
      </c>
      <c r="D2661" s="391">
        <v>285.58617668548118</v>
      </c>
    </row>
    <row r="2662" spans="1:4" ht="15.6" x14ac:dyDescent="0.25">
      <c r="A2662" s="389" t="s">
        <v>58</v>
      </c>
      <c r="B2662" s="390">
        <v>2049</v>
      </c>
      <c r="C2662" s="390" t="s">
        <v>2331</v>
      </c>
      <c r="D2662" s="391">
        <v>285.21806165904724</v>
      </c>
    </row>
    <row r="2663" spans="1:4" ht="16.2" thickBot="1" x14ac:dyDescent="0.3">
      <c r="A2663" s="397" t="s">
        <v>58</v>
      </c>
      <c r="B2663" s="398">
        <v>2050</v>
      </c>
      <c r="C2663" s="398" t="s">
        <v>2332</v>
      </c>
      <c r="D2663" s="399">
        <v>284.91450196102994</v>
      </c>
    </row>
  </sheetData>
  <sheetProtection algorithmName="SHA-512" hashValue="wbHcTpgM3y4kwMYEVjEwejiLmvyan5mD1sj2RdF1+JSAZfrvW4nQv//sB0w6UIslFq3wekxCdmJWS9wxgkItSQ==" saltValue="k6XCqjY7wSgXaKSVsLuNMA==" spinCount="100000" sheet="1" objects="1" scenarios="1"/>
  <autoFilter ref="A35:D2517" xr:uid="{00000000-0009-0000-0000-00000E000000}"/>
  <mergeCells count="10">
    <mergeCell ref="A1:I1"/>
    <mergeCell ref="A3:I3"/>
    <mergeCell ref="A4:I4"/>
    <mergeCell ref="A6:I6"/>
    <mergeCell ref="A27:I33"/>
    <mergeCell ref="A9:I9"/>
    <mergeCell ref="A10:I10"/>
    <mergeCell ref="A14:I15"/>
    <mergeCell ref="A24:I24"/>
    <mergeCell ref="A22:D22"/>
  </mergeCells>
  <conditionalFormatting sqref="C2008:C2517">
    <cfRule type="duplicateValues" dxfId="1" priority="3"/>
  </conditionalFormatting>
  <conditionalFormatting sqref="C2518:C2663">
    <cfRule type="duplicateValues" dxfId="0" priority="1"/>
  </conditionalFormatting>
  <hyperlinks>
    <hyperlink ref="A23" r:id="rId1" tooltip="Link to EMFAC2017 Database" xr:uid="{00000000-0004-0000-0E00-000000000000}"/>
    <hyperlink ref="A25" r:id="rId2" tooltip="Link to the CCI Emission Factor Database and Documentation" display="For more information on the passenger auto emission factor and fuel economy values, please see the Emission Factor Database and Documentation available at www.arb.ca.gov/cci-resources" xr:uid="{00000000-0004-0000-0E00-000001000000}"/>
  </hyperlinks>
  <pageMargins left="3.5416666666666665E-3" right="3.7499999999999999E-3" top="3.7499999999999999E-3" bottom="0.75" header="0.3" footer="0.3"/>
  <pageSetup scale="61" orientation="portrait" r:id="rId3"/>
  <headerFooter>
    <oddFooter>&amp;L&amp;"Avenir LT Std 55 Roman,Regular"&amp;12VERSION - February 11, 2020&amp;C&amp;"Avenir LT Std 55 Roman,Regular"&amp;12
Page &amp;P of &amp;N&amp;R&amp;"Avenir LT Std 55 Roman,Regular"&amp;12&amp;A</oddFooter>
  </headerFooter>
  <rowBreaks count="3" manualBreakCount="3">
    <brk id="51" max="16383" man="1"/>
    <brk id="103" max="16383" man="1"/>
    <brk id="407" max="1638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pageSetUpPr fitToPage="1"/>
  </sheetPr>
  <dimension ref="A1:R2662"/>
  <sheetViews>
    <sheetView showGridLines="0" view="pageLayout" zoomScaleNormal="100" workbookViewId="0">
      <selection activeCell="A9" sqref="A9:J9"/>
    </sheetView>
  </sheetViews>
  <sheetFormatPr defaultColWidth="9.109375" defaultRowHeight="13.8" x14ac:dyDescent="0.25"/>
  <cols>
    <col min="1" max="1" width="21.33203125" style="280" bestFit="1" customWidth="1"/>
    <col min="2" max="2" width="10.5546875" style="280" bestFit="1" customWidth="1"/>
    <col min="3" max="3" width="30.109375" style="280" bestFit="1" customWidth="1"/>
    <col min="4" max="8" width="22.5546875" style="286" customWidth="1"/>
    <col min="9" max="9" width="15.88671875" style="286" customWidth="1"/>
    <col min="10" max="10" width="12.5546875" style="286" customWidth="1"/>
    <col min="11" max="11" width="3.6640625" style="280" customWidth="1"/>
    <col min="12" max="12" width="15.5546875" style="280" customWidth="1"/>
    <col min="13" max="13" width="15.6640625" style="280" customWidth="1"/>
    <col min="14" max="16384" width="9.109375" style="280"/>
  </cols>
  <sheetData>
    <row r="1" spans="1:18" s="65" customFormat="1" ht="18" customHeight="1" x14ac:dyDescent="0.35">
      <c r="A1" s="849" t="s">
        <v>196</v>
      </c>
      <c r="B1" s="849"/>
      <c r="C1" s="849"/>
      <c r="D1" s="849"/>
      <c r="E1" s="849"/>
      <c r="F1" s="849"/>
      <c r="G1" s="849"/>
      <c r="H1" s="849"/>
      <c r="I1" s="849"/>
      <c r="J1" s="359"/>
      <c r="K1" s="141"/>
      <c r="L1" s="141"/>
      <c r="M1" s="141"/>
      <c r="N1" s="141"/>
      <c r="O1" s="141"/>
      <c r="R1" s="70"/>
    </row>
    <row r="2" spans="1:18" s="65" customFormat="1" ht="18" customHeight="1" x14ac:dyDescent="0.35">
      <c r="A2" s="144"/>
      <c r="B2" s="144"/>
      <c r="C2" s="144"/>
      <c r="D2" s="144"/>
      <c r="E2" s="144"/>
      <c r="F2" s="144"/>
      <c r="G2" s="144"/>
      <c r="H2" s="144"/>
      <c r="I2" s="144"/>
      <c r="J2" s="144"/>
      <c r="K2" s="144"/>
      <c r="L2" s="144"/>
      <c r="M2" s="144"/>
      <c r="N2" s="144"/>
      <c r="O2" s="144"/>
      <c r="R2" s="70"/>
    </row>
    <row r="3" spans="1:18" s="65" customFormat="1" ht="18" customHeight="1" x14ac:dyDescent="0.35">
      <c r="A3" s="849" t="s">
        <v>3097</v>
      </c>
      <c r="B3" s="849"/>
      <c r="C3" s="849"/>
      <c r="D3" s="849"/>
      <c r="E3" s="849"/>
      <c r="F3" s="849"/>
      <c r="G3" s="849"/>
      <c r="H3" s="849"/>
      <c r="I3" s="849"/>
      <c r="J3" s="359"/>
      <c r="K3" s="141"/>
      <c r="L3" s="141"/>
      <c r="M3" s="141"/>
      <c r="N3" s="141"/>
      <c r="O3" s="141"/>
      <c r="R3" s="70"/>
    </row>
    <row r="4" spans="1:18" s="65" customFormat="1" ht="18" customHeight="1" x14ac:dyDescent="0.35">
      <c r="A4" s="851"/>
      <c r="B4" s="851"/>
      <c r="C4" s="851"/>
      <c r="D4" s="851"/>
      <c r="E4" s="851"/>
      <c r="F4" s="851"/>
      <c r="G4" s="851"/>
      <c r="H4" s="851"/>
      <c r="I4" s="851"/>
      <c r="J4" s="360"/>
      <c r="K4" s="146"/>
      <c r="L4" s="146"/>
      <c r="M4" s="146"/>
      <c r="N4" s="146"/>
      <c r="O4" s="146"/>
      <c r="R4" s="70"/>
    </row>
    <row r="5" spans="1:18" s="65" customFormat="1" ht="18" customHeight="1" x14ac:dyDescent="0.35">
      <c r="A5" s="144"/>
      <c r="B5" s="144"/>
      <c r="C5" s="144"/>
      <c r="D5" s="144"/>
      <c r="E5" s="144"/>
      <c r="F5" s="144"/>
      <c r="G5" s="144"/>
      <c r="H5" s="144"/>
      <c r="I5" s="144"/>
      <c r="J5" s="144"/>
      <c r="K5" s="144"/>
      <c r="L5" s="144"/>
      <c r="M5" s="144"/>
      <c r="N5" s="144"/>
      <c r="O5" s="144"/>
      <c r="R5" s="70"/>
    </row>
    <row r="6" spans="1:18" s="65" customFormat="1" ht="18" customHeight="1" x14ac:dyDescent="0.35">
      <c r="A6" s="849" t="s">
        <v>251</v>
      </c>
      <c r="B6" s="849"/>
      <c r="C6" s="849"/>
      <c r="D6" s="849"/>
      <c r="E6" s="849"/>
      <c r="F6" s="849"/>
      <c r="G6" s="849"/>
      <c r="H6" s="849"/>
      <c r="I6" s="849"/>
      <c r="J6" s="359"/>
      <c r="K6" s="141"/>
      <c r="L6" s="141"/>
      <c r="M6" s="141"/>
      <c r="N6" s="141"/>
      <c r="O6" s="141"/>
      <c r="R6" s="70"/>
    </row>
    <row r="7" spans="1:18" s="65" customFormat="1" ht="18" customHeight="1" x14ac:dyDescent="0.35">
      <c r="A7" s="144"/>
      <c r="B7" s="144"/>
      <c r="C7" s="144"/>
      <c r="D7" s="144"/>
      <c r="E7" s="144"/>
      <c r="F7" s="144"/>
      <c r="G7" s="144"/>
      <c r="H7" s="144"/>
      <c r="I7" s="144"/>
      <c r="J7" s="144"/>
      <c r="K7" s="144"/>
      <c r="L7" s="144"/>
      <c r="M7" s="144"/>
      <c r="N7" s="144"/>
      <c r="O7" s="144"/>
      <c r="R7" s="70"/>
    </row>
    <row r="8" spans="1:18" s="65" customFormat="1" ht="18" customHeight="1" thickBot="1" x14ac:dyDescent="0.4">
      <c r="A8" s="144"/>
      <c r="B8" s="144"/>
      <c r="C8" s="144"/>
      <c r="D8" s="144"/>
      <c r="E8" s="144"/>
      <c r="F8" s="144"/>
      <c r="G8" s="144"/>
      <c r="H8" s="144"/>
      <c r="I8" s="144"/>
      <c r="J8" s="144"/>
      <c r="K8" s="144"/>
      <c r="L8" s="144"/>
      <c r="M8" s="144"/>
      <c r="N8" s="144"/>
      <c r="O8" s="144"/>
      <c r="R8" s="70"/>
    </row>
    <row r="9" spans="1:18" ht="15.6" x14ac:dyDescent="0.3">
      <c r="A9" s="961" t="s">
        <v>197</v>
      </c>
      <c r="B9" s="962"/>
      <c r="C9" s="962"/>
      <c r="D9" s="962"/>
      <c r="E9" s="962"/>
      <c r="F9" s="962"/>
      <c r="G9" s="962"/>
      <c r="H9" s="962"/>
      <c r="I9" s="962"/>
      <c r="J9" s="963"/>
      <c r="K9" s="349"/>
      <c r="L9" s="349"/>
      <c r="M9" s="349"/>
    </row>
    <row r="10" spans="1:18" ht="16.2" thickBot="1" x14ac:dyDescent="0.3">
      <c r="A10" s="958" t="s">
        <v>198</v>
      </c>
      <c r="B10" s="959"/>
      <c r="C10" s="959"/>
      <c r="D10" s="959"/>
      <c r="E10" s="959"/>
      <c r="F10" s="959"/>
      <c r="G10" s="959"/>
      <c r="H10" s="959"/>
      <c r="I10" s="959"/>
      <c r="J10" s="960"/>
      <c r="K10" s="349"/>
      <c r="L10" s="349"/>
      <c r="M10" s="349"/>
    </row>
    <row r="11" spans="1:18" ht="15.6" x14ac:dyDescent="0.3">
      <c r="A11" s="438" t="s">
        <v>3040</v>
      </c>
      <c r="B11" s="350"/>
      <c r="C11" s="350"/>
      <c r="D11" s="350"/>
      <c r="E11" s="351"/>
      <c r="F11" s="351"/>
      <c r="G11" s="351"/>
      <c r="H11" s="351"/>
      <c r="I11" s="351"/>
      <c r="J11" s="352"/>
      <c r="K11" s="351"/>
      <c r="L11" s="351"/>
      <c r="M11" s="351"/>
    </row>
    <row r="12" spans="1:18" ht="15.6" x14ac:dyDescent="0.3">
      <c r="A12" s="438" t="s">
        <v>3041</v>
      </c>
      <c r="B12" s="350"/>
      <c r="C12" s="350"/>
      <c r="D12" s="350"/>
      <c r="E12" s="351"/>
      <c r="F12" s="351"/>
      <c r="G12" s="351"/>
      <c r="H12" s="351"/>
      <c r="I12" s="351"/>
      <c r="J12" s="352"/>
      <c r="K12" s="351"/>
      <c r="L12" s="351"/>
      <c r="M12" s="351"/>
    </row>
    <row r="13" spans="1:18" ht="15.6" x14ac:dyDescent="0.3">
      <c r="A13" s="438" t="s">
        <v>3042</v>
      </c>
      <c r="B13" s="350"/>
      <c r="C13" s="350"/>
      <c r="D13" s="350"/>
      <c r="E13" s="351"/>
      <c r="F13" s="351"/>
      <c r="G13" s="351"/>
      <c r="H13" s="351"/>
      <c r="I13" s="351"/>
      <c r="J13" s="352"/>
      <c r="K13" s="351"/>
      <c r="L13" s="351"/>
      <c r="M13" s="351"/>
    </row>
    <row r="14" spans="1:18" ht="15.75" customHeight="1" x14ac:dyDescent="0.25">
      <c r="A14" s="949" t="s">
        <v>3043</v>
      </c>
      <c r="B14" s="950"/>
      <c r="C14" s="950"/>
      <c r="D14" s="950"/>
      <c r="E14" s="950"/>
      <c r="F14" s="950"/>
      <c r="G14" s="950"/>
      <c r="H14" s="950"/>
      <c r="I14" s="950"/>
      <c r="J14" s="362"/>
      <c r="K14" s="356"/>
      <c r="L14" s="356"/>
      <c r="M14" s="356"/>
    </row>
    <row r="15" spans="1:18" ht="15.75" customHeight="1" x14ac:dyDescent="0.25">
      <c r="A15" s="949"/>
      <c r="B15" s="950"/>
      <c r="C15" s="950"/>
      <c r="D15" s="950"/>
      <c r="E15" s="950"/>
      <c r="F15" s="950"/>
      <c r="G15" s="950"/>
      <c r="H15" s="950"/>
      <c r="I15" s="950"/>
      <c r="J15" s="362"/>
      <c r="K15" s="356"/>
      <c r="L15" s="356"/>
      <c r="M15" s="356"/>
    </row>
    <row r="16" spans="1:18" ht="15.6" x14ac:dyDescent="0.3">
      <c r="A16" s="438" t="s">
        <v>3044</v>
      </c>
      <c r="B16" s="350"/>
      <c r="C16" s="350"/>
      <c r="D16" s="350"/>
      <c r="E16" s="351"/>
      <c r="F16" s="351"/>
      <c r="G16" s="351"/>
      <c r="H16" s="351"/>
      <c r="I16" s="351"/>
      <c r="J16" s="352"/>
      <c r="K16" s="351"/>
      <c r="L16" s="351"/>
      <c r="M16" s="351"/>
    </row>
    <row r="17" spans="1:13" ht="15.6" x14ac:dyDescent="0.3">
      <c r="A17" s="438" t="s">
        <v>3045</v>
      </c>
      <c r="B17" s="350"/>
      <c r="C17" s="350"/>
      <c r="D17" s="350"/>
      <c r="E17" s="351"/>
      <c r="F17" s="351"/>
      <c r="G17" s="351"/>
      <c r="H17" s="351"/>
      <c r="I17" s="351"/>
      <c r="J17" s="352"/>
      <c r="K17" s="351"/>
      <c r="L17" s="351"/>
      <c r="M17" s="351"/>
    </row>
    <row r="18" spans="1:13" ht="15.6" x14ac:dyDescent="0.3">
      <c r="A18" s="438" t="s">
        <v>3046</v>
      </c>
      <c r="B18" s="350"/>
      <c r="C18" s="350"/>
      <c r="D18" s="350"/>
      <c r="E18" s="351"/>
      <c r="F18" s="351"/>
      <c r="G18" s="351"/>
      <c r="H18" s="351"/>
      <c r="I18" s="351"/>
      <c r="J18" s="352"/>
      <c r="K18" s="351"/>
      <c r="L18" s="351"/>
      <c r="M18" s="351"/>
    </row>
    <row r="19" spans="1:13" ht="15.6" x14ac:dyDescent="0.3">
      <c r="A19" s="438" t="s">
        <v>3047</v>
      </c>
      <c r="B19" s="350"/>
      <c r="C19" s="350"/>
      <c r="D19" s="350"/>
      <c r="E19" s="351"/>
      <c r="F19" s="351"/>
      <c r="G19" s="351"/>
      <c r="H19" s="351"/>
      <c r="I19" s="351"/>
      <c r="J19" s="352"/>
      <c r="K19" s="351"/>
      <c r="L19" s="351"/>
      <c r="M19" s="351"/>
    </row>
    <row r="20" spans="1:13" ht="15.6" x14ac:dyDescent="0.3">
      <c r="A20" s="438" t="s">
        <v>3048</v>
      </c>
      <c r="B20" s="350"/>
      <c r="C20" s="350"/>
      <c r="D20" s="350"/>
      <c r="E20" s="351"/>
      <c r="F20" s="351"/>
      <c r="G20" s="351"/>
      <c r="H20" s="351"/>
      <c r="I20" s="351"/>
      <c r="J20" s="352"/>
      <c r="K20" s="351"/>
      <c r="L20" s="351"/>
      <c r="M20" s="351"/>
    </row>
    <row r="21" spans="1:13" s="287" customFormat="1" ht="15.6" x14ac:dyDescent="0.3">
      <c r="A21" s="419" t="s">
        <v>3049</v>
      </c>
      <c r="B21" s="437"/>
      <c r="C21" s="437"/>
      <c r="D21" s="353"/>
      <c r="E21" s="354"/>
      <c r="F21" s="354"/>
      <c r="G21" s="354"/>
      <c r="H21" s="354"/>
      <c r="I21" s="354"/>
      <c r="J21" s="355"/>
      <c r="K21" s="354"/>
      <c r="L21" s="354"/>
      <c r="M21" s="354"/>
    </row>
    <row r="22" spans="1:13" ht="15.75" customHeight="1" x14ac:dyDescent="0.3">
      <c r="A22" s="952" t="s">
        <v>199</v>
      </c>
      <c r="B22" s="953"/>
      <c r="C22" s="953"/>
      <c r="D22" s="363"/>
      <c r="E22" s="351"/>
      <c r="F22" s="351"/>
      <c r="G22" s="351"/>
      <c r="H22" s="351"/>
      <c r="I22" s="351"/>
      <c r="J22" s="352"/>
      <c r="K22" s="351"/>
      <c r="L22" s="351"/>
      <c r="M22" s="351"/>
    </row>
    <row r="23" spans="1:13" ht="15.75" customHeight="1" x14ac:dyDescent="0.3">
      <c r="A23" s="954" t="s">
        <v>3050</v>
      </c>
      <c r="B23" s="955"/>
      <c r="C23" s="955"/>
      <c r="D23" s="351"/>
      <c r="E23" s="351"/>
      <c r="F23" s="351"/>
      <c r="G23" s="351"/>
      <c r="H23" s="351"/>
      <c r="I23" s="351"/>
      <c r="J23" s="352"/>
      <c r="K23" s="351"/>
      <c r="L23" s="351"/>
      <c r="M23" s="351"/>
    </row>
    <row r="24" spans="1:13" ht="15.75" customHeight="1" x14ac:dyDescent="0.3">
      <c r="A24" s="416" t="s">
        <v>3105</v>
      </c>
      <c r="B24" s="439"/>
      <c r="C24" s="439"/>
      <c r="D24" s="351"/>
      <c r="E24" s="351"/>
      <c r="F24" s="351"/>
      <c r="G24" s="351"/>
      <c r="H24" s="351"/>
      <c r="I24" s="351"/>
      <c r="J24" s="352"/>
      <c r="K24" s="351"/>
      <c r="L24" s="351"/>
      <c r="M24" s="351"/>
    </row>
    <row r="25" spans="1:13" ht="16.2" thickBot="1" x14ac:dyDescent="0.35">
      <c r="A25" s="956" t="s">
        <v>3098</v>
      </c>
      <c r="B25" s="957"/>
      <c r="C25" s="957"/>
      <c r="D25" s="441"/>
      <c r="E25" s="441"/>
      <c r="F25" s="441"/>
      <c r="G25" s="441"/>
      <c r="H25" s="441"/>
      <c r="I25" s="441"/>
      <c r="J25" s="418"/>
      <c r="K25" s="349"/>
      <c r="L25" s="349"/>
      <c r="M25" s="349"/>
    </row>
    <row r="26" spans="1:13" ht="15.6" x14ac:dyDescent="0.3">
      <c r="A26" s="284"/>
      <c r="B26" s="282"/>
      <c r="C26" s="283"/>
    </row>
    <row r="27" spans="1:13" ht="15.75" customHeight="1" x14ac:dyDescent="0.25">
      <c r="A27" s="951" t="s">
        <v>2395</v>
      </c>
      <c r="B27" s="951"/>
      <c r="C27" s="951"/>
      <c r="D27" s="951"/>
      <c r="E27" s="951"/>
      <c r="F27" s="951"/>
      <c r="G27" s="951"/>
      <c r="H27" s="951"/>
      <c r="I27" s="951"/>
      <c r="J27" s="411"/>
    </row>
    <row r="28" spans="1:13" ht="15.75" customHeight="1" x14ac:dyDescent="0.25">
      <c r="A28" s="951"/>
      <c r="B28" s="951"/>
      <c r="C28" s="951"/>
      <c r="D28" s="951"/>
      <c r="E28" s="951"/>
      <c r="F28" s="951"/>
      <c r="G28" s="951"/>
      <c r="H28" s="951"/>
      <c r="I28" s="951"/>
      <c r="J28" s="411"/>
    </row>
    <row r="29" spans="1:13" ht="15.75" customHeight="1" x14ac:dyDescent="0.25">
      <c r="A29" s="951"/>
      <c r="B29" s="951"/>
      <c r="C29" s="951"/>
      <c r="D29" s="951"/>
      <c r="E29" s="951"/>
      <c r="F29" s="951"/>
      <c r="G29" s="951"/>
      <c r="H29" s="951"/>
      <c r="I29" s="951"/>
      <c r="J29" s="411"/>
    </row>
    <row r="30" spans="1:13" ht="15.75" customHeight="1" x14ac:dyDescent="0.25">
      <c r="A30" s="951"/>
      <c r="B30" s="951"/>
      <c r="C30" s="951"/>
      <c r="D30" s="951"/>
      <c r="E30" s="951"/>
      <c r="F30" s="951"/>
      <c r="G30" s="951"/>
      <c r="H30" s="951"/>
      <c r="I30" s="951"/>
      <c r="J30" s="411"/>
    </row>
    <row r="31" spans="1:13" s="288" customFormat="1" ht="15.6" x14ac:dyDescent="0.25">
      <c r="A31" s="951"/>
      <c r="B31" s="951"/>
      <c r="C31" s="951"/>
      <c r="D31" s="951"/>
      <c r="E31" s="951"/>
      <c r="F31" s="951"/>
      <c r="G31" s="951"/>
      <c r="H31" s="951"/>
      <c r="I31" s="951"/>
      <c r="J31" s="411"/>
    </row>
    <row r="32" spans="1:13" ht="14.4" thickBot="1" x14ac:dyDescent="0.3"/>
    <row r="33" spans="1:13" ht="16.2" thickBot="1" x14ac:dyDescent="0.35">
      <c r="A33" s="281"/>
      <c r="B33" s="281"/>
      <c r="C33" s="281"/>
      <c r="D33" s="944" t="s">
        <v>200</v>
      </c>
      <c r="E33" s="945"/>
      <c r="F33" s="945"/>
      <c r="G33" s="946"/>
      <c r="H33" s="947" t="s">
        <v>201</v>
      </c>
      <c r="I33" s="948"/>
      <c r="J33" s="440"/>
      <c r="L33" s="460" t="s">
        <v>3116</v>
      </c>
      <c r="M33" s="461"/>
    </row>
    <row r="34" spans="1:13" ht="49.8" thickBot="1" x14ac:dyDescent="0.3">
      <c r="A34" s="403" t="s">
        <v>0</v>
      </c>
      <c r="B34" s="403" t="s">
        <v>1</v>
      </c>
      <c r="C34" s="403" t="s">
        <v>202</v>
      </c>
      <c r="D34" s="404" t="s">
        <v>203</v>
      </c>
      <c r="E34" s="405" t="s">
        <v>3100</v>
      </c>
      <c r="F34" s="405" t="s">
        <v>3102</v>
      </c>
      <c r="G34" s="406" t="s">
        <v>3101</v>
      </c>
      <c r="H34" s="414" t="s">
        <v>3104</v>
      </c>
      <c r="I34" s="415" t="s">
        <v>3103</v>
      </c>
      <c r="J34" s="426" t="s">
        <v>3099</v>
      </c>
      <c r="L34" s="462" t="s">
        <v>3117</v>
      </c>
      <c r="M34" s="463" t="s">
        <v>3118</v>
      </c>
    </row>
    <row r="35" spans="1:13" ht="16.2" thickBot="1" x14ac:dyDescent="0.35">
      <c r="A35" s="420" t="s">
        <v>8</v>
      </c>
      <c r="B35" s="421">
        <v>2015</v>
      </c>
      <c r="C35" s="447" t="s">
        <v>2420</v>
      </c>
      <c r="D35" s="446">
        <v>4.6321506837899394E-2</v>
      </c>
      <c r="E35" s="410">
        <v>0.17906415435642617</v>
      </c>
      <c r="F35" s="410">
        <v>1.9967393644572608E-3</v>
      </c>
      <c r="G35" s="435">
        <v>1.845886335174505E-3</v>
      </c>
      <c r="H35" s="442">
        <v>1.9359639981854357E-4</v>
      </c>
      <c r="I35" s="443">
        <v>1.8522150350307076E-4</v>
      </c>
      <c r="J35" s="427">
        <v>4.2318133827712767E-2</v>
      </c>
      <c r="L35" s="464">
        <v>2.0000009999999999E-3</v>
      </c>
      <c r="M35" s="465">
        <v>1.5750005000000001E-2</v>
      </c>
    </row>
    <row r="36" spans="1:13" ht="15.6" x14ac:dyDescent="0.3">
      <c r="A36" s="422" t="s">
        <v>8</v>
      </c>
      <c r="B36" s="423">
        <v>2016</v>
      </c>
      <c r="C36" s="436" t="s">
        <v>2421</v>
      </c>
      <c r="D36" s="433">
        <v>3.7528423620930805E-2</v>
      </c>
      <c r="E36" s="407">
        <v>0.14995854826351473</v>
      </c>
      <c r="F36" s="407">
        <v>1.8770103882661362E-3</v>
      </c>
      <c r="G36" s="429">
        <v>1.7336011552978481E-3</v>
      </c>
      <c r="H36" s="444">
        <v>1.6116578153859418E-4</v>
      </c>
      <c r="I36" s="412">
        <v>1.5419382438808989E-4</v>
      </c>
      <c r="J36" s="428">
        <v>4.1437438391664805E-2</v>
      </c>
    </row>
    <row r="37" spans="1:13" ht="15.6" x14ac:dyDescent="0.3">
      <c r="A37" s="422" t="s">
        <v>8</v>
      </c>
      <c r="B37" s="423">
        <v>2017</v>
      </c>
      <c r="C37" s="436" t="s">
        <v>361</v>
      </c>
      <c r="D37" s="433">
        <v>3.0903615331154346E-2</v>
      </c>
      <c r="E37" s="407">
        <v>0.12693677484814589</v>
      </c>
      <c r="F37" s="407">
        <v>1.8259165111956873E-3</v>
      </c>
      <c r="G37" s="429">
        <v>1.6853567113776903E-3</v>
      </c>
      <c r="H37" s="444">
        <v>1.4468369220569348E-4</v>
      </c>
      <c r="I37" s="412">
        <v>1.3842473933365642E-4</v>
      </c>
      <c r="J37" s="428">
        <v>4.0503137185616676E-2</v>
      </c>
    </row>
    <row r="38" spans="1:13" ht="15.6" x14ac:dyDescent="0.3">
      <c r="A38" s="422" t="s">
        <v>8</v>
      </c>
      <c r="B38" s="423">
        <v>2018</v>
      </c>
      <c r="C38" s="436" t="s">
        <v>362</v>
      </c>
      <c r="D38" s="433">
        <v>2.5346446835130751E-2</v>
      </c>
      <c r="E38" s="407">
        <v>0.10733297046057931</v>
      </c>
      <c r="F38" s="407">
        <v>1.8092447296245164E-3</v>
      </c>
      <c r="G38" s="429">
        <v>1.6690262560310472E-3</v>
      </c>
      <c r="H38" s="444">
        <v>1.3121024248390531E-4</v>
      </c>
      <c r="I38" s="412">
        <v>1.2553414464406518E-4</v>
      </c>
      <c r="J38" s="428">
        <v>3.9510692828002673E-2</v>
      </c>
    </row>
    <row r="39" spans="1:13" ht="15.6" x14ac:dyDescent="0.3">
      <c r="A39" s="422" t="s">
        <v>8</v>
      </c>
      <c r="B39" s="423">
        <v>2019</v>
      </c>
      <c r="C39" s="436" t="s">
        <v>363</v>
      </c>
      <c r="D39" s="433">
        <v>2.0871322822979446E-2</v>
      </c>
      <c r="E39" s="407">
        <v>9.1087437699289134E-2</v>
      </c>
      <c r="F39" s="407">
        <v>1.8014459955281374E-3</v>
      </c>
      <c r="G39" s="429">
        <v>1.6610811247354503E-3</v>
      </c>
      <c r="H39" s="444">
        <v>1.1935011605151706E-4</v>
      </c>
      <c r="I39" s="412">
        <v>1.141870863496247E-4</v>
      </c>
      <c r="J39" s="428">
        <v>3.8485617469655682E-2</v>
      </c>
    </row>
    <row r="40" spans="1:13" ht="15.6" x14ac:dyDescent="0.3">
      <c r="A40" s="422" t="s">
        <v>8</v>
      </c>
      <c r="B40" s="423">
        <v>2020</v>
      </c>
      <c r="C40" s="436" t="s">
        <v>364</v>
      </c>
      <c r="D40" s="433">
        <v>1.7548097294952332E-2</v>
      </c>
      <c r="E40" s="407">
        <v>7.7764765884386022E-2</v>
      </c>
      <c r="F40" s="407">
        <v>1.7568890438275865E-3</v>
      </c>
      <c r="G40" s="429">
        <v>1.6196505521143716E-3</v>
      </c>
      <c r="H40" s="444">
        <v>1.0976525196587491E-4</v>
      </c>
      <c r="I40" s="412">
        <v>1.0501686322417573E-4</v>
      </c>
      <c r="J40" s="428">
        <v>3.7436225696497259E-2</v>
      </c>
    </row>
    <row r="41" spans="1:13" ht="15.6" x14ac:dyDescent="0.3">
      <c r="A41" s="422" t="s">
        <v>8</v>
      </c>
      <c r="B41" s="423">
        <v>2021</v>
      </c>
      <c r="C41" s="436" t="s">
        <v>365</v>
      </c>
      <c r="D41" s="433">
        <v>1.4956581020117736E-2</v>
      </c>
      <c r="E41" s="407">
        <v>6.6856947058371377E-2</v>
      </c>
      <c r="F41" s="407">
        <v>1.6686836540355703E-3</v>
      </c>
      <c r="G41" s="429">
        <v>1.5381047111725362E-3</v>
      </c>
      <c r="H41" s="444">
        <v>9.918705672708902E-5</v>
      </c>
      <c r="I41" s="412">
        <v>9.4896269705568731E-5</v>
      </c>
      <c r="J41" s="428">
        <v>3.6369770011950693E-2</v>
      </c>
    </row>
    <row r="42" spans="1:13" ht="15.6" x14ac:dyDescent="0.3">
      <c r="A42" s="422" t="s">
        <v>8</v>
      </c>
      <c r="B42" s="423">
        <v>2022</v>
      </c>
      <c r="C42" s="436" t="s">
        <v>366</v>
      </c>
      <c r="D42" s="433">
        <v>1.2678959574810553E-2</v>
      </c>
      <c r="E42" s="407">
        <v>5.776827391228205E-2</v>
      </c>
      <c r="F42" s="407">
        <v>1.5869922655433566E-3</v>
      </c>
      <c r="G42" s="429">
        <v>1.4625655321586952E-3</v>
      </c>
      <c r="H42" s="444">
        <v>8.9816230049588613E-5</v>
      </c>
      <c r="I42" s="412">
        <v>8.5930814990325849E-5</v>
      </c>
      <c r="J42" s="428">
        <v>3.5315677831917892E-2</v>
      </c>
    </row>
    <row r="43" spans="1:13" ht="15.6" x14ac:dyDescent="0.3">
      <c r="A43" s="422" t="s">
        <v>8</v>
      </c>
      <c r="B43" s="423">
        <v>2023</v>
      </c>
      <c r="C43" s="436" t="s">
        <v>367</v>
      </c>
      <c r="D43" s="433">
        <v>1.0950460256219732E-2</v>
      </c>
      <c r="E43" s="407">
        <v>5.0427785562345874E-2</v>
      </c>
      <c r="F43" s="407">
        <v>1.5143645203266191E-3</v>
      </c>
      <c r="G43" s="429">
        <v>1.3954184224252827E-3</v>
      </c>
      <c r="H43" s="444">
        <v>8.0353530055523245E-5</v>
      </c>
      <c r="I43" s="412">
        <v>7.68774743547705E-5</v>
      </c>
      <c r="J43" s="428">
        <v>3.4264567666734608E-2</v>
      </c>
    </row>
    <row r="44" spans="1:13" ht="15.6" x14ac:dyDescent="0.3">
      <c r="A44" s="422" t="s">
        <v>8</v>
      </c>
      <c r="B44" s="423">
        <v>2024</v>
      </c>
      <c r="C44" s="436" t="s">
        <v>368</v>
      </c>
      <c r="D44" s="433">
        <v>9.4976988557285581E-3</v>
      </c>
      <c r="E44" s="407">
        <v>4.4378713659671651E-2</v>
      </c>
      <c r="F44" s="407">
        <v>1.4470909211193993E-3</v>
      </c>
      <c r="G44" s="429">
        <v>1.3331553275959327E-3</v>
      </c>
      <c r="H44" s="444">
        <v>6.9850489880014419E-5</v>
      </c>
      <c r="I44" s="412">
        <v>6.6828788175852022E-5</v>
      </c>
      <c r="J44" s="428">
        <v>3.3222277549078291E-2</v>
      </c>
    </row>
    <row r="45" spans="1:13" ht="15.6" x14ac:dyDescent="0.3">
      <c r="A45" s="422" t="s">
        <v>8</v>
      </c>
      <c r="B45" s="423">
        <v>2025</v>
      </c>
      <c r="C45" s="436" t="s">
        <v>369</v>
      </c>
      <c r="D45" s="433">
        <v>8.3259339357102148E-3</v>
      </c>
      <c r="E45" s="407">
        <v>3.9576034414853981E-2</v>
      </c>
      <c r="F45" s="407">
        <v>1.3905628428036957E-3</v>
      </c>
      <c r="G45" s="429">
        <v>1.2808907463487704E-3</v>
      </c>
      <c r="H45" s="444">
        <v>6.220805292591285E-5</v>
      </c>
      <c r="I45" s="412">
        <v>5.9516957417453759E-5</v>
      </c>
      <c r="J45" s="428">
        <v>3.2188587175573366E-2</v>
      </c>
    </row>
    <row r="46" spans="1:13" ht="15.6" x14ac:dyDescent="0.3">
      <c r="A46" s="422" t="s">
        <v>8</v>
      </c>
      <c r="B46" s="423">
        <v>2026</v>
      </c>
      <c r="C46" s="436" t="s">
        <v>370</v>
      </c>
      <c r="D46" s="433">
        <v>7.3678105160681412E-3</v>
      </c>
      <c r="E46" s="407">
        <v>3.5740318041279577E-2</v>
      </c>
      <c r="F46" s="407">
        <v>1.3296359537424466E-3</v>
      </c>
      <c r="G46" s="429">
        <v>1.2246088327580091E-3</v>
      </c>
      <c r="H46" s="444">
        <v>5.5190629600371091E-5</v>
      </c>
      <c r="I46" s="412">
        <v>5.2803109688169289E-5</v>
      </c>
      <c r="J46" s="428">
        <v>3.1253790118845652E-2</v>
      </c>
    </row>
    <row r="47" spans="1:13" ht="15.6" x14ac:dyDescent="0.3">
      <c r="A47" s="422" t="s">
        <v>8</v>
      </c>
      <c r="B47" s="423">
        <v>2027</v>
      </c>
      <c r="C47" s="436" t="s">
        <v>371</v>
      </c>
      <c r="D47" s="433">
        <v>6.5559688266096008E-3</v>
      </c>
      <c r="E47" s="407">
        <v>3.2556038466236906E-2</v>
      </c>
      <c r="F47" s="407">
        <v>1.2571731985564763E-3</v>
      </c>
      <c r="G47" s="429">
        <v>1.157659832907039E-3</v>
      </c>
      <c r="H47" s="444">
        <v>4.6545634458749978E-5</v>
      </c>
      <c r="I47" s="412">
        <v>4.4532085109311966E-5</v>
      </c>
      <c r="J47" s="428">
        <v>3.0404428091334423E-2</v>
      </c>
    </row>
    <row r="48" spans="1:13" ht="15.6" x14ac:dyDescent="0.3">
      <c r="A48" s="422" t="s">
        <v>8</v>
      </c>
      <c r="B48" s="423">
        <v>2028</v>
      </c>
      <c r="C48" s="436" t="s">
        <v>372</v>
      </c>
      <c r="D48" s="433">
        <v>5.8801340630914812E-3</v>
      </c>
      <c r="E48" s="407">
        <v>2.9953087741398935E-2</v>
      </c>
      <c r="F48" s="407">
        <v>1.178231111838862E-3</v>
      </c>
      <c r="G48" s="429">
        <v>1.0848219993963768E-3</v>
      </c>
      <c r="H48" s="444">
        <v>3.9767984100937466E-5</v>
      </c>
      <c r="I48" s="412">
        <v>3.8047645605023967E-5</v>
      </c>
      <c r="J48" s="428">
        <v>2.9641484274572152E-2</v>
      </c>
    </row>
    <row r="49" spans="1:10" ht="15.6" x14ac:dyDescent="0.3">
      <c r="A49" s="422" t="s">
        <v>8</v>
      </c>
      <c r="B49" s="423">
        <v>2029</v>
      </c>
      <c r="C49" s="436" t="s">
        <v>373</v>
      </c>
      <c r="D49" s="433">
        <v>5.2971202226985694E-3</v>
      </c>
      <c r="E49" s="407">
        <v>2.7778012997591538E-2</v>
      </c>
      <c r="F49" s="407">
        <v>1.1043667711198876E-3</v>
      </c>
      <c r="G49" s="429">
        <v>1.0167436391056372E-3</v>
      </c>
      <c r="H49" s="444">
        <v>3.5388409014710258E-5</v>
      </c>
      <c r="I49" s="412">
        <v>3.3857516240604353E-5</v>
      </c>
      <c r="J49" s="428">
        <v>2.8958690239296019E-2</v>
      </c>
    </row>
    <row r="50" spans="1:10" ht="15.6" x14ac:dyDescent="0.3">
      <c r="A50" s="422" t="s">
        <v>8</v>
      </c>
      <c r="B50" s="423">
        <v>2030</v>
      </c>
      <c r="C50" s="436" t="s">
        <v>374</v>
      </c>
      <c r="D50" s="433">
        <v>4.8112783641022791E-3</v>
      </c>
      <c r="E50" s="407">
        <v>2.6014349591747303E-2</v>
      </c>
      <c r="F50" s="407">
        <v>1.0352567713770094E-3</v>
      </c>
      <c r="G50" s="429">
        <v>9.5305894971655009E-4</v>
      </c>
      <c r="H50" s="444">
        <v>3.1616320589095564E-5</v>
      </c>
      <c r="I50" s="412">
        <v>3.0248615596263403E-5</v>
      </c>
      <c r="J50" s="428">
        <v>2.8352153496036012E-2</v>
      </c>
    </row>
    <row r="51" spans="1:10" ht="15.6" x14ac:dyDescent="0.3">
      <c r="A51" s="422" t="s">
        <v>8</v>
      </c>
      <c r="B51" s="423">
        <v>2031</v>
      </c>
      <c r="C51" s="436" t="s">
        <v>375</v>
      </c>
      <c r="D51" s="433">
        <v>4.384598191749081E-3</v>
      </c>
      <c r="E51" s="407">
        <v>2.4505049601076641E-2</v>
      </c>
      <c r="F51" s="407">
        <v>9.7118956336727309E-4</v>
      </c>
      <c r="G51" s="429">
        <v>8.9406575161882381E-4</v>
      </c>
      <c r="H51" s="444">
        <v>2.9308640696059897E-5</v>
      </c>
      <c r="I51" s="412">
        <v>2.8040759310826972E-5</v>
      </c>
      <c r="J51" s="428">
        <v>2.7814614066947983E-2</v>
      </c>
    </row>
    <row r="52" spans="1:10" ht="15.6" x14ac:dyDescent="0.3">
      <c r="A52" s="422" t="s">
        <v>8</v>
      </c>
      <c r="B52" s="423">
        <v>2032</v>
      </c>
      <c r="C52" s="436" t="s">
        <v>376</v>
      </c>
      <c r="D52" s="433">
        <v>4.017247021496609E-3</v>
      </c>
      <c r="E52" s="407">
        <v>2.3268175044566103E-2</v>
      </c>
      <c r="F52" s="407">
        <v>9.115402329558372E-4</v>
      </c>
      <c r="G52" s="429">
        <v>8.3913549916532872E-4</v>
      </c>
      <c r="H52" s="444">
        <v>2.7037740180282421E-5</v>
      </c>
      <c r="I52" s="412">
        <v>2.5868095103530696E-5</v>
      </c>
      <c r="J52" s="428">
        <v>2.7341207975227884E-2</v>
      </c>
    </row>
    <row r="53" spans="1:10" ht="15.6" x14ac:dyDescent="0.3">
      <c r="A53" s="422" t="s">
        <v>8</v>
      </c>
      <c r="B53" s="423">
        <v>2033</v>
      </c>
      <c r="C53" s="436" t="s">
        <v>377</v>
      </c>
      <c r="D53" s="433">
        <v>3.700930545454997E-3</v>
      </c>
      <c r="E53" s="407">
        <v>2.2258747090060062E-2</v>
      </c>
      <c r="F53" s="407">
        <v>8.5712003786575194E-4</v>
      </c>
      <c r="G53" s="429">
        <v>7.8904048894661417E-4</v>
      </c>
      <c r="H53" s="444">
        <v>2.5493202257862807E-5</v>
      </c>
      <c r="I53" s="412">
        <v>2.439037653091063E-5</v>
      </c>
      <c r="J53" s="428">
        <v>2.6927142182076386E-2</v>
      </c>
    </row>
    <row r="54" spans="1:10" ht="15.6" x14ac:dyDescent="0.3">
      <c r="A54" s="422" t="s">
        <v>8</v>
      </c>
      <c r="B54" s="423">
        <v>2034</v>
      </c>
      <c r="C54" s="436" t="s">
        <v>378</v>
      </c>
      <c r="D54" s="433">
        <v>3.4215479628094151E-3</v>
      </c>
      <c r="E54" s="407">
        <v>2.1413102151464494E-2</v>
      </c>
      <c r="F54" s="407">
        <v>8.0713148716722279E-4</v>
      </c>
      <c r="G54" s="429">
        <v>7.4302566655126408E-4</v>
      </c>
      <c r="H54" s="444">
        <v>2.4097910021458037E-5</v>
      </c>
      <c r="I54" s="412">
        <v>2.3055442932839073E-5</v>
      </c>
      <c r="J54" s="428">
        <v>2.6566367913521377E-2</v>
      </c>
    </row>
    <row r="55" spans="1:10" ht="15.6" x14ac:dyDescent="0.3">
      <c r="A55" s="422" t="s">
        <v>8</v>
      </c>
      <c r="B55" s="423">
        <v>2035</v>
      </c>
      <c r="C55" s="436" t="s">
        <v>379</v>
      </c>
      <c r="D55" s="433">
        <v>3.1738408065816529E-3</v>
      </c>
      <c r="E55" s="407">
        <v>2.0703840824835451E-2</v>
      </c>
      <c r="F55" s="407">
        <v>7.6156810529967296E-4</v>
      </c>
      <c r="G55" s="429">
        <v>7.0108622452739089E-4</v>
      </c>
      <c r="H55" s="444">
        <v>2.2864938639216886E-5</v>
      </c>
      <c r="I55" s="412">
        <v>2.1875807237445335E-5</v>
      </c>
      <c r="J55" s="428">
        <v>2.6254501976128435E-2</v>
      </c>
    </row>
    <row r="56" spans="1:10" ht="15.6" x14ac:dyDescent="0.3">
      <c r="A56" s="422" t="s">
        <v>8</v>
      </c>
      <c r="B56" s="423">
        <v>2036</v>
      </c>
      <c r="C56" s="436" t="s">
        <v>380</v>
      </c>
      <c r="D56" s="433">
        <v>2.9583184727899709E-3</v>
      </c>
      <c r="E56" s="407">
        <v>2.011665279591535E-2</v>
      </c>
      <c r="F56" s="407">
        <v>7.217969056820603E-4</v>
      </c>
      <c r="G56" s="429">
        <v>6.6447686732870788E-4</v>
      </c>
      <c r="H56" s="444">
        <v>2.1767598406515126E-5</v>
      </c>
      <c r="I56" s="412">
        <v>2.0825945722178041E-5</v>
      </c>
      <c r="J56" s="428">
        <v>2.5987053086084018E-2</v>
      </c>
    </row>
    <row r="57" spans="1:10" ht="15.6" x14ac:dyDescent="0.3">
      <c r="A57" s="422" t="s">
        <v>8</v>
      </c>
      <c r="B57" s="423">
        <v>2037</v>
      </c>
      <c r="C57" s="436" t="s">
        <v>381</v>
      </c>
      <c r="D57" s="433">
        <v>2.775663565481899E-3</v>
      </c>
      <c r="E57" s="407">
        <v>1.9643141716541489E-2</v>
      </c>
      <c r="F57" s="407">
        <v>6.8673874256127267E-4</v>
      </c>
      <c r="G57" s="429">
        <v>6.3220717763360441E-4</v>
      </c>
      <c r="H57" s="444">
        <v>2.0830029442186572E-5</v>
      </c>
      <c r="I57" s="412">
        <v>1.9928923360598796E-5</v>
      </c>
      <c r="J57" s="428">
        <v>2.5760135013449384E-2</v>
      </c>
    </row>
    <row r="58" spans="1:10" ht="15.6" x14ac:dyDescent="0.3">
      <c r="A58" s="422" t="s">
        <v>8</v>
      </c>
      <c r="B58" s="423">
        <v>2038</v>
      </c>
      <c r="C58" s="436" t="s">
        <v>382</v>
      </c>
      <c r="D58" s="433">
        <v>2.613864190911204E-3</v>
      </c>
      <c r="E58" s="407">
        <v>1.9228440257156327E-2</v>
      </c>
      <c r="F58" s="407">
        <v>6.560279231796665E-4</v>
      </c>
      <c r="G58" s="429">
        <v>6.039416109973921E-4</v>
      </c>
      <c r="H58" s="444">
        <v>2.0069688100349175E-5</v>
      </c>
      <c r="I58" s="412">
        <v>1.9201479002290362E-5</v>
      </c>
      <c r="J58" s="428">
        <v>2.5569471674821414E-2</v>
      </c>
    </row>
    <row r="59" spans="1:10" ht="15.6" x14ac:dyDescent="0.3">
      <c r="A59" s="422" t="s">
        <v>8</v>
      </c>
      <c r="B59" s="423">
        <v>2039</v>
      </c>
      <c r="C59" s="436" t="s">
        <v>383</v>
      </c>
      <c r="D59" s="433">
        <v>2.466578643126523E-3</v>
      </c>
      <c r="E59" s="407">
        <v>1.8854340561498061E-2</v>
      </c>
      <c r="F59" s="407">
        <v>6.2925423801571238E-4</v>
      </c>
      <c r="G59" s="429">
        <v>5.7930034345168857E-4</v>
      </c>
      <c r="H59" s="444">
        <v>1.9429337815448222E-5</v>
      </c>
      <c r="I59" s="412">
        <v>1.8588828661240472E-5</v>
      </c>
      <c r="J59" s="428">
        <v>2.541013517465086E-2</v>
      </c>
    </row>
    <row r="60" spans="1:10" ht="15.6" x14ac:dyDescent="0.3">
      <c r="A60" s="422" t="s">
        <v>8</v>
      </c>
      <c r="B60" s="423">
        <v>2040</v>
      </c>
      <c r="C60" s="436" t="s">
        <v>384</v>
      </c>
      <c r="D60" s="433">
        <v>2.3330430887681325E-3</v>
      </c>
      <c r="E60" s="407">
        <v>1.8532052567215788E-2</v>
      </c>
      <c r="F60" s="407">
        <v>6.0614926313751454E-4</v>
      </c>
      <c r="G60" s="429">
        <v>5.58035746536422E-4</v>
      </c>
      <c r="H60" s="444">
        <v>1.8888720202981809E-5</v>
      </c>
      <c r="I60" s="412">
        <v>1.8071604391891461E-5</v>
      </c>
      <c r="J60" s="428">
        <v>2.5277579747226837E-2</v>
      </c>
    </row>
    <row r="61" spans="1:10" ht="15.6" x14ac:dyDescent="0.3">
      <c r="A61" s="422" t="s">
        <v>8</v>
      </c>
      <c r="B61" s="423">
        <v>2041</v>
      </c>
      <c r="C61" s="436" t="s">
        <v>385</v>
      </c>
      <c r="D61" s="433">
        <v>2.2250401132171147E-3</v>
      </c>
      <c r="E61" s="407">
        <v>1.8269997262577147E-2</v>
      </c>
      <c r="F61" s="407">
        <v>5.8782554836508971E-4</v>
      </c>
      <c r="G61" s="429">
        <v>5.4117162554935799E-4</v>
      </c>
      <c r="H61" s="444">
        <v>1.845063114306579E-5</v>
      </c>
      <c r="I61" s="412">
        <v>1.7652464947113084E-5</v>
      </c>
      <c r="J61" s="428">
        <v>2.516918059002057E-2</v>
      </c>
    </row>
    <row r="62" spans="1:10" ht="15.6" x14ac:dyDescent="0.3">
      <c r="A62" s="422" t="s">
        <v>8</v>
      </c>
      <c r="B62" s="423">
        <v>2042</v>
      </c>
      <c r="C62" s="436" t="s">
        <v>386</v>
      </c>
      <c r="D62" s="433">
        <v>2.1331497081107415E-3</v>
      </c>
      <c r="E62" s="407">
        <v>1.8032354948834491E-2</v>
      </c>
      <c r="F62" s="407">
        <v>5.7244103323611235E-4</v>
      </c>
      <c r="G62" s="429">
        <v>5.270130257519339E-4</v>
      </c>
      <c r="H62" s="444">
        <v>1.8098878216059857E-5</v>
      </c>
      <c r="I62" s="412">
        <v>1.7315924998196063E-5</v>
      </c>
      <c r="J62" s="428">
        <v>2.5079906266032792E-2</v>
      </c>
    </row>
    <row r="63" spans="1:10" ht="15.6" x14ac:dyDescent="0.3">
      <c r="A63" s="422" t="s">
        <v>8</v>
      </c>
      <c r="B63" s="423">
        <v>2043</v>
      </c>
      <c r="C63" s="436" t="s">
        <v>387</v>
      </c>
      <c r="D63" s="433">
        <v>2.0637173464977815E-3</v>
      </c>
      <c r="E63" s="407">
        <v>1.7854750943016168E-2</v>
      </c>
      <c r="F63" s="407">
        <v>5.5965316547494756E-4</v>
      </c>
      <c r="G63" s="429">
        <v>5.1524476653226094E-4</v>
      </c>
      <c r="H63" s="444">
        <v>1.7823338085763207E-5</v>
      </c>
      <c r="I63" s="412">
        <v>1.7052311261824026E-5</v>
      </c>
      <c r="J63" s="428">
        <v>2.5007228140197398E-2</v>
      </c>
    </row>
    <row r="64" spans="1:10" ht="15.6" x14ac:dyDescent="0.3">
      <c r="A64" s="422" t="s">
        <v>8</v>
      </c>
      <c r="B64" s="423">
        <v>2044</v>
      </c>
      <c r="C64" s="436" t="s">
        <v>388</v>
      </c>
      <c r="D64" s="433">
        <v>2.0134410107800942E-3</v>
      </c>
      <c r="E64" s="407">
        <v>1.7722564001676253E-2</v>
      </c>
      <c r="F64" s="407">
        <v>5.4908001440777962E-4</v>
      </c>
      <c r="G64" s="429">
        <v>5.0551495842948377E-4</v>
      </c>
      <c r="H64" s="444">
        <v>1.7606541796361838E-5</v>
      </c>
      <c r="I64" s="412">
        <v>1.6844890455430776E-5</v>
      </c>
      <c r="J64" s="428">
        <v>2.4947814569345885E-2</v>
      </c>
    </row>
    <row r="65" spans="1:10" ht="15.6" x14ac:dyDescent="0.3">
      <c r="A65" s="422" t="s">
        <v>8</v>
      </c>
      <c r="B65" s="423">
        <v>2045</v>
      </c>
      <c r="C65" s="436" t="s">
        <v>389</v>
      </c>
      <c r="D65" s="433">
        <v>1.980005955847798E-3</v>
      </c>
      <c r="E65" s="407">
        <v>1.7635250993743183E-2</v>
      </c>
      <c r="F65" s="407">
        <v>5.4033692752630509E-4</v>
      </c>
      <c r="G65" s="429">
        <v>4.974695566786762E-4</v>
      </c>
      <c r="H65" s="444">
        <v>1.7439944971449283E-5</v>
      </c>
      <c r="I65" s="412">
        <v>1.6685502119793264E-5</v>
      </c>
      <c r="J65" s="428">
        <v>2.489836611984925E-2</v>
      </c>
    </row>
    <row r="66" spans="1:10" ht="15.6" x14ac:dyDescent="0.3">
      <c r="A66" s="422" t="s">
        <v>8</v>
      </c>
      <c r="B66" s="423">
        <v>2046</v>
      </c>
      <c r="C66" s="436" t="s">
        <v>390</v>
      </c>
      <c r="D66" s="433">
        <v>1.9521908340758571E-3</v>
      </c>
      <c r="E66" s="407">
        <v>1.7566655803311498E-2</v>
      </c>
      <c r="F66" s="407">
        <v>5.332283736047981E-4</v>
      </c>
      <c r="G66" s="429">
        <v>4.9092942598038809E-4</v>
      </c>
      <c r="H66" s="444">
        <v>1.731227184313393E-5</v>
      </c>
      <c r="I66" s="412">
        <v>1.6563356874237478E-5</v>
      </c>
      <c r="J66" s="428">
        <v>2.4858224327319382E-2</v>
      </c>
    </row>
    <row r="67" spans="1:10" ht="15.6" x14ac:dyDescent="0.3">
      <c r="A67" s="422" t="s">
        <v>8</v>
      </c>
      <c r="B67" s="423">
        <v>2047</v>
      </c>
      <c r="C67" s="436" t="s">
        <v>391</v>
      </c>
      <c r="D67" s="433">
        <v>1.9284188982245946E-3</v>
      </c>
      <c r="E67" s="407">
        <v>1.7505671734555261E-2</v>
      </c>
      <c r="F67" s="407">
        <v>5.2748989940332646E-4</v>
      </c>
      <c r="G67" s="429">
        <v>4.8564850320610036E-4</v>
      </c>
      <c r="H67" s="444">
        <v>1.7205996317270363E-5</v>
      </c>
      <c r="I67" s="412">
        <v>1.6461675488161683E-5</v>
      </c>
      <c r="J67" s="428">
        <v>2.4825635520625899E-2</v>
      </c>
    </row>
    <row r="68" spans="1:10" ht="15.6" x14ac:dyDescent="0.3">
      <c r="A68" s="422" t="s">
        <v>8</v>
      </c>
      <c r="B68" s="423">
        <v>2048</v>
      </c>
      <c r="C68" s="436" t="s">
        <v>392</v>
      </c>
      <c r="D68" s="433">
        <v>1.9094707950452628E-3</v>
      </c>
      <c r="E68" s="407">
        <v>1.7456125983160698E-2</v>
      </c>
      <c r="F68" s="407">
        <v>5.2284642182573199E-4</v>
      </c>
      <c r="G68" s="429">
        <v>4.8137641711672776E-4</v>
      </c>
      <c r="H68" s="444">
        <v>1.7118248552337232E-5</v>
      </c>
      <c r="I68" s="412">
        <v>1.6377720637913E-5</v>
      </c>
      <c r="J68" s="428">
        <v>2.4799078534169464E-2</v>
      </c>
    </row>
    <row r="69" spans="1:10" ht="15.6" x14ac:dyDescent="0.3">
      <c r="A69" s="422" t="s">
        <v>8</v>
      </c>
      <c r="B69" s="423">
        <v>2049</v>
      </c>
      <c r="C69" s="436" t="s">
        <v>393</v>
      </c>
      <c r="D69" s="433">
        <v>1.9017333430385883E-3</v>
      </c>
      <c r="E69" s="407">
        <v>1.7467302243951273E-2</v>
      </c>
      <c r="F69" s="407">
        <v>5.1972149731459815E-4</v>
      </c>
      <c r="G69" s="429">
        <v>4.785004031822193E-4</v>
      </c>
      <c r="H69" s="444">
        <v>1.705346564130136E-5</v>
      </c>
      <c r="I69" s="412">
        <v>1.6315736356282683E-5</v>
      </c>
      <c r="J69" s="428">
        <v>2.4777543727897769E-2</v>
      </c>
    </row>
    <row r="70" spans="1:10" ht="15.6" x14ac:dyDescent="0.3">
      <c r="A70" s="422" t="s">
        <v>8</v>
      </c>
      <c r="B70" s="423">
        <v>2050</v>
      </c>
      <c r="C70" s="436" t="s">
        <v>394</v>
      </c>
      <c r="D70" s="433">
        <v>1.8956051964599575E-3</v>
      </c>
      <c r="E70" s="407">
        <v>1.7478368599709738E-2</v>
      </c>
      <c r="F70" s="407">
        <v>5.1724701252805019E-4</v>
      </c>
      <c r="G70" s="429">
        <v>4.7622294695865938E-4</v>
      </c>
      <c r="H70" s="444">
        <v>1.6991808067126688E-5</v>
      </c>
      <c r="I70" s="412">
        <v>1.6256745655125557E-5</v>
      </c>
      <c r="J70" s="428">
        <v>2.4760405948195872E-2</v>
      </c>
    </row>
    <row r="71" spans="1:10" ht="15.6" x14ac:dyDescent="0.3">
      <c r="A71" s="422" t="s">
        <v>9</v>
      </c>
      <c r="B71" s="423">
        <v>2015</v>
      </c>
      <c r="C71" s="436" t="s">
        <v>2422</v>
      </c>
      <c r="D71" s="433">
        <v>5.4970827927198977E-2</v>
      </c>
      <c r="E71" s="407">
        <v>0.23674528931661651</v>
      </c>
      <c r="F71" s="407">
        <v>2.0181148500864913E-3</v>
      </c>
      <c r="G71" s="429">
        <v>1.8615468117903044E-3</v>
      </c>
      <c r="H71" s="444">
        <v>6.5144909432444972E-5</v>
      </c>
      <c r="I71" s="412">
        <v>6.2326770756643147E-5</v>
      </c>
      <c r="J71" s="428">
        <v>4.2288798310925052E-2</v>
      </c>
    </row>
    <row r="72" spans="1:10" ht="15.6" x14ac:dyDescent="0.3">
      <c r="A72" s="422" t="s">
        <v>9</v>
      </c>
      <c r="B72" s="423">
        <v>2016</v>
      </c>
      <c r="C72" s="436" t="s">
        <v>2423</v>
      </c>
      <c r="D72" s="433">
        <v>4.5784752117942917E-2</v>
      </c>
      <c r="E72" s="407">
        <v>0.20405333683318749</v>
      </c>
      <c r="F72" s="407">
        <v>1.9030974144192145E-3</v>
      </c>
      <c r="G72" s="429">
        <v>1.754341069188341E-3</v>
      </c>
      <c r="H72" s="444">
        <v>5.3800494314974939E-5</v>
      </c>
      <c r="I72" s="412">
        <v>5.147310699297109E-5</v>
      </c>
      <c r="J72" s="428">
        <v>4.1480089717239384E-2</v>
      </c>
    </row>
    <row r="73" spans="1:10" ht="15.6" x14ac:dyDescent="0.3">
      <c r="A73" s="422" t="s">
        <v>9</v>
      </c>
      <c r="B73" s="423">
        <v>2017</v>
      </c>
      <c r="C73" s="436" t="s">
        <v>395</v>
      </c>
      <c r="D73" s="433">
        <v>3.8646451434649086E-2</v>
      </c>
      <c r="E73" s="407">
        <v>0.17533708664993841</v>
      </c>
      <c r="F73" s="407">
        <v>1.8535613648769694E-3</v>
      </c>
      <c r="G73" s="429">
        <v>1.708136715000481E-3</v>
      </c>
      <c r="H73" s="444">
        <v>5.2647343605983631E-5</v>
      </c>
      <c r="I73" s="412">
        <v>5.0369842356388918E-5</v>
      </c>
      <c r="J73" s="428">
        <v>4.0428140011512792E-2</v>
      </c>
    </row>
    <row r="74" spans="1:10" ht="15.6" x14ac:dyDescent="0.3">
      <c r="A74" s="422" t="s">
        <v>9</v>
      </c>
      <c r="B74" s="423">
        <v>2018</v>
      </c>
      <c r="C74" s="436" t="s">
        <v>396</v>
      </c>
      <c r="D74" s="433">
        <v>3.0909429689166882E-2</v>
      </c>
      <c r="E74" s="407">
        <v>0.14887479851847463</v>
      </c>
      <c r="F74" s="407">
        <v>1.8217193744646395E-3</v>
      </c>
      <c r="G74" s="429">
        <v>1.6779142245659728E-3</v>
      </c>
      <c r="H74" s="444">
        <v>5.1969872236352782E-5</v>
      </c>
      <c r="I74" s="412">
        <v>4.9721679329642351E-5</v>
      </c>
      <c r="J74" s="428">
        <v>3.9366322001049794E-2</v>
      </c>
    </row>
    <row r="75" spans="1:10" ht="15.6" x14ac:dyDescent="0.3">
      <c r="A75" s="422" t="s">
        <v>9</v>
      </c>
      <c r="B75" s="423">
        <v>2019</v>
      </c>
      <c r="C75" s="436" t="s">
        <v>397</v>
      </c>
      <c r="D75" s="433">
        <v>2.6527540442831708E-2</v>
      </c>
      <c r="E75" s="407">
        <v>0.12823473948710407</v>
      </c>
      <c r="F75" s="407">
        <v>1.812800476837689E-3</v>
      </c>
      <c r="G75" s="429">
        <v>1.6695080955968374E-3</v>
      </c>
      <c r="H75" s="444">
        <v>5.1400403574525296E-5</v>
      </c>
      <c r="I75" s="412">
        <v>4.9176847626346558E-5</v>
      </c>
      <c r="J75" s="428">
        <v>3.8282605810950665E-2</v>
      </c>
    </row>
    <row r="76" spans="1:10" ht="15.6" x14ac:dyDescent="0.3">
      <c r="A76" s="422" t="s">
        <v>9</v>
      </c>
      <c r="B76" s="423">
        <v>2020</v>
      </c>
      <c r="C76" s="436" t="s">
        <v>398</v>
      </c>
      <c r="D76" s="433">
        <v>2.2389299117352018E-2</v>
      </c>
      <c r="E76" s="407">
        <v>0.10985503853257178</v>
      </c>
      <c r="F76" s="407">
        <v>1.7567810214667596E-3</v>
      </c>
      <c r="G76" s="429">
        <v>1.6177843935354021E-3</v>
      </c>
      <c r="H76" s="444">
        <v>5.0971962797964134E-5</v>
      </c>
      <c r="I76" s="412">
        <v>4.8766938081077756E-5</v>
      </c>
      <c r="J76" s="428">
        <v>3.7172884043528066E-2</v>
      </c>
    </row>
    <row r="77" spans="1:10" ht="15.6" x14ac:dyDescent="0.3">
      <c r="A77" s="422" t="s">
        <v>9</v>
      </c>
      <c r="B77" s="423">
        <v>2021</v>
      </c>
      <c r="C77" s="436" t="s">
        <v>399</v>
      </c>
      <c r="D77" s="433">
        <v>1.8675636669930634E-2</v>
      </c>
      <c r="E77" s="407">
        <v>9.4089154365539732E-2</v>
      </c>
      <c r="F77" s="407">
        <v>1.6591846609723482E-3</v>
      </c>
      <c r="G77" s="429">
        <v>1.5277427051727881E-3</v>
      </c>
      <c r="H77" s="444">
        <v>4.8541143888874734E-5</v>
      </c>
      <c r="I77" s="412">
        <v>4.6441274154078459E-5</v>
      </c>
      <c r="J77" s="428">
        <v>3.6051550201079828E-2</v>
      </c>
    </row>
    <row r="78" spans="1:10" ht="15.6" x14ac:dyDescent="0.3">
      <c r="A78" s="422" t="s">
        <v>9</v>
      </c>
      <c r="B78" s="423">
        <v>2022</v>
      </c>
      <c r="C78" s="436" t="s">
        <v>400</v>
      </c>
      <c r="D78" s="433">
        <v>1.4968456111952445E-2</v>
      </c>
      <c r="E78" s="407">
        <v>8.0186186788728742E-2</v>
      </c>
      <c r="F78" s="407">
        <v>1.5664523509003906E-3</v>
      </c>
      <c r="G78" s="429">
        <v>1.4420803705157265E-3</v>
      </c>
      <c r="H78" s="444">
        <v>4.593676418276467E-5</v>
      </c>
      <c r="I78" s="412">
        <v>4.3949559850294517E-5</v>
      </c>
      <c r="J78" s="428">
        <v>3.4948189708754032E-2</v>
      </c>
    </row>
    <row r="79" spans="1:10" ht="15.6" x14ac:dyDescent="0.3">
      <c r="A79" s="422" t="s">
        <v>9</v>
      </c>
      <c r="B79" s="423">
        <v>2023</v>
      </c>
      <c r="C79" s="436" t="s">
        <v>401</v>
      </c>
      <c r="D79" s="433">
        <v>1.2761862948536118E-2</v>
      </c>
      <c r="E79" s="407">
        <v>6.93856008205741E-2</v>
      </c>
      <c r="F79" s="407">
        <v>1.4843865324229858E-3</v>
      </c>
      <c r="G79" s="429">
        <v>1.3664861805289385E-3</v>
      </c>
      <c r="H79" s="444">
        <v>4.3495145964029291E-5</v>
      </c>
      <c r="I79" s="412">
        <v>4.161356461219027E-5</v>
      </c>
      <c r="J79" s="428">
        <v>3.3858442857261944E-2</v>
      </c>
    </row>
    <row r="80" spans="1:10" ht="15.6" x14ac:dyDescent="0.3">
      <c r="A80" s="422" t="s">
        <v>9</v>
      </c>
      <c r="B80" s="423">
        <v>2024</v>
      </c>
      <c r="C80" s="436" t="s">
        <v>402</v>
      </c>
      <c r="D80" s="433">
        <v>1.1030395874910323E-2</v>
      </c>
      <c r="E80" s="407">
        <v>6.0860709089896221E-2</v>
      </c>
      <c r="F80" s="407">
        <v>1.4161140385979486E-3</v>
      </c>
      <c r="G80" s="429">
        <v>1.3036040118428931E-3</v>
      </c>
      <c r="H80" s="444">
        <v>4.1231247870000823E-5</v>
      </c>
      <c r="I80" s="412">
        <v>3.9447602717130548E-5</v>
      </c>
      <c r="J80" s="428">
        <v>3.2794044925033003E-2</v>
      </c>
    </row>
    <row r="81" spans="1:10" ht="15.6" x14ac:dyDescent="0.3">
      <c r="A81" s="422" t="s">
        <v>9</v>
      </c>
      <c r="B81" s="423">
        <v>2025</v>
      </c>
      <c r="C81" s="436" t="s">
        <v>403</v>
      </c>
      <c r="D81" s="433">
        <v>9.6539511706437518E-3</v>
      </c>
      <c r="E81" s="407">
        <v>5.3989161303997717E-2</v>
      </c>
      <c r="F81" s="407">
        <v>1.3582932741669431E-3</v>
      </c>
      <c r="G81" s="429">
        <v>1.2503617573228251E-3</v>
      </c>
      <c r="H81" s="444">
        <v>3.9136691155912483E-5</v>
      </c>
      <c r="I81" s="412">
        <v>3.7443659182338522E-5</v>
      </c>
      <c r="J81" s="428">
        <v>3.1744114764954146E-2</v>
      </c>
    </row>
    <row r="82" spans="1:10" ht="15.6" x14ac:dyDescent="0.3">
      <c r="A82" s="422" t="s">
        <v>9</v>
      </c>
      <c r="B82" s="423">
        <v>2026</v>
      </c>
      <c r="C82" s="436" t="s">
        <v>404</v>
      </c>
      <c r="D82" s="433">
        <v>8.4920372897376514E-3</v>
      </c>
      <c r="E82" s="407">
        <v>4.8399356243859902E-2</v>
      </c>
      <c r="F82" s="407">
        <v>1.299248040943001E-3</v>
      </c>
      <c r="G82" s="429">
        <v>1.1959937406564823E-3</v>
      </c>
      <c r="H82" s="444">
        <v>3.7099909772050526E-5</v>
      </c>
      <c r="I82" s="412">
        <v>3.5494984817236904E-5</v>
      </c>
      <c r="J82" s="428">
        <v>3.0796629506135854E-2</v>
      </c>
    </row>
    <row r="83" spans="1:10" ht="15.6" x14ac:dyDescent="0.3">
      <c r="A83" s="422" t="s">
        <v>9</v>
      </c>
      <c r="B83" s="423">
        <v>2027</v>
      </c>
      <c r="C83" s="436" t="s">
        <v>405</v>
      </c>
      <c r="D83" s="433">
        <v>7.5335549782165447E-3</v>
      </c>
      <c r="E83" s="407">
        <v>4.375762986370707E-2</v>
      </c>
      <c r="F83" s="407">
        <v>1.2315723576568126E-3</v>
      </c>
      <c r="G83" s="429">
        <v>1.1336984083464409E-3</v>
      </c>
      <c r="H83" s="444">
        <v>3.5225433458409013E-5</v>
      </c>
      <c r="I83" s="412">
        <v>3.3701598655619423E-5</v>
      </c>
      <c r="J83" s="428">
        <v>2.9939407351273338E-2</v>
      </c>
    </row>
    <row r="84" spans="1:10" ht="15.6" x14ac:dyDescent="0.3">
      <c r="A84" s="422" t="s">
        <v>9</v>
      </c>
      <c r="B84" s="423">
        <v>2028</v>
      </c>
      <c r="C84" s="436" t="s">
        <v>406</v>
      </c>
      <c r="D84" s="433">
        <v>6.7405947438845112E-3</v>
      </c>
      <c r="E84" s="407">
        <v>3.9944288025694566E-2</v>
      </c>
      <c r="F84" s="407">
        <v>1.1571533316638953E-3</v>
      </c>
      <c r="G84" s="429">
        <v>1.065204769486162E-3</v>
      </c>
      <c r="H84" s="444">
        <v>3.3400062206647513E-5</v>
      </c>
      <c r="I84" s="412">
        <v>3.1955189839512689E-5</v>
      </c>
      <c r="J84" s="428">
        <v>2.9171957338605742E-2</v>
      </c>
    </row>
    <row r="85" spans="1:10" ht="15.6" x14ac:dyDescent="0.3">
      <c r="A85" s="422" t="s">
        <v>9</v>
      </c>
      <c r="B85" s="423">
        <v>2029</v>
      </c>
      <c r="C85" s="436" t="s">
        <v>407</v>
      </c>
      <c r="D85" s="433">
        <v>6.0646357057495409E-3</v>
      </c>
      <c r="E85" s="407">
        <v>3.6726235212028661E-2</v>
      </c>
      <c r="F85" s="407">
        <v>1.0865917767571925E-3</v>
      </c>
      <c r="G85" s="429">
        <v>1.0002644840878914E-3</v>
      </c>
      <c r="H85" s="444">
        <v>3.1749081303634198E-5</v>
      </c>
      <c r="I85" s="412">
        <v>3.0375627610807112E-5</v>
      </c>
      <c r="J85" s="428">
        <v>2.848394857955603E-2</v>
      </c>
    </row>
    <row r="86" spans="1:10" ht="15.6" x14ac:dyDescent="0.3">
      <c r="A86" s="422" t="s">
        <v>9</v>
      </c>
      <c r="B86" s="423">
        <v>2030</v>
      </c>
      <c r="C86" s="436" t="s">
        <v>408</v>
      </c>
      <c r="D86" s="433">
        <v>5.492758398754234E-3</v>
      </c>
      <c r="E86" s="407">
        <v>3.4093856212970203E-2</v>
      </c>
      <c r="F86" s="407">
        <v>1.0204894890427829E-3</v>
      </c>
      <c r="G86" s="429">
        <v>9.3942630321606308E-4</v>
      </c>
      <c r="H86" s="444">
        <v>3.0157977002741587E-5</v>
      </c>
      <c r="I86" s="412">
        <v>2.8853357618605878E-5</v>
      </c>
      <c r="J86" s="428">
        <v>2.787279099102432E-2</v>
      </c>
    </row>
    <row r="87" spans="1:10" ht="15.6" x14ac:dyDescent="0.3">
      <c r="A87" s="422" t="s">
        <v>9</v>
      </c>
      <c r="B87" s="423">
        <v>2031</v>
      </c>
      <c r="C87" s="436" t="s">
        <v>409</v>
      </c>
      <c r="D87" s="433">
        <v>4.971138211908953E-3</v>
      </c>
      <c r="E87" s="407">
        <v>3.17131093877965E-2</v>
      </c>
      <c r="F87" s="407">
        <v>9.5768715899094187E-4</v>
      </c>
      <c r="G87" s="429">
        <v>8.8162659551965815E-4</v>
      </c>
      <c r="H87" s="444">
        <v>2.8659214253915168E-5</v>
      </c>
      <c r="I87" s="412">
        <v>2.7419431724341934E-5</v>
      </c>
      <c r="J87" s="428">
        <v>2.7326671407958157E-2</v>
      </c>
    </row>
    <row r="88" spans="1:10" ht="15.6" x14ac:dyDescent="0.3">
      <c r="A88" s="422" t="s">
        <v>9</v>
      </c>
      <c r="B88" s="423">
        <v>2032</v>
      </c>
      <c r="C88" s="436" t="s">
        <v>410</v>
      </c>
      <c r="D88" s="433">
        <v>4.5504031275132332E-3</v>
      </c>
      <c r="E88" s="407">
        <v>2.9854577291665255E-2</v>
      </c>
      <c r="F88" s="407">
        <v>9.0123291100171468E-4</v>
      </c>
      <c r="G88" s="429">
        <v>8.2966909167148778E-4</v>
      </c>
      <c r="H88" s="444">
        <v>2.7315157518430044E-5</v>
      </c>
      <c r="I88" s="412">
        <v>2.6133518488154363E-5</v>
      </c>
      <c r="J88" s="428">
        <v>2.6846969581842954E-2</v>
      </c>
    </row>
    <row r="89" spans="1:10" ht="15.6" x14ac:dyDescent="0.3">
      <c r="A89" s="422" t="s">
        <v>9</v>
      </c>
      <c r="B89" s="423">
        <v>2033</v>
      </c>
      <c r="C89" s="436" t="s">
        <v>411</v>
      </c>
      <c r="D89" s="433">
        <v>4.1600477713248244E-3</v>
      </c>
      <c r="E89" s="407">
        <v>2.8208427648312145E-2</v>
      </c>
      <c r="F89" s="407">
        <v>8.476769032947991E-4</v>
      </c>
      <c r="G89" s="429">
        <v>7.8037856287121771E-4</v>
      </c>
      <c r="H89" s="444">
        <v>2.6050378741443118E-5</v>
      </c>
      <c r="I89" s="412">
        <v>2.4923446999299207E-5</v>
      </c>
      <c r="J89" s="428">
        <v>2.6424987445590124E-2</v>
      </c>
    </row>
    <row r="90" spans="1:10" ht="15.6" x14ac:dyDescent="0.3">
      <c r="A90" s="422" t="s">
        <v>9</v>
      </c>
      <c r="B90" s="423">
        <v>2034</v>
      </c>
      <c r="C90" s="436" t="s">
        <v>412</v>
      </c>
      <c r="D90" s="433">
        <v>3.8254132162473722E-3</v>
      </c>
      <c r="E90" s="407">
        <v>2.6864680065536106E-2</v>
      </c>
      <c r="F90" s="407">
        <v>7.9899126379320005E-4</v>
      </c>
      <c r="G90" s="429">
        <v>7.3557278542431194E-4</v>
      </c>
      <c r="H90" s="444">
        <v>2.4939230133736079E-5</v>
      </c>
      <c r="I90" s="412">
        <v>2.3860368217164962E-5</v>
      </c>
      <c r="J90" s="428">
        <v>2.6056410148126385E-2</v>
      </c>
    </row>
    <row r="91" spans="1:10" ht="15.6" x14ac:dyDescent="0.3">
      <c r="A91" s="422" t="s">
        <v>9</v>
      </c>
      <c r="B91" s="423">
        <v>2035</v>
      </c>
      <c r="C91" s="436" t="s">
        <v>413</v>
      </c>
      <c r="D91" s="433">
        <v>3.5113042583018528E-3</v>
      </c>
      <c r="E91" s="407">
        <v>2.56601702775772E-2</v>
      </c>
      <c r="F91" s="407">
        <v>7.5370538570137028E-4</v>
      </c>
      <c r="G91" s="429">
        <v>6.9389548188706815E-4</v>
      </c>
      <c r="H91" s="444">
        <v>2.3909591514972902E-5</v>
      </c>
      <c r="I91" s="412">
        <v>2.2875269985623976E-5</v>
      </c>
      <c r="J91" s="428">
        <v>2.5735129656485958E-2</v>
      </c>
    </row>
    <row r="92" spans="1:10" ht="15.6" x14ac:dyDescent="0.3">
      <c r="A92" s="422" t="s">
        <v>9</v>
      </c>
      <c r="B92" s="423">
        <v>2036</v>
      </c>
      <c r="C92" s="436" t="s">
        <v>414</v>
      </c>
      <c r="D92" s="433">
        <v>3.2344133006109673E-3</v>
      </c>
      <c r="E92" s="407">
        <v>2.4633336489667833E-2</v>
      </c>
      <c r="F92" s="407">
        <v>7.1458771069151013E-4</v>
      </c>
      <c r="G92" s="429">
        <v>6.5789382740592177E-4</v>
      </c>
      <c r="H92" s="444">
        <v>2.2999419444720294E-5</v>
      </c>
      <c r="I92" s="412">
        <v>2.2004467298860849E-5</v>
      </c>
      <c r="J92" s="428">
        <v>2.5458661853085939E-2</v>
      </c>
    </row>
    <row r="93" spans="1:10" ht="15.6" x14ac:dyDescent="0.3">
      <c r="A93" s="422" t="s">
        <v>9</v>
      </c>
      <c r="B93" s="423">
        <v>2037</v>
      </c>
      <c r="C93" s="436" t="s">
        <v>415</v>
      </c>
      <c r="D93" s="433">
        <v>2.998419598652464E-3</v>
      </c>
      <c r="E93" s="407">
        <v>2.3788988014503791E-2</v>
      </c>
      <c r="F93" s="407">
        <v>6.7977396083470612E-4</v>
      </c>
      <c r="G93" s="429">
        <v>6.2585406667945375E-4</v>
      </c>
      <c r="H93" s="444">
        <v>2.219408745308726E-5</v>
      </c>
      <c r="I93" s="412">
        <v>2.1233983139990782E-5</v>
      </c>
      <c r="J93" s="428">
        <v>2.5219790793369494E-2</v>
      </c>
    </row>
    <row r="94" spans="1:10" ht="15.6" x14ac:dyDescent="0.3">
      <c r="A94" s="422" t="s">
        <v>9</v>
      </c>
      <c r="B94" s="423">
        <v>2038</v>
      </c>
      <c r="C94" s="436" t="s">
        <v>416</v>
      </c>
      <c r="D94" s="433">
        <v>2.774049787725602E-3</v>
      </c>
      <c r="E94" s="407">
        <v>2.2978313512870621E-2</v>
      </c>
      <c r="F94" s="407">
        <v>6.4855292782246376E-4</v>
      </c>
      <c r="G94" s="429">
        <v>5.9712101423335456E-4</v>
      </c>
      <c r="H94" s="444">
        <v>2.148072699404382E-5</v>
      </c>
      <c r="I94" s="412">
        <v>2.0551478803303036E-5</v>
      </c>
      <c r="J94" s="428">
        <v>2.5021006123453312E-2</v>
      </c>
    </row>
    <row r="95" spans="1:10" ht="15.6" x14ac:dyDescent="0.3">
      <c r="A95" s="422" t="s">
        <v>9</v>
      </c>
      <c r="B95" s="423">
        <v>2039</v>
      </c>
      <c r="C95" s="436" t="s">
        <v>417</v>
      </c>
      <c r="D95" s="433">
        <v>2.5744283527178056E-3</v>
      </c>
      <c r="E95" s="407">
        <v>2.2270317043905859E-2</v>
      </c>
      <c r="F95" s="407">
        <v>6.2119675020060028E-4</v>
      </c>
      <c r="G95" s="429">
        <v>5.7194573902103829E-4</v>
      </c>
      <c r="H95" s="444">
        <v>2.0880264398301132E-5</v>
      </c>
      <c r="I95" s="412">
        <v>1.9976993652316752E-5</v>
      </c>
      <c r="J95" s="428">
        <v>2.485316827938509E-2</v>
      </c>
    </row>
    <row r="96" spans="1:10" ht="15.6" x14ac:dyDescent="0.3">
      <c r="A96" s="422" t="s">
        <v>9</v>
      </c>
      <c r="B96" s="423">
        <v>2040</v>
      </c>
      <c r="C96" s="436" t="s">
        <v>418</v>
      </c>
      <c r="D96" s="433">
        <v>2.3880531953548588E-3</v>
      </c>
      <c r="E96" s="407">
        <v>2.163204423574289E-2</v>
      </c>
      <c r="F96" s="407">
        <v>5.9712277224780407E-4</v>
      </c>
      <c r="G96" s="429">
        <v>5.4979093354782539E-4</v>
      </c>
      <c r="H96" s="444">
        <v>2.0359813033187327E-5</v>
      </c>
      <c r="I96" s="412">
        <v>1.9479059270000106E-5</v>
      </c>
      <c r="J96" s="428">
        <v>2.4712628865791172E-2</v>
      </c>
    </row>
    <row r="97" spans="1:10" ht="15.6" x14ac:dyDescent="0.3">
      <c r="A97" s="422" t="s">
        <v>9</v>
      </c>
      <c r="B97" s="423">
        <v>2041</v>
      </c>
      <c r="C97" s="436" t="s">
        <v>419</v>
      </c>
      <c r="D97" s="433">
        <v>2.2495248713551045E-3</v>
      </c>
      <c r="E97" s="407">
        <v>2.114851097434027E-2</v>
      </c>
      <c r="F97" s="407">
        <v>5.785558008529519E-4</v>
      </c>
      <c r="G97" s="429">
        <v>5.3270325817096772E-4</v>
      </c>
      <c r="H97" s="444">
        <v>1.99168200031042E-5</v>
      </c>
      <c r="I97" s="412">
        <v>1.905522877044122E-5</v>
      </c>
      <c r="J97" s="428">
        <v>2.4597329439582503E-2</v>
      </c>
    </row>
    <row r="98" spans="1:10" ht="15.6" x14ac:dyDescent="0.3">
      <c r="A98" s="422" t="s">
        <v>9</v>
      </c>
      <c r="B98" s="423">
        <v>2042</v>
      </c>
      <c r="C98" s="436" t="s">
        <v>420</v>
      </c>
      <c r="D98" s="433">
        <v>2.132506730941593E-3</v>
      </c>
      <c r="E98" s="407">
        <v>2.0725035504297537E-2</v>
      </c>
      <c r="F98" s="407">
        <v>5.6274536566938401E-4</v>
      </c>
      <c r="G98" s="429">
        <v>5.1815207882000914E-4</v>
      </c>
      <c r="H98" s="444">
        <v>1.9552243357902632E-5</v>
      </c>
      <c r="I98" s="412">
        <v>1.8706426738354028E-5</v>
      </c>
      <c r="J98" s="428">
        <v>2.4500845475839059E-2</v>
      </c>
    </row>
    <row r="99" spans="1:10" ht="15.6" x14ac:dyDescent="0.3">
      <c r="A99" s="422" t="s">
        <v>9</v>
      </c>
      <c r="B99" s="423">
        <v>2043</v>
      </c>
      <c r="C99" s="436" t="s">
        <v>421</v>
      </c>
      <c r="D99" s="433">
        <v>2.0430221648886642E-3</v>
      </c>
      <c r="E99" s="407">
        <v>2.0399849207255436E-2</v>
      </c>
      <c r="F99" s="407">
        <v>5.4935959964960983E-4</v>
      </c>
      <c r="G99" s="429">
        <v>5.0583350190530542E-4</v>
      </c>
      <c r="H99" s="444">
        <v>1.9246597393162633E-5</v>
      </c>
      <c r="I99" s="412">
        <v>1.841400632143849E-5</v>
      </c>
      <c r="J99" s="428">
        <v>2.4423694609577797E-2</v>
      </c>
    </row>
    <row r="100" spans="1:10" ht="15.6" x14ac:dyDescent="0.3">
      <c r="A100" s="422" t="s">
        <v>9</v>
      </c>
      <c r="B100" s="423">
        <v>2044</v>
      </c>
      <c r="C100" s="436" t="s">
        <v>422</v>
      </c>
      <c r="D100" s="433">
        <v>1.9727299672757602E-3</v>
      </c>
      <c r="E100" s="407">
        <v>2.0114642888347113E-2</v>
      </c>
      <c r="F100" s="407">
        <v>5.3799252985715744E-4</v>
      </c>
      <c r="G100" s="429">
        <v>4.9537194109426403E-4</v>
      </c>
      <c r="H100" s="444">
        <v>1.8997925944076202E-5</v>
      </c>
      <c r="I100" s="412">
        <v>1.817607884880533E-5</v>
      </c>
      <c r="J100" s="428">
        <v>2.4357317506971805E-2</v>
      </c>
    </row>
    <row r="101" spans="1:10" ht="15.6" x14ac:dyDescent="0.3">
      <c r="A101" s="422" t="s">
        <v>9</v>
      </c>
      <c r="B101" s="423">
        <v>2045</v>
      </c>
      <c r="C101" s="436" t="s">
        <v>423</v>
      </c>
      <c r="D101" s="433">
        <v>1.9268143360235018E-3</v>
      </c>
      <c r="E101" s="407">
        <v>1.9931847805416788E-2</v>
      </c>
      <c r="F101" s="407">
        <v>5.2844871372911123E-4</v>
      </c>
      <c r="G101" s="429">
        <v>4.8658982792794425E-4</v>
      </c>
      <c r="H101" s="444">
        <v>1.8796944701042827E-5</v>
      </c>
      <c r="I101" s="412">
        <v>1.7983794285078631E-5</v>
      </c>
      <c r="J101" s="428">
        <v>2.4303269904353043E-2</v>
      </c>
    </row>
    <row r="102" spans="1:10" ht="15.6" x14ac:dyDescent="0.3">
      <c r="A102" s="422" t="s">
        <v>9</v>
      </c>
      <c r="B102" s="423">
        <v>2046</v>
      </c>
      <c r="C102" s="436" t="s">
        <v>424</v>
      </c>
      <c r="D102" s="433">
        <v>1.8877790616386105E-3</v>
      </c>
      <c r="E102" s="407">
        <v>1.9777811682784464E-2</v>
      </c>
      <c r="F102" s="407">
        <v>5.2021097615036205E-4</v>
      </c>
      <c r="G102" s="429">
        <v>4.7899779896300166E-4</v>
      </c>
      <c r="H102" s="444">
        <v>1.8322627571598477E-5</v>
      </c>
      <c r="I102" s="412">
        <v>1.7530002361034792E-5</v>
      </c>
      <c r="J102" s="428">
        <v>2.4260815296421778E-2</v>
      </c>
    </row>
    <row r="103" spans="1:10" ht="15.6" x14ac:dyDescent="0.3">
      <c r="A103" s="422" t="s">
        <v>9</v>
      </c>
      <c r="B103" s="423">
        <v>2047</v>
      </c>
      <c r="C103" s="436" t="s">
        <v>425</v>
      </c>
      <c r="D103" s="433">
        <v>1.8522120545310344E-3</v>
      </c>
      <c r="E103" s="407">
        <v>1.9636748985844402E-2</v>
      </c>
      <c r="F103" s="407">
        <v>5.1365432444898016E-4</v>
      </c>
      <c r="G103" s="429">
        <v>4.7296556962491087E-4</v>
      </c>
      <c r="H103" s="444">
        <v>1.821634320296255E-5</v>
      </c>
      <c r="I103" s="412">
        <v>1.7428315606022053E-5</v>
      </c>
      <c r="J103" s="428">
        <v>2.4226004464342327E-2</v>
      </c>
    </row>
    <row r="104" spans="1:10" ht="15.6" x14ac:dyDescent="0.3">
      <c r="A104" s="422" t="s">
        <v>9</v>
      </c>
      <c r="B104" s="423">
        <v>2048</v>
      </c>
      <c r="C104" s="436" t="s">
        <v>426</v>
      </c>
      <c r="D104" s="433">
        <v>1.8254837924570339E-3</v>
      </c>
      <c r="E104" s="407">
        <v>1.9535351561983324E-2</v>
      </c>
      <c r="F104" s="407">
        <v>5.0831482684295418E-4</v>
      </c>
      <c r="G104" s="429">
        <v>4.6805267494234854E-4</v>
      </c>
      <c r="H104" s="444">
        <v>1.812900313001702E-5</v>
      </c>
      <c r="I104" s="412">
        <v>1.7344750587786666E-5</v>
      </c>
      <c r="J104" s="428">
        <v>2.4200599930398106E-2</v>
      </c>
    </row>
    <row r="105" spans="1:10" ht="15.6" x14ac:dyDescent="0.3">
      <c r="A105" s="422" t="s">
        <v>9</v>
      </c>
      <c r="B105" s="423">
        <v>2049</v>
      </c>
      <c r="C105" s="436" t="s">
        <v>427</v>
      </c>
      <c r="D105" s="433">
        <v>1.8149078817139435E-3</v>
      </c>
      <c r="E105" s="407">
        <v>1.9536436646562072E-2</v>
      </c>
      <c r="F105" s="407">
        <v>5.0471859852395601E-4</v>
      </c>
      <c r="G105" s="429">
        <v>4.6473695660031252E-4</v>
      </c>
      <c r="H105" s="444">
        <v>1.7883153170850713E-5</v>
      </c>
      <c r="I105" s="412">
        <v>1.7109533098465486E-5</v>
      </c>
      <c r="J105" s="428">
        <v>2.4176223939062495E-2</v>
      </c>
    </row>
    <row r="106" spans="1:10" ht="15.6" x14ac:dyDescent="0.3">
      <c r="A106" s="422" t="s">
        <v>9</v>
      </c>
      <c r="B106" s="423">
        <v>2050</v>
      </c>
      <c r="C106" s="436" t="s">
        <v>428</v>
      </c>
      <c r="D106" s="433">
        <v>1.8070547401345418E-3</v>
      </c>
      <c r="E106" s="407">
        <v>1.9548255165732158E-2</v>
      </c>
      <c r="F106" s="407">
        <v>5.0197774439572629E-4</v>
      </c>
      <c r="G106" s="429">
        <v>4.6221519814411931E-4</v>
      </c>
      <c r="H106" s="444">
        <v>1.7836249072044826E-5</v>
      </c>
      <c r="I106" s="412">
        <v>1.7064658399551534E-5</v>
      </c>
      <c r="J106" s="428">
        <v>2.4159695069691633E-2</v>
      </c>
    </row>
    <row r="107" spans="1:10" ht="15.6" x14ac:dyDescent="0.3">
      <c r="A107" s="422" t="s">
        <v>10</v>
      </c>
      <c r="B107" s="423">
        <v>2015</v>
      </c>
      <c r="C107" s="436" t="s">
        <v>2424</v>
      </c>
      <c r="D107" s="433">
        <v>8.4987137376659458E-2</v>
      </c>
      <c r="E107" s="407">
        <v>0.34290659654772737</v>
      </c>
      <c r="F107" s="407">
        <v>2.6883851152968608E-3</v>
      </c>
      <c r="G107" s="429">
        <v>2.4893511273728994E-3</v>
      </c>
      <c r="H107" s="444">
        <v>2.4428390411543175E-4</v>
      </c>
      <c r="I107" s="412">
        <v>2.3371628500686403E-4</v>
      </c>
      <c r="J107" s="428">
        <v>4.3995933182822924E-2</v>
      </c>
    </row>
    <row r="108" spans="1:10" ht="15.6" x14ac:dyDescent="0.3">
      <c r="A108" s="422" t="s">
        <v>10</v>
      </c>
      <c r="B108" s="423">
        <v>2016</v>
      </c>
      <c r="C108" s="436" t="s">
        <v>2425</v>
      </c>
      <c r="D108" s="433">
        <v>7.2107761441680657E-2</v>
      </c>
      <c r="E108" s="407">
        <v>0.30452955603640447</v>
      </c>
      <c r="F108" s="407">
        <v>2.4845501424877034E-3</v>
      </c>
      <c r="G108" s="429">
        <v>2.2993261925608522E-3</v>
      </c>
      <c r="H108" s="444">
        <v>2.3871726600624727E-4</v>
      </c>
      <c r="I108" s="412">
        <v>2.2839046357927799E-4</v>
      </c>
      <c r="J108" s="428">
        <v>4.3290571831934729E-2</v>
      </c>
    </row>
    <row r="109" spans="1:10" ht="15.6" x14ac:dyDescent="0.3">
      <c r="A109" s="422" t="s">
        <v>10</v>
      </c>
      <c r="B109" s="423">
        <v>2017</v>
      </c>
      <c r="C109" s="436" t="s">
        <v>429</v>
      </c>
      <c r="D109" s="433">
        <v>6.0119035662900458E-2</v>
      </c>
      <c r="E109" s="407">
        <v>0.2673188564131615</v>
      </c>
      <c r="F109" s="407">
        <v>2.3147902972823634E-3</v>
      </c>
      <c r="G109" s="429">
        <v>2.1404438310592667E-3</v>
      </c>
      <c r="H109" s="444">
        <v>2.2078037639333453E-4</v>
      </c>
      <c r="I109" s="412">
        <v>2.1122951761731184E-4</v>
      </c>
      <c r="J109" s="428">
        <v>4.2280761897653028E-2</v>
      </c>
    </row>
    <row r="110" spans="1:10" ht="15.6" x14ac:dyDescent="0.3">
      <c r="A110" s="422" t="s">
        <v>10</v>
      </c>
      <c r="B110" s="423">
        <v>2018</v>
      </c>
      <c r="C110" s="436" t="s">
        <v>430</v>
      </c>
      <c r="D110" s="433">
        <v>5.0338720233867415E-2</v>
      </c>
      <c r="E110" s="407">
        <v>0.23405652596808676</v>
      </c>
      <c r="F110" s="407">
        <v>2.1859036620845351E-3</v>
      </c>
      <c r="G110" s="429">
        <v>2.0198073696760079E-3</v>
      </c>
      <c r="H110" s="444">
        <v>2.0363977123322987E-4</v>
      </c>
      <c r="I110" s="412">
        <v>1.9483040755200075E-4</v>
      </c>
      <c r="J110" s="428">
        <v>4.1211471480696989E-2</v>
      </c>
    </row>
    <row r="111" spans="1:10" ht="15.6" x14ac:dyDescent="0.3">
      <c r="A111" s="422" t="s">
        <v>10</v>
      </c>
      <c r="B111" s="423">
        <v>2019</v>
      </c>
      <c r="C111" s="436" t="s">
        <v>431</v>
      </c>
      <c r="D111" s="433">
        <v>4.1919990948351873E-2</v>
      </c>
      <c r="E111" s="407">
        <v>0.20445759904980682</v>
      </c>
      <c r="F111" s="407">
        <v>2.0795880655026101E-3</v>
      </c>
      <c r="G111" s="429">
        <v>1.9203385764215021E-3</v>
      </c>
      <c r="H111" s="444">
        <v>1.8837010564626551E-4</v>
      </c>
      <c r="I111" s="412">
        <v>1.8022129468484038E-4</v>
      </c>
      <c r="J111" s="428">
        <v>4.0084477812169707E-2</v>
      </c>
    </row>
    <row r="112" spans="1:10" ht="15.6" x14ac:dyDescent="0.3">
      <c r="A112" s="422" t="s">
        <v>10</v>
      </c>
      <c r="B112" s="423">
        <v>2020</v>
      </c>
      <c r="C112" s="436" t="s">
        <v>432</v>
      </c>
      <c r="D112" s="433">
        <v>3.5815648691317266E-2</v>
      </c>
      <c r="E112" s="407">
        <v>0.17901701598336575</v>
      </c>
      <c r="F112" s="407">
        <v>1.9684958088194409E-3</v>
      </c>
      <c r="G112" s="429">
        <v>1.81715794265409E-3</v>
      </c>
      <c r="H112" s="444">
        <v>1.713777235708275E-4</v>
      </c>
      <c r="I112" s="412">
        <v>1.6396399939043772E-4</v>
      </c>
      <c r="J112" s="428">
        <v>3.8924704682464804E-2</v>
      </c>
    </row>
    <row r="113" spans="1:10" ht="15.6" x14ac:dyDescent="0.3">
      <c r="A113" s="422" t="s">
        <v>10</v>
      </c>
      <c r="B113" s="423">
        <v>2021</v>
      </c>
      <c r="C113" s="436" t="s">
        <v>433</v>
      </c>
      <c r="D113" s="433">
        <v>3.1072109049580472E-2</v>
      </c>
      <c r="E113" s="407">
        <v>0.15647195326939456</v>
      </c>
      <c r="F113" s="407">
        <v>1.8400258962509193E-3</v>
      </c>
      <c r="G113" s="429">
        <v>1.698333612787023E-3</v>
      </c>
      <c r="H113" s="444">
        <v>1.5813798651761419E-4</v>
      </c>
      <c r="I113" s="412">
        <v>1.5129700527211136E-4</v>
      </c>
      <c r="J113" s="428">
        <v>3.773895184964262E-2</v>
      </c>
    </row>
    <row r="114" spans="1:10" ht="15.6" x14ac:dyDescent="0.3">
      <c r="A114" s="422" t="s">
        <v>10</v>
      </c>
      <c r="B114" s="423">
        <v>2022</v>
      </c>
      <c r="C114" s="436" t="s">
        <v>434</v>
      </c>
      <c r="D114" s="433">
        <v>2.6007068700484082E-2</v>
      </c>
      <c r="E114" s="407">
        <v>0.13549794325505593</v>
      </c>
      <c r="F114" s="407">
        <v>1.7125834099628019E-3</v>
      </c>
      <c r="G114" s="429">
        <v>1.5802706955311957E-3</v>
      </c>
      <c r="H114" s="444">
        <v>1.453554627211049E-4</v>
      </c>
      <c r="I114" s="412">
        <v>1.3906745231951977E-4</v>
      </c>
      <c r="J114" s="428">
        <v>3.6553657030012815E-2</v>
      </c>
    </row>
    <row r="115" spans="1:10" ht="15.6" x14ac:dyDescent="0.3">
      <c r="A115" s="422" t="s">
        <v>10</v>
      </c>
      <c r="B115" s="423">
        <v>2023</v>
      </c>
      <c r="C115" s="436" t="s">
        <v>435</v>
      </c>
      <c r="D115" s="433">
        <v>2.2568016047253423E-2</v>
      </c>
      <c r="E115" s="407">
        <v>0.11860191811538763</v>
      </c>
      <c r="F115" s="407">
        <v>1.5941774571456781E-3</v>
      </c>
      <c r="G115" s="429">
        <v>1.4707592422162981E-3</v>
      </c>
      <c r="H115" s="444">
        <v>1.3044578555457406E-4</v>
      </c>
      <c r="I115" s="412">
        <v>1.2480275450945649E-4</v>
      </c>
      <c r="J115" s="428">
        <v>3.5382727889690609E-2</v>
      </c>
    </row>
    <row r="116" spans="1:10" ht="15.6" x14ac:dyDescent="0.3">
      <c r="A116" s="422" t="s">
        <v>10</v>
      </c>
      <c r="B116" s="423">
        <v>2024</v>
      </c>
      <c r="C116" s="436" t="s">
        <v>436</v>
      </c>
      <c r="D116" s="433">
        <v>1.953605863047125E-2</v>
      </c>
      <c r="E116" s="407">
        <v>0.10383249927065757</v>
      </c>
      <c r="F116" s="407">
        <v>1.4791987481382444E-3</v>
      </c>
      <c r="G116" s="429">
        <v>1.3642418271090633E-3</v>
      </c>
      <c r="H116" s="444">
        <v>1.1122784897377238E-4</v>
      </c>
      <c r="I116" s="412">
        <v>1.0641617995488748E-4</v>
      </c>
      <c r="J116" s="428">
        <v>3.4228424481763921E-2</v>
      </c>
    </row>
    <row r="117" spans="1:10" ht="15.6" x14ac:dyDescent="0.3">
      <c r="A117" s="422" t="s">
        <v>10</v>
      </c>
      <c r="B117" s="423">
        <v>2025</v>
      </c>
      <c r="C117" s="436" t="s">
        <v>437</v>
      </c>
      <c r="D117" s="433">
        <v>1.716378268182844E-2</v>
      </c>
      <c r="E117" s="407">
        <v>9.202426185106137E-2</v>
      </c>
      <c r="F117" s="407">
        <v>1.3946005749904105E-3</v>
      </c>
      <c r="G117" s="429">
        <v>1.2861068128172941E-3</v>
      </c>
      <c r="H117" s="444">
        <v>1.0246741077231535E-4</v>
      </c>
      <c r="I117" s="412">
        <v>9.8034717076127349E-5</v>
      </c>
      <c r="J117" s="428">
        <v>3.3102736153435099E-2</v>
      </c>
    </row>
    <row r="118" spans="1:10" ht="15.6" x14ac:dyDescent="0.3">
      <c r="A118" s="422" t="s">
        <v>10</v>
      </c>
      <c r="B118" s="423">
        <v>2026</v>
      </c>
      <c r="C118" s="436" t="s">
        <v>438</v>
      </c>
      <c r="D118" s="433">
        <v>1.5135216184055991E-2</v>
      </c>
      <c r="E118" s="407">
        <v>8.2082281196123458E-2</v>
      </c>
      <c r="F118" s="407">
        <v>1.3180792985437422E-3</v>
      </c>
      <c r="G118" s="429">
        <v>1.2153884525242882E-3</v>
      </c>
      <c r="H118" s="444">
        <v>9.2880311718655261E-5</v>
      </c>
      <c r="I118" s="412">
        <v>8.8862348863333733E-5</v>
      </c>
      <c r="J118" s="428">
        <v>3.2058157626956768E-2</v>
      </c>
    </row>
    <row r="119" spans="1:10" ht="15.6" x14ac:dyDescent="0.3">
      <c r="A119" s="422" t="s">
        <v>10</v>
      </c>
      <c r="B119" s="423">
        <v>2027</v>
      </c>
      <c r="C119" s="436" t="s">
        <v>439</v>
      </c>
      <c r="D119" s="433">
        <v>1.3360415756893609E-2</v>
      </c>
      <c r="E119" s="407">
        <v>7.3377624858455406E-2</v>
      </c>
      <c r="F119" s="407">
        <v>1.2357809955973928E-3</v>
      </c>
      <c r="G119" s="429">
        <v>1.1392375837557265E-3</v>
      </c>
      <c r="H119" s="444">
        <v>8.0011952285385276E-5</v>
      </c>
      <c r="I119" s="412">
        <v>7.6550677545758367E-5</v>
      </c>
      <c r="J119" s="428">
        <v>3.1086052288078328E-2</v>
      </c>
    </row>
    <row r="120" spans="1:10" ht="15.6" x14ac:dyDescent="0.3">
      <c r="A120" s="422" t="s">
        <v>10</v>
      </c>
      <c r="B120" s="423">
        <v>2028</v>
      </c>
      <c r="C120" s="436" t="s">
        <v>440</v>
      </c>
      <c r="D120" s="433">
        <v>1.1831560749219729E-2</v>
      </c>
      <c r="E120" s="407">
        <v>6.5729477820099524E-2</v>
      </c>
      <c r="F120" s="407">
        <v>1.1482452346450269E-3</v>
      </c>
      <c r="G120" s="429">
        <v>1.0582275352749063E-3</v>
      </c>
      <c r="H120" s="444">
        <v>6.5953851452158261E-5</v>
      </c>
      <c r="I120" s="412">
        <v>6.3100722565710257E-5</v>
      </c>
      <c r="J120" s="428">
        <v>3.0195421843273479E-2</v>
      </c>
    </row>
    <row r="121" spans="1:10" ht="15.6" x14ac:dyDescent="0.3">
      <c r="A121" s="422" t="s">
        <v>10</v>
      </c>
      <c r="B121" s="423">
        <v>2029</v>
      </c>
      <c r="C121" s="436" t="s">
        <v>441</v>
      </c>
      <c r="D121" s="433">
        <v>1.0444700432197796E-2</v>
      </c>
      <c r="E121" s="407">
        <v>5.8873093462620429E-2</v>
      </c>
      <c r="F121" s="407">
        <v>1.0675785914133118E-3</v>
      </c>
      <c r="G121" s="429">
        <v>9.8372944772736736E-4</v>
      </c>
      <c r="H121" s="444">
        <v>5.7145759922016924E-5</v>
      </c>
      <c r="I121" s="412">
        <v>5.4673653459665119E-5</v>
      </c>
      <c r="J121" s="428">
        <v>2.9383256638276435E-2</v>
      </c>
    </row>
    <row r="122" spans="1:10" ht="15.6" x14ac:dyDescent="0.3">
      <c r="A122" s="422" t="s">
        <v>10</v>
      </c>
      <c r="B122" s="423">
        <v>2030</v>
      </c>
      <c r="C122" s="436" t="s">
        <v>442</v>
      </c>
      <c r="D122" s="433">
        <v>9.2596527120930271E-3</v>
      </c>
      <c r="E122" s="407">
        <v>5.2906078848632729E-2</v>
      </c>
      <c r="F122" s="407">
        <v>9.8917632243834775E-4</v>
      </c>
      <c r="G122" s="429">
        <v>9.1131127825622594E-4</v>
      </c>
      <c r="H122" s="444">
        <v>4.8286302817191418E-5</v>
      </c>
      <c r="I122" s="412">
        <v>4.6197459219311434E-5</v>
      </c>
      <c r="J122" s="428">
        <v>2.8648109829054601E-2</v>
      </c>
    </row>
    <row r="123" spans="1:10" ht="15.6" x14ac:dyDescent="0.3">
      <c r="A123" s="422" t="s">
        <v>10</v>
      </c>
      <c r="B123" s="423">
        <v>2031</v>
      </c>
      <c r="C123" s="436" t="s">
        <v>443</v>
      </c>
      <c r="D123" s="433">
        <v>8.2277069044746545E-3</v>
      </c>
      <c r="E123" s="407">
        <v>4.7690473492768636E-2</v>
      </c>
      <c r="F123" s="407">
        <v>9.1945279677170132E-4</v>
      </c>
      <c r="G123" s="429">
        <v>8.4700783925702541E-4</v>
      </c>
      <c r="H123" s="444">
        <v>4.3045335416892766E-5</v>
      </c>
      <c r="I123" s="412">
        <v>4.1183213566261743E-5</v>
      </c>
      <c r="J123" s="428">
        <v>2.799063794497568E-2</v>
      </c>
    </row>
    <row r="124" spans="1:10" ht="15.6" x14ac:dyDescent="0.3">
      <c r="A124" s="422" t="s">
        <v>10</v>
      </c>
      <c r="B124" s="423">
        <v>2032</v>
      </c>
      <c r="C124" s="436" t="s">
        <v>444</v>
      </c>
      <c r="D124" s="433">
        <v>7.3492044321051605E-3</v>
      </c>
      <c r="E124" s="407">
        <v>4.3393539755890283E-2</v>
      </c>
      <c r="F124" s="407">
        <v>8.5586215841223156E-4</v>
      </c>
      <c r="G124" s="429">
        <v>7.8834917947702258E-4</v>
      </c>
      <c r="H124" s="444">
        <v>3.7972024791972357E-5</v>
      </c>
      <c r="I124" s="412">
        <v>3.6329371466163199E-5</v>
      </c>
      <c r="J124" s="428">
        <v>2.7406248982480286E-2</v>
      </c>
    </row>
    <row r="125" spans="1:10" ht="15.6" x14ac:dyDescent="0.3">
      <c r="A125" s="422" t="s">
        <v>10</v>
      </c>
      <c r="B125" s="423">
        <v>2033</v>
      </c>
      <c r="C125" s="436" t="s">
        <v>445</v>
      </c>
      <c r="D125" s="433">
        <v>6.5718120771249694E-3</v>
      </c>
      <c r="E125" s="407">
        <v>3.963878095669341E-2</v>
      </c>
      <c r="F125" s="407">
        <v>7.9881347764101354E-4</v>
      </c>
      <c r="G125" s="429">
        <v>7.3578882803448432E-4</v>
      </c>
      <c r="H125" s="444">
        <v>3.5136422184581901E-5</v>
      </c>
      <c r="I125" s="412">
        <v>3.3616436011489688E-5</v>
      </c>
      <c r="J125" s="428">
        <v>2.6885843267295581E-2</v>
      </c>
    </row>
    <row r="126" spans="1:10" ht="15.6" x14ac:dyDescent="0.3">
      <c r="A126" s="422" t="s">
        <v>10</v>
      </c>
      <c r="B126" s="423">
        <v>2034</v>
      </c>
      <c r="C126" s="436" t="s">
        <v>446</v>
      </c>
      <c r="D126" s="433">
        <v>5.849795160232138E-3</v>
      </c>
      <c r="E126" s="407">
        <v>3.6274209417520957E-2</v>
      </c>
      <c r="F126" s="407">
        <v>7.4460381569632845E-4</v>
      </c>
      <c r="G126" s="429">
        <v>6.8580814372188801E-4</v>
      </c>
      <c r="H126" s="444">
        <v>3.1452441031749983E-5</v>
      </c>
      <c r="I126" s="412">
        <v>3.0091820196155148E-5</v>
      </c>
      <c r="J126" s="428">
        <v>2.6422648654055459E-2</v>
      </c>
    </row>
    <row r="127" spans="1:10" ht="15.6" x14ac:dyDescent="0.3">
      <c r="A127" s="422" t="s">
        <v>10</v>
      </c>
      <c r="B127" s="423">
        <v>2035</v>
      </c>
      <c r="C127" s="436" t="s">
        <v>447</v>
      </c>
      <c r="D127" s="433">
        <v>5.197846514780234E-3</v>
      </c>
      <c r="E127" s="407">
        <v>3.3335178909048073E-2</v>
      </c>
      <c r="F127" s="407">
        <v>6.9549305024914636E-4</v>
      </c>
      <c r="G127" s="429">
        <v>6.4057396152887125E-4</v>
      </c>
      <c r="H127" s="444">
        <v>2.9338123673598126E-5</v>
      </c>
      <c r="I127" s="412">
        <v>2.8068974284050724E-5</v>
      </c>
      <c r="J127" s="428">
        <v>2.6013073050226557E-2</v>
      </c>
    </row>
    <row r="128" spans="1:10" ht="15.6" x14ac:dyDescent="0.3">
      <c r="A128" s="422" t="s">
        <v>10</v>
      </c>
      <c r="B128" s="423">
        <v>2036</v>
      </c>
      <c r="C128" s="436" t="s">
        <v>448</v>
      </c>
      <c r="D128" s="433">
        <v>4.6210927001710794E-3</v>
      </c>
      <c r="E128" s="407">
        <v>3.0782311823134956E-2</v>
      </c>
      <c r="F128" s="407">
        <v>6.5560494723329804E-4</v>
      </c>
      <c r="G128" s="429">
        <v>6.0382896300878051E-4</v>
      </c>
      <c r="H128" s="444">
        <v>2.7480808454385256E-5</v>
      </c>
      <c r="I128" s="412">
        <v>2.6292000672421925E-5</v>
      </c>
      <c r="J128" s="428">
        <v>2.5653861163397434E-2</v>
      </c>
    </row>
    <row r="129" spans="1:10" ht="15.6" x14ac:dyDescent="0.3">
      <c r="A129" s="422" t="s">
        <v>10</v>
      </c>
      <c r="B129" s="423">
        <v>2037</v>
      </c>
      <c r="C129" s="436" t="s">
        <v>449</v>
      </c>
      <c r="D129" s="433">
        <v>4.1141682575479141E-3</v>
      </c>
      <c r="E129" s="407">
        <v>2.8580918761278756E-2</v>
      </c>
      <c r="F129" s="407">
        <v>6.1950894796590061E-4</v>
      </c>
      <c r="G129" s="429">
        <v>5.7056970148929573E-4</v>
      </c>
      <c r="H129" s="444">
        <v>2.5578640245165659E-5</v>
      </c>
      <c r="I129" s="412">
        <v>2.4472121870032253E-5</v>
      </c>
      <c r="J129" s="428">
        <v>2.5340574354401738E-2</v>
      </c>
    </row>
    <row r="130" spans="1:10" ht="15.6" x14ac:dyDescent="0.3">
      <c r="A130" s="422" t="s">
        <v>10</v>
      </c>
      <c r="B130" s="423">
        <v>2038</v>
      </c>
      <c r="C130" s="436" t="s">
        <v>450</v>
      </c>
      <c r="D130" s="433">
        <v>3.6496548362576109E-3</v>
      </c>
      <c r="E130" s="407">
        <v>2.6530349872866454E-2</v>
      </c>
      <c r="F130" s="407">
        <v>5.8705209458242687E-4</v>
      </c>
      <c r="G130" s="429">
        <v>5.4067669531637644E-4</v>
      </c>
      <c r="H130" s="444">
        <v>2.4254790852494737E-5</v>
      </c>
      <c r="I130" s="412">
        <v>2.3205539086040153E-5</v>
      </c>
      <c r="J130" s="428">
        <v>2.506910697656865E-2</v>
      </c>
    </row>
    <row r="131" spans="1:10" ht="15.6" x14ac:dyDescent="0.3">
      <c r="A131" s="422" t="s">
        <v>10</v>
      </c>
      <c r="B131" s="423">
        <v>2039</v>
      </c>
      <c r="C131" s="436" t="s">
        <v>451</v>
      </c>
      <c r="D131" s="433">
        <v>3.202615039145801E-3</v>
      </c>
      <c r="E131" s="407">
        <v>2.4565713170898475E-2</v>
      </c>
      <c r="F131" s="407">
        <v>5.5755998383023853E-4</v>
      </c>
      <c r="G131" s="429">
        <v>5.1351792022649159E-4</v>
      </c>
      <c r="H131" s="444">
        <v>2.3124423922460003E-5</v>
      </c>
      <c r="I131" s="412">
        <v>2.2124070206118087E-5</v>
      </c>
      <c r="J131" s="428">
        <v>2.483038587834081E-2</v>
      </c>
    </row>
    <row r="132" spans="1:10" ht="15.6" x14ac:dyDescent="0.3">
      <c r="A132" s="422" t="s">
        <v>10</v>
      </c>
      <c r="B132" s="423">
        <v>2040</v>
      </c>
      <c r="C132" s="436" t="s">
        <v>452</v>
      </c>
      <c r="D132" s="433">
        <v>2.8238989213047851E-3</v>
      </c>
      <c r="E132" s="407">
        <v>2.3067673532428602E-2</v>
      </c>
      <c r="F132" s="407">
        <v>5.3164577926314335E-4</v>
      </c>
      <c r="G132" s="429">
        <v>4.8965269457307661E-4</v>
      </c>
      <c r="H132" s="444">
        <v>2.2107664542647012E-5</v>
      </c>
      <c r="I132" s="412">
        <v>2.1151293425417696E-5</v>
      </c>
      <c r="J132" s="428">
        <v>2.4623860741156307E-2</v>
      </c>
    </row>
    <row r="133" spans="1:10" ht="15.6" x14ac:dyDescent="0.3">
      <c r="A133" s="422" t="s">
        <v>10</v>
      </c>
      <c r="B133" s="423">
        <v>2041</v>
      </c>
      <c r="C133" s="436" t="s">
        <v>453</v>
      </c>
      <c r="D133" s="433">
        <v>2.4949440043010181E-3</v>
      </c>
      <c r="E133" s="407">
        <v>2.1732456858032455E-2</v>
      </c>
      <c r="F133" s="407">
        <v>5.1311217324249655E-4</v>
      </c>
      <c r="G133" s="429">
        <v>4.7257847578554836E-4</v>
      </c>
      <c r="H133" s="444">
        <v>2.1205037498315309E-5</v>
      </c>
      <c r="I133" s="412">
        <v>2.0287715023420796E-5</v>
      </c>
      <c r="J133" s="428">
        <v>2.4444926862990966E-2</v>
      </c>
    </row>
    <row r="134" spans="1:10" ht="15.6" x14ac:dyDescent="0.3">
      <c r="A134" s="422" t="s">
        <v>10</v>
      </c>
      <c r="B134" s="423">
        <v>2042</v>
      </c>
      <c r="C134" s="436" t="s">
        <v>454</v>
      </c>
      <c r="D134" s="433">
        <v>2.2252624230099365E-3</v>
      </c>
      <c r="E134" s="407">
        <v>2.0593747740592298E-2</v>
      </c>
      <c r="F134" s="407">
        <v>4.9661600548932792E-4</v>
      </c>
      <c r="G134" s="429">
        <v>4.5737599728317021E-4</v>
      </c>
      <c r="H134" s="444">
        <v>2.0283790689018324E-5</v>
      </c>
      <c r="I134" s="412">
        <v>1.9406318952982054E-5</v>
      </c>
      <c r="J134" s="428">
        <v>2.4286966659143948E-2</v>
      </c>
    </row>
    <row r="135" spans="1:10" ht="15.6" x14ac:dyDescent="0.3">
      <c r="A135" s="422" t="s">
        <v>10</v>
      </c>
      <c r="B135" s="423">
        <v>2043</v>
      </c>
      <c r="C135" s="436" t="s">
        <v>455</v>
      </c>
      <c r="D135" s="433">
        <v>2.0200271658153369E-3</v>
      </c>
      <c r="E135" s="407">
        <v>1.9698887768513199E-2</v>
      </c>
      <c r="F135" s="407">
        <v>4.820919211014787E-4</v>
      </c>
      <c r="G135" s="429">
        <v>4.4399612846571349E-4</v>
      </c>
      <c r="H135" s="444">
        <v>1.9590137615405966E-5</v>
      </c>
      <c r="I135" s="412">
        <v>1.8742678687538265E-5</v>
      </c>
      <c r="J135" s="428">
        <v>2.4147439373988132E-2</v>
      </c>
    </row>
    <row r="136" spans="1:10" ht="15.6" x14ac:dyDescent="0.3">
      <c r="A136" s="422" t="s">
        <v>10</v>
      </c>
      <c r="B136" s="423">
        <v>2044</v>
      </c>
      <c r="C136" s="436" t="s">
        <v>456</v>
      </c>
      <c r="D136" s="433">
        <v>1.8856416182856692E-3</v>
      </c>
      <c r="E136" s="407">
        <v>1.9073320691284073E-2</v>
      </c>
      <c r="F136" s="407">
        <v>4.6937111148655523E-4</v>
      </c>
      <c r="G136" s="429">
        <v>4.3227836858790664E-4</v>
      </c>
      <c r="H136" s="444">
        <v>1.9027554411809152E-5</v>
      </c>
      <c r="I136" s="412">
        <v>1.8204436181510087E-5</v>
      </c>
      <c r="J136" s="428">
        <v>2.4025629875890232E-2</v>
      </c>
    </row>
    <row r="137" spans="1:10" ht="15.6" x14ac:dyDescent="0.3">
      <c r="A137" s="422" t="s">
        <v>10</v>
      </c>
      <c r="B137" s="423">
        <v>2045</v>
      </c>
      <c r="C137" s="436" t="s">
        <v>457</v>
      </c>
      <c r="D137" s="433">
        <v>1.8062439949612203E-3</v>
      </c>
      <c r="E137" s="407">
        <v>1.8662104085983441E-2</v>
      </c>
      <c r="F137" s="407">
        <v>4.5800721037609433E-4</v>
      </c>
      <c r="G137" s="429">
        <v>4.2181199859107237E-4</v>
      </c>
      <c r="H137" s="444">
        <v>1.8536826003745739E-5</v>
      </c>
      <c r="I137" s="412">
        <v>1.7734927940724396E-5</v>
      </c>
      <c r="J137" s="428">
        <v>2.3914456510605812E-2</v>
      </c>
    </row>
    <row r="138" spans="1:10" ht="15.6" x14ac:dyDescent="0.3">
      <c r="A138" s="422" t="s">
        <v>10</v>
      </c>
      <c r="B138" s="423">
        <v>2046</v>
      </c>
      <c r="C138" s="436" t="s">
        <v>458</v>
      </c>
      <c r="D138" s="433">
        <v>1.7411391518181503E-3</v>
      </c>
      <c r="E138" s="407">
        <v>1.8343573848097931E-2</v>
      </c>
      <c r="F138" s="407">
        <v>4.4829675103413207E-4</v>
      </c>
      <c r="G138" s="429">
        <v>4.1286856375821621E-4</v>
      </c>
      <c r="H138" s="444">
        <v>1.8136503544672014E-5</v>
      </c>
      <c r="I138" s="412">
        <v>1.7351924332680184E-5</v>
      </c>
      <c r="J138" s="428">
        <v>2.3819483103950836E-2</v>
      </c>
    </row>
    <row r="139" spans="1:10" ht="15.6" x14ac:dyDescent="0.3">
      <c r="A139" s="422" t="s">
        <v>10</v>
      </c>
      <c r="B139" s="423">
        <v>2047</v>
      </c>
      <c r="C139" s="436" t="s">
        <v>459</v>
      </c>
      <c r="D139" s="433">
        <v>1.6859636675122722E-3</v>
      </c>
      <c r="E139" s="407">
        <v>1.8072456888263883E-2</v>
      </c>
      <c r="F139" s="407">
        <v>4.3996623123222051E-4</v>
      </c>
      <c r="G139" s="429">
        <v>4.0519349164499358E-4</v>
      </c>
      <c r="H139" s="444">
        <v>1.7723972377107991E-5</v>
      </c>
      <c r="I139" s="412">
        <v>1.6957244513314649E-5</v>
      </c>
      <c r="J139" s="428">
        <v>2.3737366375896306E-2</v>
      </c>
    </row>
    <row r="140" spans="1:10" ht="15.6" x14ac:dyDescent="0.3">
      <c r="A140" s="422" t="s">
        <v>10</v>
      </c>
      <c r="B140" s="423">
        <v>2048</v>
      </c>
      <c r="C140" s="436" t="s">
        <v>460</v>
      </c>
      <c r="D140" s="433">
        <v>1.6393397761060454E-3</v>
      </c>
      <c r="E140" s="407">
        <v>1.7838254656585367E-2</v>
      </c>
      <c r="F140" s="407">
        <v>4.3277093686341705E-4</v>
      </c>
      <c r="G140" s="429">
        <v>3.9856399015939268E-4</v>
      </c>
      <c r="H140" s="444">
        <v>1.7364351163501664E-5</v>
      </c>
      <c r="I140" s="412">
        <v>1.6613181599299954E-5</v>
      </c>
      <c r="J140" s="428">
        <v>2.3664859636947824E-2</v>
      </c>
    </row>
    <row r="141" spans="1:10" ht="15.6" x14ac:dyDescent="0.3">
      <c r="A141" s="422" t="s">
        <v>10</v>
      </c>
      <c r="B141" s="423">
        <v>2049</v>
      </c>
      <c r="C141" s="436" t="s">
        <v>461</v>
      </c>
      <c r="D141" s="433">
        <v>1.6235321496202253E-3</v>
      </c>
      <c r="E141" s="407">
        <v>1.783914905110582E-2</v>
      </c>
      <c r="F141" s="407">
        <v>4.2868041465524668E-4</v>
      </c>
      <c r="G141" s="429">
        <v>3.947951624661044E-4</v>
      </c>
      <c r="H141" s="444">
        <v>1.7152959303735719E-5</v>
      </c>
      <c r="I141" s="412">
        <v>1.6410934658495718E-5</v>
      </c>
      <c r="J141" s="428">
        <v>2.360310627381304E-2</v>
      </c>
    </row>
    <row r="142" spans="1:10" ht="15.6" x14ac:dyDescent="0.3">
      <c r="A142" s="422" t="s">
        <v>10</v>
      </c>
      <c r="B142" s="423">
        <v>2050</v>
      </c>
      <c r="C142" s="436" t="s">
        <v>462</v>
      </c>
      <c r="D142" s="433">
        <v>1.6101340718763419E-3</v>
      </c>
      <c r="E142" s="407">
        <v>1.784181637969286E-2</v>
      </c>
      <c r="F142" s="407">
        <v>4.2523891996356424E-4</v>
      </c>
      <c r="G142" s="429">
        <v>3.916238147729001E-4</v>
      </c>
      <c r="H142" s="444">
        <v>1.6954460647388724E-5</v>
      </c>
      <c r="I142" s="412">
        <v>1.6221018177789846E-5</v>
      </c>
      <c r="J142" s="428">
        <v>2.3549707299791785E-2</v>
      </c>
    </row>
    <row r="143" spans="1:10" ht="15.6" x14ac:dyDescent="0.3">
      <c r="A143" s="422" t="s">
        <v>11</v>
      </c>
      <c r="B143" s="423">
        <v>2015</v>
      </c>
      <c r="C143" s="436" t="s">
        <v>2426</v>
      </c>
      <c r="D143" s="433">
        <v>8.5494605288095021E-2</v>
      </c>
      <c r="E143" s="407">
        <v>0.30518908319516641</v>
      </c>
      <c r="F143" s="407">
        <v>2.7787773549588207E-3</v>
      </c>
      <c r="G143" s="429">
        <v>2.5735360969280237E-3</v>
      </c>
      <c r="H143" s="444">
        <v>2.9120813359364759E-4</v>
      </c>
      <c r="I143" s="412">
        <v>2.7861059666740607E-4</v>
      </c>
      <c r="J143" s="428">
        <v>4.6472843740422543E-2</v>
      </c>
    </row>
    <row r="144" spans="1:10" ht="15.6" x14ac:dyDescent="0.3">
      <c r="A144" s="422" t="s">
        <v>11</v>
      </c>
      <c r="B144" s="423">
        <v>2016</v>
      </c>
      <c r="C144" s="436" t="s">
        <v>2427</v>
      </c>
      <c r="D144" s="433">
        <v>7.1451637683814906E-2</v>
      </c>
      <c r="E144" s="407">
        <v>0.26222091085063148</v>
      </c>
      <c r="F144" s="407">
        <v>2.5555615442029115E-3</v>
      </c>
      <c r="G144" s="429">
        <v>2.3652695265170796E-3</v>
      </c>
      <c r="H144" s="444">
        <v>2.6841854069661127E-4</v>
      </c>
      <c r="I144" s="412">
        <v>2.5680687560979257E-4</v>
      </c>
      <c r="J144" s="428">
        <v>4.5754467169005185E-2</v>
      </c>
    </row>
    <row r="145" spans="1:10" ht="15.6" x14ac:dyDescent="0.3">
      <c r="A145" s="422" t="s">
        <v>11</v>
      </c>
      <c r="B145" s="423">
        <v>2017</v>
      </c>
      <c r="C145" s="436" t="s">
        <v>463</v>
      </c>
      <c r="D145" s="433">
        <v>5.8946339237389497E-2</v>
      </c>
      <c r="E145" s="407">
        <v>0.22506316755077346</v>
      </c>
      <c r="F145" s="407">
        <v>2.3805697895320603E-3</v>
      </c>
      <c r="G145" s="429">
        <v>2.2015886504264588E-3</v>
      </c>
      <c r="H145" s="444">
        <v>2.4341628544311417E-4</v>
      </c>
      <c r="I145" s="412">
        <v>2.3288620559888009E-4</v>
      </c>
      <c r="J145" s="428">
        <v>4.4606160064638044E-2</v>
      </c>
    </row>
    <row r="146" spans="1:10" ht="15.6" x14ac:dyDescent="0.3">
      <c r="A146" s="422" t="s">
        <v>11</v>
      </c>
      <c r="B146" s="423">
        <v>2018</v>
      </c>
      <c r="C146" s="436" t="s">
        <v>464</v>
      </c>
      <c r="D146" s="433">
        <v>4.8263281647497824E-2</v>
      </c>
      <c r="E146" s="407">
        <v>0.19226073396650833</v>
      </c>
      <c r="F146" s="407">
        <v>2.2562236760609367E-3</v>
      </c>
      <c r="G146" s="429">
        <v>2.0850101924484638E-3</v>
      </c>
      <c r="H146" s="444">
        <v>2.2185602197616802E-4</v>
      </c>
      <c r="I146" s="412">
        <v>2.1225863189713604E-4</v>
      </c>
      <c r="J146" s="428">
        <v>4.3388870147189708E-2</v>
      </c>
    </row>
    <row r="147" spans="1:10" ht="15.6" x14ac:dyDescent="0.3">
      <c r="A147" s="422" t="s">
        <v>11</v>
      </c>
      <c r="B147" s="423">
        <v>2019</v>
      </c>
      <c r="C147" s="436" t="s">
        <v>465</v>
      </c>
      <c r="D147" s="433">
        <v>3.891548526255828E-2</v>
      </c>
      <c r="E147" s="407">
        <v>0.1636359012854908</v>
      </c>
      <c r="F147" s="407">
        <v>2.155837463361134E-3</v>
      </c>
      <c r="G147" s="429">
        <v>1.9906891849833705E-3</v>
      </c>
      <c r="H147" s="444">
        <v>1.9979730493664065E-4</v>
      </c>
      <c r="I147" s="412">
        <v>1.9115416321119686E-4</v>
      </c>
      <c r="J147" s="428">
        <v>4.2117348817344892E-2</v>
      </c>
    </row>
    <row r="148" spans="1:10" ht="15.6" x14ac:dyDescent="0.3">
      <c r="A148" s="422" t="s">
        <v>11</v>
      </c>
      <c r="B148" s="423">
        <v>2020</v>
      </c>
      <c r="C148" s="436" t="s">
        <v>466</v>
      </c>
      <c r="D148" s="433">
        <v>3.2527842649594782E-2</v>
      </c>
      <c r="E148" s="407">
        <v>0.1402500613724692</v>
      </c>
      <c r="F148" s="407">
        <v>2.0605458380215792E-3</v>
      </c>
      <c r="G148" s="429">
        <v>1.9020834875096656E-3</v>
      </c>
      <c r="H148" s="444">
        <v>1.8356474977097349E-4</v>
      </c>
      <c r="I148" s="412">
        <v>1.7562381586021304E-4</v>
      </c>
      <c r="J148" s="428">
        <v>4.0824514564618886E-2</v>
      </c>
    </row>
    <row r="149" spans="1:10" ht="15.6" x14ac:dyDescent="0.3">
      <c r="A149" s="422" t="s">
        <v>11</v>
      </c>
      <c r="B149" s="423">
        <v>2021</v>
      </c>
      <c r="C149" s="436" t="s">
        <v>467</v>
      </c>
      <c r="D149" s="433">
        <v>2.7875004058515753E-2</v>
      </c>
      <c r="E149" s="407">
        <v>0.12039647427300744</v>
      </c>
      <c r="F149" s="407">
        <v>1.9556766931114818E-3</v>
      </c>
      <c r="G149" s="429">
        <v>1.8047708570294006E-3</v>
      </c>
      <c r="H149" s="444">
        <v>1.6457857026374928E-4</v>
      </c>
      <c r="I149" s="412">
        <v>1.5745897454809313E-4</v>
      </c>
      <c r="J149" s="428">
        <v>3.9572393331734443E-2</v>
      </c>
    </row>
    <row r="150" spans="1:10" ht="15.6" x14ac:dyDescent="0.3">
      <c r="A150" s="422" t="s">
        <v>11</v>
      </c>
      <c r="B150" s="423">
        <v>2022</v>
      </c>
      <c r="C150" s="436" t="s">
        <v>468</v>
      </c>
      <c r="D150" s="433">
        <v>2.2942431631587185E-2</v>
      </c>
      <c r="E150" s="407">
        <v>0.1026340877489882</v>
      </c>
      <c r="F150" s="407">
        <v>1.8390829632111963E-3</v>
      </c>
      <c r="G150" s="429">
        <v>1.6966314313509238E-3</v>
      </c>
      <c r="H150" s="444">
        <v>1.4859494306032419E-4</v>
      </c>
      <c r="I150" s="412">
        <v>1.4216679231476937E-4</v>
      </c>
      <c r="J150" s="428">
        <v>3.8276781381696476E-2</v>
      </c>
    </row>
    <row r="151" spans="1:10" ht="15.6" x14ac:dyDescent="0.3">
      <c r="A151" s="422" t="s">
        <v>11</v>
      </c>
      <c r="B151" s="423">
        <v>2023</v>
      </c>
      <c r="C151" s="436" t="s">
        <v>469</v>
      </c>
      <c r="D151" s="433">
        <v>1.963502659710456E-2</v>
      </c>
      <c r="E151" s="407">
        <v>8.8595938986474859E-2</v>
      </c>
      <c r="F151" s="407">
        <v>1.7350669156237716E-3</v>
      </c>
      <c r="G151" s="429">
        <v>1.6003675225821309E-3</v>
      </c>
      <c r="H151" s="444">
        <v>1.3326369755406489E-4</v>
      </c>
      <c r="I151" s="412">
        <v>1.2749877109895173E-4</v>
      </c>
      <c r="J151" s="428">
        <v>3.7001413123927109E-2</v>
      </c>
    </row>
    <row r="152" spans="1:10" ht="15.6" x14ac:dyDescent="0.3">
      <c r="A152" s="422" t="s">
        <v>11</v>
      </c>
      <c r="B152" s="423">
        <v>2024</v>
      </c>
      <c r="C152" s="436" t="s">
        <v>470</v>
      </c>
      <c r="D152" s="433">
        <v>1.6800677433550504E-2</v>
      </c>
      <c r="E152" s="407">
        <v>7.6708477742252354E-2</v>
      </c>
      <c r="F152" s="407">
        <v>1.6389764661236962E-3</v>
      </c>
      <c r="G152" s="429">
        <v>1.5113604509702746E-3</v>
      </c>
      <c r="H152" s="444">
        <v>1.1707351632362724E-4</v>
      </c>
      <c r="I152" s="412">
        <v>1.120089675110169E-4</v>
      </c>
      <c r="J152" s="428">
        <v>3.5749291415299617E-2</v>
      </c>
    </row>
    <row r="153" spans="1:10" ht="15.6" x14ac:dyDescent="0.3">
      <c r="A153" s="422" t="s">
        <v>11</v>
      </c>
      <c r="B153" s="423">
        <v>2025</v>
      </c>
      <c r="C153" s="436" t="s">
        <v>471</v>
      </c>
      <c r="D153" s="433">
        <v>1.4566485788422571E-2</v>
      </c>
      <c r="E153" s="407">
        <v>6.72857117706568E-2</v>
      </c>
      <c r="F153" s="407">
        <v>1.5629398505325907E-3</v>
      </c>
      <c r="G153" s="429">
        <v>1.4410083799157401E-3</v>
      </c>
      <c r="H153" s="444">
        <v>1.0570652328937039E-4</v>
      </c>
      <c r="I153" s="412">
        <v>1.0113370542765852E-4</v>
      </c>
      <c r="J153" s="428">
        <v>3.4529483080278124E-2</v>
      </c>
    </row>
    <row r="154" spans="1:10" ht="15.6" x14ac:dyDescent="0.3">
      <c r="A154" s="422" t="s">
        <v>11</v>
      </c>
      <c r="B154" s="423">
        <v>2026</v>
      </c>
      <c r="C154" s="436" t="s">
        <v>472</v>
      </c>
      <c r="D154" s="433">
        <v>1.2718779544656706E-2</v>
      </c>
      <c r="E154" s="407">
        <v>5.9590017661397814E-2</v>
      </c>
      <c r="F154" s="407">
        <v>1.4868181058508433E-3</v>
      </c>
      <c r="G154" s="429">
        <v>1.3705021777443483E-3</v>
      </c>
      <c r="H154" s="444">
        <v>9.1926907994711009E-5</v>
      </c>
      <c r="I154" s="412">
        <v>8.7950186092928349E-5</v>
      </c>
      <c r="J154" s="428">
        <v>3.3406424435889225E-2</v>
      </c>
    </row>
    <row r="155" spans="1:10" ht="15.6" x14ac:dyDescent="0.3">
      <c r="A155" s="422" t="s">
        <v>11</v>
      </c>
      <c r="B155" s="423">
        <v>2027</v>
      </c>
      <c r="C155" s="436" t="s">
        <v>473</v>
      </c>
      <c r="D155" s="433">
        <v>1.1150828429059859E-2</v>
      </c>
      <c r="E155" s="407">
        <v>5.3089661239021355E-2</v>
      </c>
      <c r="F155" s="407">
        <v>1.4009616012853427E-3</v>
      </c>
      <c r="G155" s="429">
        <v>1.2909145105332092E-3</v>
      </c>
      <c r="H155" s="444">
        <v>7.4627329330014623E-5</v>
      </c>
      <c r="I155" s="412">
        <v>7.1398981217799337E-5</v>
      </c>
      <c r="J155" s="428">
        <v>3.2371986218079837E-2</v>
      </c>
    </row>
    <row r="156" spans="1:10" ht="15.6" x14ac:dyDescent="0.3">
      <c r="A156" s="422" t="s">
        <v>11</v>
      </c>
      <c r="B156" s="423">
        <v>2028</v>
      </c>
      <c r="C156" s="436" t="s">
        <v>474</v>
      </c>
      <c r="D156" s="433">
        <v>9.8668853672104467E-3</v>
      </c>
      <c r="E156" s="407">
        <v>4.7733436117184322E-2</v>
      </c>
      <c r="F156" s="407">
        <v>1.3123932675644953E-3</v>
      </c>
      <c r="G156" s="429">
        <v>1.2089716149710189E-3</v>
      </c>
      <c r="H156" s="444">
        <v>6.1009188433463851E-5</v>
      </c>
      <c r="I156" s="412">
        <v>5.8369959656229878E-5</v>
      </c>
      <c r="J156" s="428">
        <v>3.1435505035283036E-2</v>
      </c>
    </row>
    <row r="157" spans="1:10" ht="15.6" x14ac:dyDescent="0.3">
      <c r="A157" s="422" t="s">
        <v>11</v>
      </c>
      <c r="B157" s="423">
        <v>2029</v>
      </c>
      <c r="C157" s="436" t="s">
        <v>475</v>
      </c>
      <c r="D157" s="433">
        <v>8.727696614716722E-3</v>
      </c>
      <c r="E157" s="407">
        <v>4.3077583200131775E-2</v>
      </c>
      <c r="F157" s="407">
        <v>1.2284811333594966E-3</v>
      </c>
      <c r="G157" s="429">
        <v>1.1314865303055067E-3</v>
      </c>
      <c r="H157" s="444">
        <v>5.2143937788159057E-5</v>
      </c>
      <c r="I157" s="412">
        <v>4.9888215532260246E-5</v>
      </c>
      <c r="J157" s="428">
        <v>3.0589641219208451E-2</v>
      </c>
    </row>
    <row r="158" spans="1:10" ht="15.6" x14ac:dyDescent="0.3">
      <c r="A158" s="422" t="s">
        <v>11</v>
      </c>
      <c r="B158" s="423">
        <v>2030</v>
      </c>
      <c r="C158" s="436" t="s">
        <v>476</v>
      </c>
      <c r="D158" s="433">
        <v>7.7881043842132989E-3</v>
      </c>
      <c r="E158" s="407">
        <v>3.9215529207247836E-2</v>
      </c>
      <c r="F158" s="407">
        <v>1.1484823251782577E-3</v>
      </c>
      <c r="G158" s="429">
        <v>1.0576378274654984E-3</v>
      </c>
      <c r="H158" s="444">
        <v>4.4275321458385842E-5</v>
      </c>
      <c r="I158" s="412">
        <v>4.2359987119090846E-5</v>
      </c>
      <c r="J158" s="428">
        <v>2.9832186148225741E-2</v>
      </c>
    </row>
    <row r="159" spans="1:10" ht="15.6" x14ac:dyDescent="0.3">
      <c r="A159" s="422" t="s">
        <v>11</v>
      </c>
      <c r="B159" s="423">
        <v>2031</v>
      </c>
      <c r="C159" s="436" t="s">
        <v>477</v>
      </c>
      <c r="D159" s="433">
        <v>6.9435297611338959E-3</v>
      </c>
      <c r="E159" s="407">
        <v>3.5768133656993127E-2</v>
      </c>
      <c r="F159" s="407">
        <v>1.0743634283749937E-3</v>
      </c>
      <c r="G159" s="429">
        <v>9.8933910517852225E-4</v>
      </c>
      <c r="H159" s="444">
        <v>4.0291451465655731E-5</v>
      </c>
      <c r="I159" s="412">
        <v>3.8548458284087685E-5</v>
      </c>
      <c r="J159" s="428">
        <v>2.9156121240029125E-2</v>
      </c>
    </row>
    <row r="160" spans="1:10" ht="15.6" x14ac:dyDescent="0.3">
      <c r="A160" s="422" t="s">
        <v>11</v>
      </c>
      <c r="B160" s="423">
        <v>2032</v>
      </c>
      <c r="C160" s="436" t="s">
        <v>478</v>
      </c>
      <c r="D160" s="433">
        <v>6.2397287437063291E-3</v>
      </c>
      <c r="E160" s="407">
        <v>3.3022967433473396E-2</v>
      </c>
      <c r="F160" s="407">
        <v>1.0055336141971511E-3</v>
      </c>
      <c r="G160" s="429">
        <v>9.2589713315294891E-4</v>
      </c>
      <c r="H160" s="444">
        <v>3.6105701458430445E-5</v>
      </c>
      <c r="I160" s="412">
        <v>3.4543785316225418E-5</v>
      </c>
      <c r="J160" s="428">
        <v>2.8558214858127557E-2</v>
      </c>
    </row>
    <row r="161" spans="1:10" ht="15.6" x14ac:dyDescent="0.3">
      <c r="A161" s="422" t="s">
        <v>11</v>
      </c>
      <c r="B161" s="423">
        <v>2033</v>
      </c>
      <c r="C161" s="436" t="s">
        <v>479</v>
      </c>
      <c r="D161" s="433">
        <v>5.6149578510165223E-3</v>
      </c>
      <c r="E161" s="407">
        <v>3.0639691807386522E-2</v>
      </c>
      <c r="F161" s="407">
        <v>9.4176464469612341E-4</v>
      </c>
      <c r="G161" s="429">
        <v>8.6715985372394651E-4</v>
      </c>
      <c r="H161" s="444">
        <v>3.3313842049911682E-5</v>
      </c>
      <c r="I161" s="412">
        <v>3.1872701333786723E-5</v>
      </c>
      <c r="J161" s="428">
        <v>2.8029263646084775E-2</v>
      </c>
    </row>
    <row r="162" spans="1:10" ht="15.6" x14ac:dyDescent="0.3">
      <c r="A162" s="422" t="s">
        <v>11</v>
      </c>
      <c r="B162" s="423">
        <v>2034</v>
      </c>
      <c r="C162" s="436" t="s">
        <v>480</v>
      </c>
      <c r="D162" s="433">
        <v>5.0453189214870577E-3</v>
      </c>
      <c r="E162" s="407">
        <v>2.8534487660799586E-2</v>
      </c>
      <c r="F162" s="407">
        <v>8.8197324347024579E-4</v>
      </c>
      <c r="G162" s="429">
        <v>8.1209141236644159E-4</v>
      </c>
      <c r="H162" s="444">
        <v>3.0846018548724598E-5</v>
      </c>
      <c r="I162" s="412">
        <v>2.9511633872388652E-5</v>
      </c>
      <c r="J162" s="428">
        <v>2.756363591945267E-2</v>
      </c>
    </row>
    <row r="163" spans="1:10" ht="15.6" x14ac:dyDescent="0.3">
      <c r="A163" s="422" t="s">
        <v>11</v>
      </c>
      <c r="B163" s="423">
        <v>2035</v>
      </c>
      <c r="C163" s="436" t="s">
        <v>481</v>
      </c>
      <c r="D163" s="433">
        <v>4.5488738269685693E-3</v>
      </c>
      <c r="E163" s="407">
        <v>2.6780183728805841E-2</v>
      </c>
      <c r="F163" s="407">
        <v>8.270714165788223E-4</v>
      </c>
      <c r="G163" s="429">
        <v>7.6152464507264284E-4</v>
      </c>
      <c r="H163" s="444">
        <v>2.8514123790991182E-5</v>
      </c>
      <c r="I163" s="412">
        <v>2.7280618465146541E-5</v>
      </c>
      <c r="J163" s="428">
        <v>2.7158170665162323E-2</v>
      </c>
    </row>
    <row r="164" spans="1:10" ht="15.6" x14ac:dyDescent="0.3">
      <c r="A164" s="422" t="s">
        <v>11</v>
      </c>
      <c r="B164" s="423">
        <v>2036</v>
      </c>
      <c r="C164" s="436" t="s">
        <v>482</v>
      </c>
      <c r="D164" s="433">
        <v>4.112994045989255E-3</v>
      </c>
      <c r="E164" s="407">
        <v>2.5275781803840675E-2</v>
      </c>
      <c r="F164" s="407">
        <v>7.8006181868779277E-4</v>
      </c>
      <c r="G164" s="429">
        <v>7.1822332720946453E-4</v>
      </c>
      <c r="H164" s="444">
        <v>2.642370038011032E-5</v>
      </c>
      <c r="I164" s="412">
        <v>2.5280622875857895E-5</v>
      </c>
      <c r="J164" s="428">
        <v>2.6806533408006521E-2</v>
      </c>
    </row>
    <row r="165" spans="1:10" ht="15.6" x14ac:dyDescent="0.3">
      <c r="A165" s="422" t="s">
        <v>11</v>
      </c>
      <c r="B165" s="423">
        <v>2037</v>
      </c>
      <c r="C165" s="436" t="s">
        <v>483</v>
      </c>
      <c r="D165" s="433">
        <v>3.7406960793678599E-3</v>
      </c>
      <c r="E165" s="407">
        <v>2.4037329182327122E-2</v>
      </c>
      <c r="F165" s="407">
        <v>7.3814744621386185E-4</v>
      </c>
      <c r="G165" s="429">
        <v>6.7962475624878168E-4</v>
      </c>
      <c r="H165" s="444">
        <v>2.4817627932847781E-5</v>
      </c>
      <c r="I165" s="412">
        <v>2.3744028324349595E-5</v>
      </c>
      <c r="J165" s="428">
        <v>2.6505125101416546E-2</v>
      </c>
    </row>
    <row r="166" spans="1:10" ht="15.6" x14ac:dyDescent="0.3">
      <c r="A166" s="422" t="s">
        <v>11</v>
      </c>
      <c r="B166" s="423">
        <v>2038</v>
      </c>
      <c r="C166" s="436" t="s">
        <v>484</v>
      </c>
      <c r="D166" s="433">
        <v>3.4093054164584754E-3</v>
      </c>
      <c r="E166" s="407">
        <v>2.2940840885473941E-2</v>
      </c>
      <c r="F166" s="407">
        <v>7.0067660133729746E-4</v>
      </c>
      <c r="G166" s="429">
        <v>6.4512292548600926E-4</v>
      </c>
      <c r="H166" s="444">
        <v>2.3523772873049666E-5</v>
      </c>
      <c r="I166" s="412">
        <v>2.2506144609033479E-5</v>
      </c>
      <c r="J166" s="428">
        <v>2.6248769358273846E-2</v>
      </c>
    </row>
    <row r="167" spans="1:10" ht="15.6" x14ac:dyDescent="0.3">
      <c r="A167" s="422" t="s">
        <v>11</v>
      </c>
      <c r="B167" s="423">
        <v>2039</v>
      </c>
      <c r="C167" s="436" t="s">
        <v>485</v>
      </c>
      <c r="D167" s="433">
        <v>3.0899490154417827E-3</v>
      </c>
      <c r="E167" s="407">
        <v>2.1886992287688929E-2</v>
      </c>
      <c r="F167" s="407">
        <v>6.6695812720290808E-4</v>
      </c>
      <c r="G167" s="429">
        <v>6.1407979774483006E-4</v>
      </c>
      <c r="H167" s="444">
        <v>2.2440012860604311E-5</v>
      </c>
      <c r="I167" s="412">
        <v>2.1469265442648165E-5</v>
      </c>
      <c r="J167" s="428">
        <v>2.6029520032362322E-2</v>
      </c>
    </row>
    <row r="168" spans="1:10" ht="15.6" x14ac:dyDescent="0.3">
      <c r="A168" s="422" t="s">
        <v>11</v>
      </c>
      <c r="B168" s="423">
        <v>2040</v>
      </c>
      <c r="C168" s="436" t="s">
        <v>486</v>
      </c>
      <c r="D168" s="433">
        <v>2.8231007479136193E-3</v>
      </c>
      <c r="E168" s="407">
        <v>2.1086997811355687E-2</v>
      </c>
      <c r="F168" s="407">
        <v>6.375713325329753E-4</v>
      </c>
      <c r="G168" s="429">
        <v>5.8702428233530326E-4</v>
      </c>
      <c r="H168" s="444">
        <v>2.1473930959370827E-5</v>
      </c>
      <c r="I168" s="412">
        <v>2.0544978315270173E-5</v>
      </c>
      <c r="J168" s="428">
        <v>2.5844871369911034E-2</v>
      </c>
    </row>
    <row r="169" spans="1:10" ht="15.6" x14ac:dyDescent="0.3">
      <c r="A169" s="422" t="s">
        <v>11</v>
      </c>
      <c r="B169" s="423">
        <v>2041</v>
      </c>
      <c r="C169" s="436" t="s">
        <v>487</v>
      </c>
      <c r="D169" s="433">
        <v>2.6127757729719719E-3</v>
      </c>
      <c r="E169" s="407">
        <v>2.042811633993857E-2</v>
      </c>
      <c r="F169" s="407">
        <v>6.1505913207463079E-4</v>
      </c>
      <c r="G169" s="429">
        <v>5.6629462310316949E-4</v>
      </c>
      <c r="H169" s="444">
        <v>2.0672806552126141E-5</v>
      </c>
      <c r="I169" s="412">
        <v>1.9778515876706881E-5</v>
      </c>
      <c r="J169" s="428">
        <v>2.5690605249382277E-2</v>
      </c>
    </row>
    <row r="170" spans="1:10" ht="15.6" x14ac:dyDescent="0.3">
      <c r="A170" s="422" t="s">
        <v>11</v>
      </c>
      <c r="B170" s="423">
        <v>2042</v>
      </c>
      <c r="C170" s="436" t="s">
        <v>488</v>
      </c>
      <c r="D170" s="433">
        <v>2.43492210976758E-3</v>
      </c>
      <c r="E170" s="407">
        <v>1.9844117384344256E-2</v>
      </c>
      <c r="F170" s="407">
        <v>5.9579790518675976E-4</v>
      </c>
      <c r="G170" s="429">
        <v>5.4856150586928009E-4</v>
      </c>
      <c r="H170" s="444">
        <v>2.0055010825544146E-5</v>
      </c>
      <c r="I170" s="412">
        <v>1.9187446623569777E-5</v>
      </c>
      <c r="J170" s="428">
        <v>2.5559946157639284E-2</v>
      </c>
    </row>
    <row r="171" spans="1:10" ht="15.6" x14ac:dyDescent="0.3">
      <c r="A171" s="422" t="s">
        <v>11</v>
      </c>
      <c r="B171" s="423">
        <v>2043</v>
      </c>
      <c r="C171" s="436" t="s">
        <v>489</v>
      </c>
      <c r="D171" s="433">
        <v>2.3050074468566033E-3</v>
      </c>
      <c r="E171" s="407">
        <v>1.9418962660149867E-2</v>
      </c>
      <c r="F171" s="407">
        <v>5.7947378240098878E-4</v>
      </c>
      <c r="G171" s="429">
        <v>5.3353364007801358E-4</v>
      </c>
      <c r="H171" s="444">
        <v>1.9557764765887319E-5</v>
      </c>
      <c r="I171" s="412">
        <v>1.8711701320113583E-5</v>
      </c>
      <c r="J171" s="428">
        <v>2.5451350060455936E-2</v>
      </c>
    </row>
    <row r="172" spans="1:10" ht="15.6" x14ac:dyDescent="0.3">
      <c r="A172" s="422" t="s">
        <v>11</v>
      </c>
      <c r="B172" s="423">
        <v>2044</v>
      </c>
      <c r="C172" s="436" t="s">
        <v>490</v>
      </c>
      <c r="D172" s="433">
        <v>2.2089980384830026E-3</v>
      </c>
      <c r="E172" s="407">
        <v>1.9082688723675325E-2</v>
      </c>
      <c r="F172" s="407">
        <v>5.6559342069358812E-4</v>
      </c>
      <c r="G172" s="429">
        <v>5.2075584533858323E-4</v>
      </c>
      <c r="H172" s="444">
        <v>1.914390175809953E-5</v>
      </c>
      <c r="I172" s="412">
        <v>1.8315746378115806E-5</v>
      </c>
      <c r="J172" s="428">
        <v>2.5359522544236613E-2</v>
      </c>
    </row>
    <row r="173" spans="1:10" ht="15.6" x14ac:dyDescent="0.3">
      <c r="A173" s="422" t="s">
        <v>11</v>
      </c>
      <c r="B173" s="423">
        <v>2045</v>
      </c>
      <c r="C173" s="436" t="s">
        <v>491</v>
      </c>
      <c r="D173" s="433">
        <v>2.1493217804611016E-3</v>
      </c>
      <c r="E173" s="407">
        <v>1.8878200872276294E-2</v>
      </c>
      <c r="F173" s="407">
        <v>5.5392226880988558E-4</v>
      </c>
      <c r="G173" s="429">
        <v>5.1001324662228837E-4</v>
      </c>
      <c r="H173" s="444">
        <v>1.8828818958630267E-5</v>
      </c>
      <c r="I173" s="412">
        <v>1.8014288106999575E-5</v>
      </c>
      <c r="J173" s="428">
        <v>2.5281860286784707E-2</v>
      </c>
    </row>
    <row r="174" spans="1:10" ht="15.6" x14ac:dyDescent="0.3">
      <c r="A174" s="422" t="s">
        <v>11</v>
      </c>
      <c r="B174" s="423">
        <v>2046</v>
      </c>
      <c r="C174" s="436" t="s">
        <v>492</v>
      </c>
      <c r="D174" s="433">
        <v>2.0979963851881626E-3</v>
      </c>
      <c r="E174" s="407">
        <v>1.8709405596496632E-2</v>
      </c>
      <c r="F174" s="407">
        <v>5.441457754349168E-4</v>
      </c>
      <c r="G174" s="429">
        <v>5.0101256402191436E-4</v>
      </c>
      <c r="H174" s="444">
        <v>1.8532825792558478E-5</v>
      </c>
      <c r="I174" s="412">
        <v>1.7731101537209667E-5</v>
      </c>
      <c r="J174" s="428">
        <v>2.5216297347772702E-2</v>
      </c>
    </row>
    <row r="175" spans="1:10" ht="15.6" x14ac:dyDescent="0.3">
      <c r="A175" s="422" t="s">
        <v>11</v>
      </c>
      <c r="B175" s="423">
        <v>2047</v>
      </c>
      <c r="C175" s="436" t="s">
        <v>493</v>
      </c>
      <c r="D175" s="433">
        <v>2.0532165161126492E-3</v>
      </c>
      <c r="E175" s="407">
        <v>1.8558730091699095E-2</v>
      </c>
      <c r="F175" s="407">
        <v>5.3611235778876351E-4</v>
      </c>
      <c r="G175" s="429">
        <v>4.9361837833623336E-4</v>
      </c>
      <c r="H175" s="444">
        <v>1.8304915770938739E-5</v>
      </c>
      <c r="I175" s="412">
        <v>1.751305630797421E-5</v>
      </c>
      <c r="J175" s="428">
        <v>2.5161686734360578E-2</v>
      </c>
    </row>
    <row r="176" spans="1:10" ht="15.6" x14ac:dyDescent="0.3">
      <c r="A176" s="422" t="s">
        <v>11</v>
      </c>
      <c r="B176" s="423">
        <v>2048</v>
      </c>
      <c r="C176" s="436" t="s">
        <v>494</v>
      </c>
      <c r="D176" s="433">
        <v>2.017672696289512E-3</v>
      </c>
      <c r="E176" s="407">
        <v>1.8437395472168501E-2</v>
      </c>
      <c r="F176" s="407">
        <v>5.2954838617790467E-4</v>
      </c>
      <c r="G176" s="429">
        <v>4.8757468583313112E-4</v>
      </c>
      <c r="H176" s="444">
        <v>1.8100002631184905E-5</v>
      </c>
      <c r="I176" s="412">
        <v>1.731700447009149E-5</v>
      </c>
      <c r="J176" s="428">
        <v>2.5116032937954925E-2</v>
      </c>
    </row>
    <row r="177" spans="1:10" ht="15.6" x14ac:dyDescent="0.3">
      <c r="A177" s="422" t="s">
        <v>11</v>
      </c>
      <c r="B177" s="423">
        <v>2049</v>
      </c>
      <c r="C177" s="436" t="s">
        <v>495</v>
      </c>
      <c r="D177" s="433">
        <v>2.0043571547844956E-3</v>
      </c>
      <c r="E177" s="407">
        <v>1.8438612394016236E-2</v>
      </c>
      <c r="F177" s="407">
        <v>5.2542005312109267E-4</v>
      </c>
      <c r="G177" s="429">
        <v>4.8377330368562949E-4</v>
      </c>
      <c r="H177" s="444">
        <v>1.7947710687802078E-5</v>
      </c>
      <c r="I177" s="412">
        <v>1.717130174844073E-5</v>
      </c>
      <c r="J177" s="428">
        <v>2.5076835965316287E-2</v>
      </c>
    </row>
    <row r="178" spans="1:10" ht="15.6" x14ac:dyDescent="0.3">
      <c r="A178" s="422" t="s">
        <v>11</v>
      </c>
      <c r="B178" s="423">
        <v>2050</v>
      </c>
      <c r="C178" s="436" t="s">
        <v>496</v>
      </c>
      <c r="D178" s="433">
        <v>1.9939159415023173E-3</v>
      </c>
      <c r="E178" s="407">
        <v>1.8442287876353172E-2</v>
      </c>
      <c r="F178" s="407">
        <v>5.2210487487477301E-4</v>
      </c>
      <c r="G178" s="429">
        <v>4.8071920528854262E-4</v>
      </c>
      <c r="H178" s="444">
        <v>1.7794596471975591E-5</v>
      </c>
      <c r="I178" s="412">
        <v>1.7024813316532637E-5</v>
      </c>
      <c r="J178" s="428">
        <v>2.5045534686515047E-2</v>
      </c>
    </row>
    <row r="179" spans="1:10" ht="15.6" x14ac:dyDescent="0.3">
      <c r="A179" s="422" t="s">
        <v>12</v>
      </c>
      <c r="B179" s="423">
        <v>2015</v>
      </c>
      <c r="C179" s="436" t="s">
        <v>2428</v>
      </c>
      <c r="D179" s="433">
        <v>0.10204053782448495</v>
      </c>
      <c r="E179" s="407">
        <v>0.35490876779939085</v>
      </c>
      <c r="F179" s="407">
        <v>3.5159599343096027E-3</v>
      </c>
      <c r="G179" s="429">
        <v>3.2573399670467085E-3</v>
      </c>
      <c r="H179" s="444">
        <v>4.2823305435496408E-4</v>
      </c>
      <c r="I179" s="412">
        <v>4.0970788785525425E-4</v>
      </c>
      <c r="J179" s="428">
        <v>4.6634776217869343E-2</v>
      </c>
    </row>
    <row r="180" spans="1:10" ht="15.6" x14ac:dyDescent="0.3">
      <c r="A180" s="422" t="s">
        <v>12</v>
      </c>
      <c r="B180" s="423">
        <v>2016</v>
      </c>
      <c r="C180" s="436" t="s">
        <v>2429</v>
      </c>
      <c r="D180" s="433">
        <v>8.7634651114327597E-2</v>
      </c>
      <c r="E180" s="407">
        <v>0.31714742950098218</v>
      </c>
      <c r="F180" s="407">
        <v>3.239736837280609E-3</v>
      </c>
      <c r="G180" s="429">
        <v>2.9991826307406298E-3</v>
      </c>
      <c r="H180" s="444">
        <v>3.7936511302753026E-4</v>
      </c>
      <c r="I180" s="412">
        <v>3.6295394101561955E-4</v>
      </c>
      <c r="J180" s="428">
        <v>4.5985201655706368E-2</v>
      </c>
    </row>
    <row r="181" spans="1:10" ht="15.6" x14ac:dyDescent="0.3">
      <c r="A181" s="422" t="s">
        <v>12</v>
      </c>
      <c r="B181" s="423">
        <v>2017</v>
      </c>
      <c r="C181" s="436" t="s">
        <v>497</v>
      </c>
      <c r="D181" s="433">
        <v>7.4272670297588189E-2</v>
      </c>
      <c r="E181" s="407">
        <v>0.28023180672855041</v>
      </c>
      <c r="F181" s="407">
        <v>3.0323612209316032E-3</v>
      </c>
      <c r="G181" s="429">
        <v>2.8051929514948159E-3</v>
      </c>
      <c r="H181" s="444">
        <v>3.4740126888339271E-4</v>
      </c>
      <c r="I181" s="412">
        <v>3.3237284486662349E-4</v>
      </c>
      <c r="J181" s="428">
        <v>4.4934629308310506E-2</v>
      </c>
    </row>
    <row r="182" spans="1:10" ht="15.6" x14ac:dyDescent="0.3">
      <c r="A182" s="422" t="s">
        <v>12</v>
      </c>
      <c r="B182" s="423">
        <v>2018</v>
      </c>
      <c r="C182" s="436" t="s">
        <v>498</v>
      </c>
      <c r="D182" s="433">
        <v>6.2744665889937129E-2</v>
      </c>
      <c r="E182" s="407">
        <v>0.24650800299507075</v>
      </c>
      <c r="F182" s="407">
        <v>2.8687580953261297E-3</v>
      </c>
      <c r="G182" s="429">
        <v>2.6520121498917245E-3</v>
      </c>
      <c r="H182" s="444">
        <v>3.1712832521160007E-4</v>
      </c>
      <c r="I182" s="412">
        <v>3.0340949883914044E-4</v>
      </c>
      <c r="J182" s="428">
        <v>4.3813331395105348E-2</v>
      </c>
    </row>
    <row r="183" spans="1:10" ht="15.6" x14ac:dyDescent="0.3">
      <c r="A183" s="422" t="s">
        <v>12</v>
      </c>
      <c r="B183" s="423">
        <v>2019</v>
      </c>
      <c r="C183" s="436" t="s">
        <v>499</v>
      </c>
      <c r="D183" s="433">
        <v>5.3040610297384799E-2</v>
      </c>
      <c r="E183" s="407">
        <v>0.21666666970867907</v>
      </c>
      <c r="F183" s="407">
        <v>2.7334495420995265E-3</v>
      </c>
      <c r="G183" s="429">
        <v>2.5253838863040839E-3</v>
      </c>
      <c r="H183" s="444">
        <v>2.8912551838239858E-4</v>
      </c>
      <c r="I183" s="412">
        <v>2.7661807065304116E-4</v>
      </c>
      <c r="J183" s="428">
        <v>4.2635178924203938E-2</v>
      </c>
    </row>
    <row r="184" spans="1:10" ht="15.6" x14ac:dyDescent="0.3">
      <c r="A184" s="422" t="s">
        <v>12</v>
      </c>
      <c r="B184" s="423">
        <v>2020</v>
      </c>
      <c r="C184" s="436" t="s">
        <v>500</v>
      </c>
      <c r="D184" s="433">
        <v>4.596812143276989E-2</v>
      </c>
      <c r="E184" s="407">
        <v>0.19106281214735246</v>
      </c>
      <c r="F184" s="407">
        <v>2.5903305023741866E-3</v>
      </c>
      <c r="G184" s="429">
        <v>2.3922978553139007E-3</v>
      </c>
      <c r="H184" s="444">
        <v>2.5934571922125413E-4</v>
      </c>
      <c r="I184" s="412">
        <v>2.4812653566826294E-4</v>
      </c>
      <c r="J184" s="428">
        <v>4.1423520575031215E-2</v>
      </c>
    </row>
    <row r="185" spans="1:10" ht="15.6" x14ac:dyDescent="0.3">
      <c r="A185" s="422" t="s">
        <v>12</v>
      </c>
      <c r="B185" s="423">
        <v>2021</v>
      </c>
      <c r="C185" s="436" t="s">
        <v>501</v>
      </c>
      <c r="D185" s="433">
        <v>3.9759312006794618E-2</v>
      </c>
      <c r="E185" s="407">
        <v>0.16734634138422283</v>
      </c>
      <c r="F185" s="407">
        <v>2.4147928440011453E-3</v>
      </c>
      <c r="G185" s="429">
        <v>2.2295856960745527E-3</v>
      </c>
      <c r="H185" s="444">
        <v>2.3269629229197747E-4</v>
      </c>
      <c r="I185" s="412">
        <v>2.2262995495152862E-4</v>
      </c>
      <c r="J185" s="428">
        <v>4.0176517694818219E-2</v>
      </c>
    </row>
    <row r="186" spans="1:10" ht="15.6" x14ac:dyDescent="0.3">
      <c r="A186" s="422" t="s">
        <v>12</v>
      </c>
      <c r="B186" s="423">
        <v>2022</v>
      </c>
      <c r="C186" s="436" t="s">
        <v>502</v>
      </c>
      <c r="D186" s="433">
        <v>3.4076888107095714E-2</v>
      </c>
      <c r="E186" s="407">
        <v>0.14650530942713724</v>
      </c>
      <c r="F186" s="407">
        <v>2.2504651977820114E-3</v>
      </c>
      <c r="G186" s="429">
        <v>2.0771865726840915E-3</v>
      </c>
      <c r="H186" s="444">
        <v>2.067864960564298E-4</v>
      </c>
      <c r="I186" s="412">
        <v>1.978410058844539E-4</v>
      </c>
      <c r="J186" s="428">
        <v>3.8937151855784433E-2</v>
      </c>
    </row>
    <row r="187" spans="1:10" ht="15.6" x14ac:dyDescent="0.3">
      <c r="A187" s="422" t="s">
        <v>12</v>
      </c>
      <c r="B187" s="423">
        <v>2023</v>
      </c>
      <c r="C187" s="436" t="s">
        <v>503</v>
      </c>
      <c r="D187" s="433">
        <v>2.9702821283852675E-2</v>
      </c>
      <c r="E187" s="407">
        <v>0.12870189954612979</v>
      </c>
      <c r="F187" s="407">
        <v>2.100547949218956E-3</v>
      </c>
      <c r="G187" s="429">
        <v>1.9385167647620587E-3</v>
      </c>
      <c r="H187" s="444">
        <v>1.8754108056851713E-4</v>
      </c>
      <c r="I187" s="412">
        <v>1.7942813268895729E-4</v>
      </c>
      <c r="J187" s="428">
        <v>3.7698388023586459E-2</v>
      </c>
    </row>
    <row r="188" spans="1:10" ht="15.6" x14ac:dyDescent="0.3">
      <c r="A188" s="422" t="s">
        <v>12</v>
      </c>
      <c r="B188" s="423">
        <v>2024</v>
      </c>
      <c r="C188" s="436" t="s">
        <v>504</v>
      </c>
      <c r="D188" s="433">
        <v>2.5772673363796406E-2</v>
      </c>
      <c r="E188" s="407">
        <v>0.11289756765403412</v>
      </c>
      <c r="F188" s="407">
        <v>1.9461900128625159E-3</v>
      </c>
      <c r="G188" s="429">
        <v>1.7953071633443828E-3</v>
      </c>
      <c r="H188" s="444">
        <v>1.5611387372991005E-4</v>
      </c>
      <c r="I188" s="412">
        <v>1.4936046237214228E-4</v>
      </c>
      <c r="J188" s="428">
        <v>3.646941547966788E-2</v>
      </c>
    </row>
    <row r="189" spans="1:10" ht="15.6" x14ac:dyDescent="0.3">
      <c r="A189" s="422" t="s">
        <v>12</v>
      </c>
      <c r="B189" s="423">
        <v>2025</v>
      </c>
      <c r="C189" s="436" t="s">
        <v>505</v>
      </c>
      <c r="D189" s="433">
        <v>2.2698267404179837E-2</v>
      </c>
      <c r="E189" s="407">
        <v>0.10026195907900809</v>
      </c>
      <c r="F189" s="407">
        <v>1.8350378933012148E-3</v>
      </c>
      <c r="G189" s="429">
        <v>1.6924935327693421E-3</v>
      </c>
      <c r="H189" s="444">
        <v>1.4064217669134977E-4</v>
      </c>
      <c r="I189" s="412">
        <v>1.3455805587589512E-4</v>
      </c>
      <c r="J189" s="428">
        <v>3.5268417300768976E-2</v>
      </c>
    </row>
    <row r="190" spans="1:10" ht="15.6" x14ac:dyDescent="0.3">
      <c r="A190" s="422" t="s">
        <v>12</v>
      </c>
      <c r="B190" s="423">
        <v>2026</v>
      </c>
      <c r="C190" s="436" t="s">
        <v>506</v>
      </c>
      <c r="D190" s="433">
        <v>2.0110915704035229E-2</v>
      </c>
      <c r="E190" s="407">
        <v>8.9671246293619E-2</v>
      </c>
      <c r="F190" s="407">
        <v>1.7307808192188595E-3</v>
      </c>
      <c r="G190" s="429">
        <v>1.5959935425236085E-3</v>
      </c>
      <c r="H190" s="444">
        <v>1.2349848307828003E-4</v>
      </c>
      <c r="I190" s="412">
        <v>1.1815599589048035E-4</v>
      </c>
      <c r="J190" s="428">
        <v>3.4154756921073406E-2</v>
      </c>
    </row>
    <row r="191" spans="1:10" ht="15.6" x14ac:dyDescent="0.3">
      <c r="A191" s="422" t="s">
        <v>12</v>
      </c>
      <c r="B191" s="423">
        <v>2027</v>
      </c>
      <c r="C191" s="436" t="s">
        <v>507</v>
      </c>
      <c r="D191" s="433">
        <v>1.7771424091763563E-2</v>
      </c>
      <c r="E191" s="407">
        <v>8.0158948067542382E-2</v>
      </c>
      <c r="F191" s="407">
        <v>1.61590994437453E-3</v>
      </c>
      <c r="G191" s="429">
        <v>1.4895341575099311E-3</v>
      </c>
      <c r="H191" s="444">
        <v>1.0098463501690991E-4</v>
      </c>
      <c r="I191" s="412">
        <v>9.6616083809068854E-5</v>
      </c>
      <c r="J191" s="428">
        <v>3.3115079007761068E-2</v>
      </c>
    </row>
    <row r="192" spans="1:10" ht="15.6" x14ac:dyDescent="0.3">
      <c r="A192" s="422" t="s">
        <v>12</v>
      </c>
      <c r="B192" s="423">
        <v>2028</v>
      </c>
      <c r="C192" s="436" t="s">
        <v>508</v>
      </c>
      <c r="D192" s="433">
        <v>1.5815704508473308E-2</v>
      </c>
      <c r="E192" s="407">
        <v>7.2005947144264837E-2</v>
      </c>
      <c r="F192" s="407">
        <v>1.504394617881045E-3</v>
      </c>
      <c r="G192" s="429">
        <v>1.3864285945172216E-3</v>
      </c>
      <c r="H192" s="444">
        <v>8.5648775122329634E-5</v>
      </c>
      <c r="I192" s="412">
        <v>8.1943653323333039E-5</v>
      </c>
      <c r="J192" s="428">
        <v>3.2165377192015787E-2</v>
      </c>
    </row>
    <row r="193" spans="1:10" ht="15.6" x14ac:dyDescent="0.3">
      <c r="A193" s="422" t="s">
        <v>12</v>
      </c>
      <c r="B193" s="423">
        <v>2029</v>
      </c>
      <c r="C193" s="436" t="s">
        <v>509</v>
      </c>
      <c r="D193" s="433">
        <v>1.4047697677260379E-2</v>
      </c>
      <c r="E193" s="407">
        <v>6.4717769949845225E-2</v>
      </c>
      <c r="F193" s="407">
        <v>1.3999119689540682E-3</v>
      </c>
      <c r="G193" s="429">
        <v>1.289961200173304E-3</v>
      </c>
      <c r="H193" s="444">
        <v>7.4941288785129151E-5</v>
      </c>
      <c r="I193" s="412">
        <v>7.1699362838441942E-5</v>
      </c>
      <c r="J193" s="428">
        <v>3.1298651934062276E-2</v>
      </c>
    </row>
    <row r="194" spans="1:10" ht="15.6" x14ac:dyDescent="0.3">
      <c r="A194" s="422" t="s">
        <v>12</v>
      </c>
      <c r="B194" s="423">
        <v>2030</v>
      </c>
      <c r="C194" s="436" t="s">
        <v>510</v>
      </c>
      <c r="D194" s="433">
        <v>1.2493470172704574E-2</v>
      </c>
      <c r="E194" s="407">
        <v>5.8267430292481034E-2</v>
      </c>
      <c r="F194" s="407">
        <v>1.2977222684299337E-3</v>
      </c>
      <c r="G194" s="429">
        <v>1.1955102637408457E-3</v>
      </c>
      <c r="H194" s="444">
        <v>6.1771367082833072E-5</v>
      </c>
      <c r="I194" s="412">
        <v>5.9099173835988611E-5</v>
      </c>
      <c r="J194" s="428">
        <v>3.0510261848798362E-2</v>
      </c>
    </row>
    <row r="195" spans="1:10" ht="15.6" x14ac:dyDescent="0.3">
      <c r="A195" s="422" t="s">
        <v>12</v>
      </c>
      <c r="B195" s="423">
        <v>2031</v>
      </c>
      <c r="C195" s="436" t="s">
        <v>511</v>
      </c>
      <c r="D195" s="433">
        <v>1.1047574631012615E-2</v>
      </c>
      <c r="E195" s="407">
        <v>5.2275865573506795E-2</v>
      </c>
      <c r="F195" s="407">
        <v>1.2042888779001464E-3</v>
      </c>
      <c r="G195" s="429">
        <v>1.1093354269167165E-3</v>
      </c>
      <c r="H195" s="444">
        <v>5.462512983740433E-5</v>
      </c>
      <c r="I195" s="412">
        <v>5.2262073665333364E-5</v>
      </c>
      <c r="J195" s="428">
        <v>2.979690153886777E-2</v>
      </c>
    </row>
    <row r="196" spans="1:10" ht="15.6" x14ac:dyDescent="0.3">
      <c r="A196" s="422" t="s">
        <v>12</v>
      </c>
      <c r="B196" s="423">
        <v>2032</v>
      </c>
      <c r="C196" s="436" t="s">
        <v>512</v>
      </c>
      <c r="D196" s="433">
        <v>9.7940480837140874E-3</v>
      </c>
      <c r="E196" s="407">
        <v>4.7192525093783258E-2</v>
      </c>
      <c r="F196" s="407">
        <v>1.1197027448342409E-3</v>
      </c>
      <c r="G196" s="429">
        <v>1.0313077341064579E-3</v>
      </c>
      <c r="H196" s="444">
        <v>4.7805899495971719E-5</v>
      </c>
      <c r="I196" s="412">
        <v>4.5737831873542062E-5</v>
      </c>
      <c r="J196" s="428">
        <v>2.9159202746858782E-2</v>
      </c>
    </row>
    <row r="197" spans="1:10" ht="15.6" x14ac:dyDescent="0.3">
      <c r="A197" s="422" t="s">
        <v>12</v>
      </c>
      <c r="B197" s="423">
        <v>2033</v>
      </c>
      <c r="C197" s="436" t="s">
        <v>513</v>
      </c>
      <c r="D197" s="433">
        <v>8.7272280731926308E-3</v>
      </c>
      <c r="E197" s="407">
        <v>4.298807023333568E-2</v>
      </c>
      <c r="F197" s="407">
        <v>1.0454355025786551E-3</v>
      </c>
      <c r="G197" s="429">
        <v>9.6286777200327777E-4</v>
      </c>
      <c r="H197" s="444">
        <v>4.3681076767661635E-5</v>
      </c>
      <c r="I197" s="412">
        <v>4.1791458850177513E-5</v>
      </c>
      <c r="J197" s="428">
        <v>2.8593707988588197E-2</v>
      </c>
    </row>
    <row r="198" spans="1:10" ht="15.6" x14ac:dyDescent="0.3">
      <c r="A198" s="422" t="s">
        <v>12</v>
      </c>
      <c r="B198" s="423">
        <v>2034</v>
      </c>
      <c r="C198" s="436" t="s">
        <v>514</v>
      </c>
      <c r="D198" s="433">
        <v>7.7224709738193641E-3</v>
      </c>
      <c r="E198" s="407">
        <v>3.9142941119428835E-2</v>
      </c>
      <c r="F198" s="407">
        <v>9.7498275982614753E-4</v>
      </c>
      <c r="G198" s="429">
        <v>8.9796428250476026E-4</v>
      </c>
      <c r="H198" s="444">
        <v>4.0333701338345799E-5</v>
      </c>
      <c r="I198" s="412">
        <v>3.8588883142456636E-5</v>
      </c>
      <c r="J198" s="428">
        <v>2.8088849504057652E-2</v>
      </c>
    </row>
    <row r="199" spans="1:10" ht="15.6" x14ac:dyDescent="0.3">
      <c r="A199" s="422" t="s">
        <v>12</v>
      </c>
      <c r="B199" s="423">
        <v>2035</v>
      </c>
      <c r="C199" s="436" t="s">
        <v>515</v>
      </c>
      <c r="D199" s="433">
        <v>6.8700273113615441E-3</v>
      </c>
      <c r="E199" s="407">
        <v>3.5996705919938553E-2</v>
      </c>
      <c r="F199" s="407">
        <v>9.1202973376437095E-4</v>
      </c>
      <c r="G199" s="429">
        <v>8.3997282376198172E-4</v>
      </c>
      <c r="H199" s="444">
        <v>3.7431249906425091E-5</v>
      </c>
      <c r="I199" s="412">
        <v>3.5811993015181842E-5</v>
      </c>
      <c r="J199" s="428">
        <v>2.7646055046135889E-2</v>
      </c>
    </row>
    <row r="200" spans="1:10" ht="15.6" x14ac:dyDescent="0.3">
      <c r="A200" s="422" t="s">
        <v>12</v>
      </c>
      <c r="B200" s="423">
        <v>2036</v>
      </c>
      <c r="C200" s="436" t="s">
        <v>516</v>
      </c>
      <c r="D200" s="433">
        <v>6.0827426890873145E-3</v>
      </c>
      <c r="E200" s="407">
        <v>3.309894792621642E-2</v>
      </c>
      <c r="F200" s="407">
        <v>8.5883872750384157E-4</v>
      </c>
      <c r="G200" s="429">
        <v>7.9095401751758609E-4</v>
      </c>
      <c r="H200" s="444">
        <v>3.4427971344662413E-5</v>
      </c>
      <c r="I200" s="412">
        <v>3.2938630699260723E-5</v>
      </c>
      <c r="J200" s="428">
        <v>2.7254180421866826E-2</v>
      </c>
    </row>
    <row r="201" spans="1:10" ht="15.6" x14ac:dyDescent="0.3">
      <c r="A201" s="422" t="s">
        <v>12</v>
      </c>
      <c r="B201" s="423">
        <v>2037</v>
      </c>
      <c r="C201" s="436" t="s">
        <v>517</v>
      </c>
      <c r="D201" s="433">
        <v>5.4217375636318619E-3</v>
      </c>
      <c r="E201" s="407">
        <v>3.0693667450869117E-2</v>
      </c>
      <c r="F201" s="407">
        <v>8.1186904680293609E-4</v>
      </c>
      <c r="G201" s="429">
        <v>7.4766871933595251E-4</v>
      </c>
      <c r="H201" s="444">
        <v>3.1793472254172493E-5</v>
      </c>
      <c r="I201" s="412">
        <v>3.0418099084012099E-5</v>
      </c>
      <c r="J201" s="428">
        <v>2.6913136328811579E-2</v>
      </c>
    </row>
    <row r="202" spans="1:10" ht="15.6" x14ac:dyDescent="0.3">
      <c r="A202" s="422" t="s">
        <v>12</v>
      </c>
      <c r="B202" s="423">
        <v>2038</v>
      </c>
      <c r="C202" s="436" t="s">
        <v>518</v>
      </c>
      <c r="D202" s="433">
        <v>4.810983704390529E-3</v>
      </c>
      <c r="E202" s="407">
        <v>2.8446989095817062E-2</v>
      </c>
      <c r="F202" s="407">
        <v>7.6951623312917616E-4</v>
      </c>
      <c r="G202" s="429">
        <v>7.0865471871080134E-4</v>
      </c>
      <c r="H202" s="444">
        <v>2.985024948960018E-5</v>
      </c>
      <c r="I202" s="412">
        <v>2.8558936855201151E-5</v>
      </c>
      <c r="J202" s="428">
        <v>2.6616798443288917E-2</v>
      </c>
    </row>
    <row r="203" spans="1:10" ht="15.6" x14ac:dyDescent="0.3">
      <c r="A203" s="422" t="s">
        <v>12</v>
      </c>
      <c r="B203" s="423">
        <v>2039</v>
      </c>
      <c r="C203" s="436" t="s">
        <v>519</v>
      </c>
      <c r="D203" s="433">
        <v>4.2527136289575267E-3</v>
      </c>
      <c r="E203" s="407">
        <v>2.6410307690619955E-2</v>
      </c>
      <c r="F203" s="407">
        <v>7.3156898996930156E-4</v>
      </c>
      <c r="G203" s="429">
        <v>6.7370072066456042E-4</v>
      </c>
      <c r="H203" s="444">
        <v>2.8178434456524993E-5</v>
      </c>
      <c r="I203" s="412">
        <v>2.695944282634475E-5</v>
      </c>
      <c r="J203" s="428">
        <v>2.6356901459536491E-2</v>
      </c>
    </row>
    <row r="204" spans="1:10" ht="15.6" x14ac:dyDescent="0.3">
      <c r="A204" s="422" t="s">
        <v>12</v>
      </c>
      <c r="B204" s="423">
        <v>2040</v>
      </c>
      <c r="C204" s="436" t="s">
        <v>520</v>
      </c>
      <c r="D204" s="433">
        <v>3.7305141795357642E-3</v>
      </c>
      <c r="E204" s="407">
        <v>2.4661850758608606E-2</v>
      </c>
      <c r="F204" s="407">
        <v>6.9688055854726354E-4</v>
      </c>
      <c r="G204" s="429">
        <v>6.4175434091056651E-4</v>
      </c>
      <c r="H204" s="444">
        <v>2.6783444830075756E-5</v>
      </c>
      <c r="I204" s="412">
        <v>2.5624805352811902E-5</v>
      </c>
      <c r="J204" s="428">
        <v>2.6127544391608089E-2</v>
      </c>
    </row>
    <row r="205" spans="1:10" ht="15.6" x14ac:dyDescent="0.3">
      <c r="A205" s="422" t="s">
        <v>12</v>
      </c>
      <c r="B205" s="423">
        <v>2041</v>
      </c>
      <c r="C205" s="436" t="s">
        <v>521</v>
      </c>
      <c r="D205" s="433">
        <v>3.3194998064526066E-3</v>
      </c>
      <c r="E205" s="407">
        <v>2.3249187156578588E-2</v>
      </c>
      <c r="F205" s="407">
        <v>6.7270307094451759E-4</v>
      </c>
      <c r="G205" s="429">
        <v>6.1947662294419112E-4</v>
      </c>
      <c r="H205" s="444">
        <v>2.5506177981516186E-5</v>
      </c>
      <c r="I205" s="412">
        <v>2.4402793312787513E-5</v>
      </c>
      <c r="J205" s="428">
        <v>2.5930526035864657E-2</v>
      </c>
    </row>
    <row r="206" spans="1:10" ht="15.6" x14ac:dyDescent="0.3">
      <c r="A206" s="422" t="s">
        <v>12</v>
      </c>
      <c r="B206" s="423">
        <v>2042</v>
      </c>
      <c r="C206" s="436" t="s">
        <v>522</v>
      </c>
      <c r="D206" s="433">
        <v>2.9705115683921735E-3</v>
      </c>
      <c r="E206" s="407">
        <v>2.1984933465090575E-2</v>
      </c>
      <c r="F206" s="407">
        <v>6.5122467345267454E-4</v>
      </c>
      <c r="G206" s="429">
        <v>5.9969185101953182E-4</v>
      </c>
      <c r="H206" s="444">
        <v>2.4539710824972634E-5</v>
      </c>
      <c r="I206" s="412">
        <v>2.3478131666051591E-5</v>
      </c>
      <c r="J206" s="428">
        <v>2.5754812058193879E-2</v>
      </c>
    </row>
    <row r="207" spans="1:10" ht="15.6" x14ac:dyDescent="0.3">
      <c r="A207" s="422" t="s">
        <v>12</v>
      </c>
      <c r="B207" s="423">
        <v>2043</v>
      </c>
      <c r="C207" s="436" t="s">
        <v>523</v>
      </c>
      <c r="D207" s="433">
        <v>2.7131121163578523E-3</v>
      </c>
      <c r="E207" s="407">
        <v>2.1033847889415012E-2</v>
      </c>
      <c r="F207" s="407">
        <v>6.3215773428775023E-4</v>
      </c>
      <c r="G207" s="429">
        <v>5.8212624359583803E-4</v>
      </c>
      <c r="H207" s="444">
        <v>2.3613893695002532E-5</v>
      </c>
      <c r="I207" s="412">
        <v>2.2592365251862186E-5</v>
      </c>
      <c r="J207" s="428">
        <v>2.5601800410717832E-2</v>
      </c>
    </row>
    <row r="208" spans="1:10" ht="15.6" x14ac:dyDescent="0.3">
      <c r="A208" s="422" t="s">
        <v>12</v>
      </c>
      <c r="B208" s="423">
        <v>2044</v>
      </c>
      <c r="C208" s="436" t="s">
        <v>524</v>
      </c>
      <c r="D208" s="433">
        <v>2.5356258116716684E-3</v>
      </c>
      <c r="E208" s="407">
        <v>2.0336955843730332E-2</v>
      </c>
      <c r="F208" s="407">
        <v>6.1546681349466113E-4</v>
      </c>
      <c r="G208" s="429">
        <v>5.667541811116626E-4</v>
      </c>
      <c r="H208" s="444">
        <v>2.2944762871457509E-5</v>
      </c>
      <c r="I208" s="412">
        <v>2.1952183156528951E-5</v>
      </c>
      <c r="J208" s="428">
        <v>2.5467137584434762E-2</v>
      </c>
    </row>
    <row r="209" spans="1:10" ht="15.6" x14ac:dyDescent="0.3">
      <c r="A209" s="422" t="s">
        <v>12</v>
      </c>
      <c r="B209" s="423">
        <v>2045</v>
      </c>
      <c r="C209" s="436" t="s">
        <v>525</v>
      </c>
      <c r="D209" s="433">
        <v>2.4318327340847267E-3</v>
      </c>
      <c r="E209" s="407">
        <v>1.989334580212164E-2</v>
      </c>
      <c r="F209" s="407">
        <v>6.0078777542997889E-4</v>
      </c>
      <c r="G209" s="429">
        <v>5.5323464702877149E-4</v>
      </c>
      <c r="H209" s="444">
        <v>2.2328914706778925E-5</v>
      </c>
      <c r="I209" s="412">
        <v>2.1362969690939331E-5</v>
      </c>
      <c r="J209" s="428">
        <v>2.5346877594221832E-2</v>
      </c>
    </row>
    <row r="210" spans="1:10" ht="15.6" x14ac:dyDescent="0.3">
      <c r="A210" s="422" t="s">
        <v>12</v>
      </c>
      <c r="B210" s="423">
        <v>2046</v>
      </c>
      <c r="C210" s="436" t="s">
        <v>526</v>
      </c>
      <c r="D210" s="433">
        <v>2.340511768045804E-3</v>
      </c>
      <c r="E210" s="407">
        <v>1.9514086810981216E-2</v>
      </c>
      <c r="F210" s="407">
        <v>5.8816024595003389E-4</v>
      </c>
      <c r="G210" s="429">
        <v>5.4160516216535451E-4</v>
      </c>
      <c r="H210" s="444">
        <v>2.1825463755505157E-5</v>
      </c>
      <c r="I210" s="412">
        <v>2.0881299710170414E-5</v>
      </c>
      <c r="J210" s="428">
        <v>2.5239708148232988E-2</v>
      </c>
    </row>
    <row r="211" spans="1:10" ht="15.6" x14ac:dyDescent="0.3">
      <c r="A211" s="422" t="s">
        <v>12</v>
      </c>
      <c r="B211" s="423">
        <v>2047</v>
      </c>
      <c r="C211" s="436" t="s">
        <v>527</v>
      </c>
      <c r="D211" s="433">
        <v>2.2660470435860555E-3</v>
      </c>
      <c r="E211" s="407">
        <v>1.9212673425057648E-2</v>
      </c>
      <c r="F211" s="407">
        <v>5.777430321000118E-4</v>
      </c>
      <c r="G211" s="429">
        <v>5.3201365937589147E-4</v>
      </c>
      <c r="H211" s="444">
        <v>2.1463483089795839E-5</v>
      </c>
      <c r="I211" s="412">
        <v>2.0534984170375343E-5</v>
      </c>
      <c r="J211" s="428">
        <v>2.5149085576210872E-2</v>
      </c>
    </row>
    <row r="212" spans="1:10" ht="15.6" x14ac:dyDescent="0.3">
      <c r="A212" s="422" t="s">
        <v>12</v>
      </c>
      <c r="B212" s="423">
        <v>2048</v>
      </c>
      <c r="C212" s="436" t="s">
        <v>528</v>
      </c>
      <c r="D212" s="433">
        <v>2.2022452641011934E-3</v>
      </c>
      <c r="E212" s="407">
        <v>1.8942445169275315E-2</v>
      </c>
      <c r="F212" s="407">
        <v>5.6853103977656295E-4</v>
      </c>
      <c r="G212" s="429">
        <v>5.2352461915457606E-4</v>
      </c>
      <c r="H212" s="444">
        <v>2.0972378131840128E-5</v>
      </c>
      <c r="I212" s="412">
        <v>2.0065119905437686E-5</v>
      </c>
      <c r="J212" s="428">
        <v>2.5068979198735932E-2</v>
      </c>
    </row>
    <row r="213" spans="1:10" ht="15.6" x14ac:dyDescent="0.3">
      <c r="A213" s="422" t="s">
        <v>12</v>
      </c>
      <c r="B213" s="423">
        <v>2049</v>
      </c>
      <c r="C213" s="436" t="s">
        <v>529</v>
      </c>
      <c r="D213" s="433">
        <v>2.1807426664684723E-3</v>
      </c>
      <c r="E213" s="407">
        <v>1.8939414963419169E-2</v>
      </c>
      <c r="F213" s="407">
        <v>5.6331805341853212E-4</v>
      </c>
      <c r="G213" s="429">
        <v>5.1872198380202095E-4</v>
      </c>
      <c r="H213" s="444">
        <v>2.0698893034322761E-5</v>
      </c>
      <c r="I213" s="412">
        <v>1.9803469503864623E-5</v>
      </c>
      <c r="J213" s="428">
        <v>2.500096274465493E-2</v>
      </c>
    </row>
    <row r="214" spans="1:10" ht="15.6" x14ac:dyDescent="0.3">
      <c r="A214" s="422" t="s">
        <v>12</v>
      </c>
      <c r="B214" s="423">
        <v>2050</v>
      </c>
      <c r="C214" s="436" t="s">
        <v>530</v>
      </c>
      <c r="D214" s="433">
        <v>2.1619131217441483E-3</v>
      </c>
      <c r="E214" s="407">
        <v>1.8932988405190834E-2</v>
      </c>
      <c r="F214" s="407">
        <v>5.5877707752022938E-4</v>
      </c>
      <c r="G214" s="429">
        <v>5.1453285476523542E-4</v>
      </c>
      <c r="H214" s="444">
        <v>2.0323924872915373E-5</v>
      </c>
      <c r="I214" s="412">
        <v>1.9444723940848592E-5</v>
      </c>
      <c r="J214" s="428">
        <v>2.4940231544815568E-2</v>
      </c>
    </row>
    <row r="215" spans="1:10" ht="15.6" x14ac:dyDescent="0.3">
      <c r="A215" s="422" t="s">
        <v>93</v>
      </c>
      <c r="B215" s="423">
        <v>2015</v>
      </c>
      <c r="C215" s="436" t="s">
        <v>3051</v>
      </c>
      <c r="D215" s="433">
        <v>5.2772233595470217E-2</v>
      </c>
      <c r="E215" s="407">
        <v>0.21467708465041974</v>
      </c>
      <c r="F215" s="407">
        <v>1.9985295974018942E-3</v>
      </c>
      <c r="G215" s="429">
        <v>1.8469545780672777E-3</v>
      </c>
      <c r="H215" s="444">
        <v>1.6164739239912053E-4</v>
      </c>
      <c r="I215" s="412">
        <v>1.5465459631957705E-4</v>
      </c>
      <c r="J215" s="428">
        <v>4.4866291695745547E-2</v>
      </c>
    </row>
    <row r="216" spans="1:10" ht="15.6" x14ac:dyDescent="0.3">
      <c r="A216" s="422" t="s">
        <v>93</v>
      </c>
      <c r="B216" s="423">
        <v>2016</v>
      </c>
      <c r="C216" s="436" t="s">
        <v>3052</v>
      </c>
      <c r="D216" s="433">
        <v>4.385360489850907E-2</v>
      </c>
      <c r="E216" s="407">
        <v>0.18312018508325659</v>
      </c>
      <c r="F216" s="407">
        <v>1.8714977546522872E-3</v>
      </c>
      <c r="G216" s="429">
        <v>1.7280030204019086E-3</v>
      </c>
      <c r="H216" s="444">
        <v>1.3101241428068442E-4</v>
      </c>
      <c r="I216" s="412">
        <v>1.2534487575694022E-4</v>
      </c>
      <c r="J216" s="428">
        <v>4.3953855868053837E-2</v>
      </c>
    </row>
    <row r="217" spans="1:10" ht="15.6" x14ac:dyDescent="0.3">
      <c r="A217" s="422" t="s">
        <v>93</v>
      </c>
      <c r="B217" s="423">
        <v>2017</v>
      </c>
      <c r="C217" s="436" t="s">
        <v>531</v>
      </c>
      <c r="D217" s="433">
        <v>3.6329213152718941E-2</v>
      </c>
      <c r="E217" s="407">
        <v>0.15557279152593728</v>
      </c>
      <c r="F217" s="407">
        <v>1.8044792130241149E-3</v>
      </c>
      <c r="G217" s="429">
        <v>1.6651548684262806E-3</v>
      </c>
      <c r="H217" s="444">
        <v>1.1924339304506454E-4</v>
      </c>
      <c r="I217" s="412">
        <v>1.1408497419771036E-4</v>
      </c>
      <c r="J217" s="428">
        <v>4.2852395289840646E-2</v>
      </c>
    </row>
    <row r="218" spans="1:10" ht="15.6" x14ac:dyDescent="0.3">
      <c r="A218" s="422" t="s">
        <v>93</v>
      </c>
      <c r="B218" s="423">
        <v>2018</v>
      </c>
      <c r="C218" s="436" t="s">
        <v>532</v>
      </c>
      <c r="D218" s="433">
        <v>2.9918066371685096E-2</v>
      </c>
      <c r="E218" s="407">
        <v>0.13174166405612023</v>
      </c>
      <c r="F218" s="407">
        <v>1.7719205082605022E-3</v>
      </c>
      <c r="G218" s="429">
        <v>1.6342498060787512E-3</v>
      </c>
      <c r="H218" s="444">
        <v>1.0970578168139888E-4</v>
      </c>
      <c r="I218" s="412">
        <v>1.0495996064461459E-4</v>
      </c>
      <c r="J218" s="428">
        <v>4.1678566839487327E-2</v>
      </c>
    </row>
    <row r="219" spans="1:10" ht="15.6" x14ac:dyDescent="0.3">
      <c r="A219" s="422" t="s">
        <v>93</v>
      </c>
      <c r="B219" s="423">
        <v>2019</v>
      </c>
      <c r="C219" s="436" t="s">
        <v>533</v>
      </c>
      <c r="D219" s="433">
        <v>2.4576036541952988E-2</v>
      </c>
      <c r="E219" s="407">
        <v>0.11157671373837033</v>
      </c>
      <c r="F219" s="407">
        <v>1.7488211457349228E-3</v>
      </c>
      <c r="G219" s="429">
        <v>1.6121794536162069E-3</v>
      </c>
      <c r="H219" s="444">
        <v>9.9603813652817433E-5</v>
      </c>
      <c r="I219" s="412">
        <v>9.5294997075317058E-5</v>
      </c>
      <c r="J219" s="428">
        <v>4.0467051635682767E-2</v>
      </c>
    </row>
    <row r="220" spans="1:10" ht="15.6" x14ac:dyDescent="0.3">
      <c r="A220" s="422" t="s">
        <v>93</v>
      </c>
      <c r="B220" s="423">
        <v>2020</v>
      </c>
      <c r="C220" s="436" t="s">
        <v>534</v>
      </c>
      <c r="D220" s="433">
        <v>2.0476548505693037E-2</v>
      </c>
      <c r="E220" s="407">
        <v>9.4866810332708496E-2</v>
      </c>
      <c r="F220" s="407">
        <v>1.6974465176831826E-3</v>
      </c>
      <c r="G220" s="429">
        <v>1.5645093744186421E-3</v>
      </c>
      <c r="H220" s="444">
        <v>9.337314377957134E-5</v>
      </c>
      <c r="I220" s="412">
        <v>8.9333869575853293E-5</v>
      </c>
      <c r="J220" s="428">
        <v>3.9240670396350152E-2</v>
      </c>
    </row>
    <row r="221" spans="1:10" ht="15.6" x14ac:dyDescent="0.3">
      <c r="A221" s="422" t="s">
        <v>93</v>
      </c>
      <c r="B221" s="423">
        <v>2021</v>
      </c>
      <c r="C221" s="436" t="s">
        <v>535</v>
      </c>
      <c r="D221" s="433">
        <v>1.7336167478389768E-2</v>
      </c>
      <c r="E221" s="407">
        <v>8.1058383960328703E-2</v>
      </c>
      <c r="F221" s="407">
        <v>1.6071116201324981E-3</v>
      </c>
      <c r="G221" s="429">
        <v>1.4810282323929375E-3</v>
      </c>
      <c r="H221" s="444">
        <v>8.4594964959338302E-5</v>
      </c>
      <c r="I221" s="412">
        <v>8.0935424968640407E-5</v>
      </c>
      <c r="J221" s="428">
        <v>3.8012357632477949E-2</v>
      </c>
    </row>
    <row r="222" spans="1:10" ht="15.6" x14ac:dyDescent="0.3">
      <c r="A222" s="422" t="s">
        <v>93</v>
      </c>
      <c r="B222" s="423">
        <v>2022</v>
      </c>
      <c r="C222" s="436" t="s">
        <v>536</v>
      </c>
      <c r="D222" s="433">
        <v>1.448293735728802E-2</v>
      </c>
      <c r="E222" s="407">
        <v>6.9333836986252173E-2</v>
      </c>
      <c r="F222" s="407">
        <v>1.5200055773278872E-3</v>
      </c>
      <c r="G222" s="429">
        <v>1.4004967116692734E-3</v>
      </c>
      <c r="H222" s="444">
        <v>7.6529570110547108E-5</v>
      </c>
      <c r="I222" s="412">
        <v>7.3218929155893667E-5</v>
      </c>
      <c r="J222" s="428">
        <v>3.6809703601014286E-2</v>
      </c>
    </row>
    <row r="223" spans="1:10" ht="15.6" x14ac:dyDescent="0.3">
      <c r="A223" s="422" t="s">
        <v>93</v>
      </c>
      <c r="B223" s="423">
        <v>2023</v>
      </c>
      <c r="C223" s="436" t="s">
        <v>537</v>
      </c>
      <c r="D223" s="433">
        <v>1.2439504968298237E-2</v>
      </c>
      <c r="E223" s="407">
        <v>6.0007284062561561E-2</v>
      </c>
      <c r="F223" s="407">
        <v>1.4421205526707098E-3</v>
      </c>
      <c r="G223" s="429">
        <v>1.3285295844182468E-3</v>
      </c>
      <c r="H223" s="444">
        <v>6.7684702402707271E-5</v>
      </c>
      <c r="I223" s="412">
        <v>6.4756693478213508E-5</v>
      </c>
      <c r="J223" s="428">
        <v>3.5627051473352038E-2</v>
      </c>
    </row>
    <row r="224" spans="1:10" ht="15.6" x14ac:dyDescent="0.3">
      <c r="A224" s="422" t="s">
        <v>93</v>
      </c>
      <c r="B224" s="423">
        <v>2024</v>
      </c>
      <c r="C224" s="436" t="s">
        <v>538</v>
      </c>
      <c r="D224" s="433">
        <v>1.0734251678204151E-2</v>
      </c>
      <c r="E224" s="407">
        <v>5.2335971953179829E-2</v>
      </c>
      <c r="F224" s="407">
        <v>1.3760716621274639E-3</v>
      </c>
      <c r="G224" s="429">
        <v>1.2675545388303048E-3</v>
      </c>
      <c r="H224" s="444">
        <v>6.1671526926860394E-5</v>
      </c>
      <c r="I224" s="412">
        <v>5.9003644307012891E-5</v>
      </c>
      <c r="J224" s="428">
        <v>3.4468415200160134E-2</v>
      </c>
    </row>
    <row r="225" spans="1:10" ht="15.6" x14ac:dyDescent="0.3">
      <c r="A225" s="422" t="s">
        <v>93</v>
      </c>
      <c r="B225" s="423">
        <v>2025</v>
      </c>
      <c r="C225" s="436" t="s">
        <v>539</v>
      </c>
      <c r="D225" s="433">
        <v>9.3563951400374382E-3</v>
      </c>
      <c r="E225" s="407">
        <v>4.6210205748487915E-2</v>
      </c>
      <c r="F225" s="407">
        <v>1.3214015203440097E-3</v>
      </c>
      <c r="G225" s="429">
        <v>1.2171135722301902E-3</v>
      </c>
      <c r="H225" s="444">
        <v>5.7204346074566455E-5</v>
      </c>
      <c r="I225" s="412">
        <v>5.4729710329445401E-5</v>
      </c>
      <c r="J225" s="428">
        <v>3.3332238598969013E-2</v>
      </c>
    </row>
    <row r="226" spans="1:10" ht="15.6" x14ac:dyDescent="0.3">
      <c r="A226" s="422" t="s">
        <v>93</v>
      </c>
      <c r="B226" s="423">
        <v>2026</v>
      </c>
      <c r="C226" s="436" t="s">
        <v>540</v>
      </c>
      <c r="D226" s="433">
        <v>8.2223231542698141E-3</v>
      </c>
      <c r="E226" s="407">
        <v>4.1280528283316693E-2</v>
      </c>
      <c r="F226" s="407">
        <v>1.2635272467942536E-3</v>
      </c>
      <c r="G226" s="429">
        <v>1.1636832991681098E-3</v>
      </c>
      <c r="H226" s="444">
        <v>5.1397100151843479E-5</v>
      </c>
      <c r="I226" s="412">
        <v>4.9173683567296827E-5</v>
      </c>
      <c r="J226" s="428">
        <v>3.2303380922489626E-2</v>
      </c>
    </row>
    <row r="227" spans="1:10" ht="15.6" x14ac:dyDescent="0.3">
      <c r="A227" s="422" t="s">
        <v>93</v>
      </c>
      <c r="B227" s="423">
        <v>2027</v>
      </c>
      <c r="C227" s="436" t="s">
        <v>541</v>
      </c>
      <c r="D227" s="433">
        <v>7.2726293663980326E-3</v>
      </c>
      <c r="E227" s="407">
        <v>3.7209176894842537E-2</v>
      </c>
      <c r="F227" s="407">
        <v>1.1984185521056634E-3</v>
      </c>
      <c r="G227" s="429">
        <v>1.1036095758029272E-3</v>
      </c>
      <c r="H227" s="444">
        <v>4.5828094899442107E-5</v>
      </c>
      <c r="I227" s="412">
        <v>4.3845596126589252E-5</v>
      </c>
      <c r="J227" s="428">
        <v>3.1369080984094175E-2</v>
      </c>
    </row>
    <row r="228" spans="1:10" ht="15.6" x14ac:dyDescent="0.3">
      <c r="A228" s="422" t="s">
        <v>93</v>
      </c>
      <c r="B228" s="423">
        <v>2028</v>
      </c>
      <c r="C228" s="436" t="s">
        <v>542</v>
      </c>
      <c r="D228" s="433">
        <v>6.4989774884416625E-3</v>
      </c>
      <c r="E228" s="407">
        <v>3.3904812188403632E-2</v>
      </c>
      <c r="F228" s="407">
        <v>1.1254837602697107E-3</v>
      </c>
      <c r="G228" s="429">
        <v>1.0363055419526923E-3</v>
      </c>
      <c r="H228" s="444">
        <v>3.929321053304858E-5</v>
      </c>
      <c r="I228" s="412">
        <v>3.7593404817612223E-5</v>
      </c>
      <c r="J228" s="428">
        <v>3.0532715305571036E-2</v>
      </c>
    </row>
    <row r="229" spans="1:10" ht="15.6" x14ac:dyDescent="0.3">
      <c r="A229" s="422" t="s">
        <v>93</v>
      </c>
      <c r="B229" s="423">
        <v>2029</v>
      </c>
      <c r="C229" s="436" t="s">
        <v>543</v>
      </c>
      <c r="D229" s="433">
        <v>5.8219529415036771E-3</v>
      </c>
      <c r="E229" s="407">
        <v>3.1119458719394918E-2</v>
      </c>
      <c r="F229" s="407">
        <v>1.0559850160190951E-3</v>
      </c>
      <c r="G229" s="429">
        <v>9.7222260826141673E-4</v>
      </c>
      <c r="H229" s="444">
        <v>3.4423178810418782E-5</v>
      </c>
      <c r="I229" s="412">
        <v>3.293405454427641E-5</v>
      </c>
      <c r="J229" s="428">
        <v>2.9785213752214795E-2</v>
      </c>
    </row>
    <row r="230" spans="1:10" ht="15.6" x14ac:dyDescent="0.3">
      <c r="A230" s="422" t="s">
        <v>93</v>
      </c>
      <c r="B230" s="423">
        <v>2030</v>
      </c>
      <c r="C230" s="436" t="s">
        <v>544</v>
      </c>
      <c r="D230" s="433">
        <v>5.2548897282307001E-3</v>
      </c>
      <c r="E230" s="407">
        <v>2.8821313298519124E-2</v>
      </c>
      <c r="F230" s="407">
        <v>9.9090531054710088E-4</v>
      </c>
      <c r="G230" s="429">
        <v>9.1224823500407539E-4</v>
      </c>
      <c r="H230" s="444">
        <v>3.0771878040702626E-5</v>
      </c>
      <c r="I230" s="412">
        <v>2.944070220795105E-5</v>
      </c>
      <c r="J230" s="428">
        <v>2.9120277720738535E-2</v>
      </c>
    </row>
    <row r="231" spans="1:10" ht="15.6" x14ac:dyDescent="0.3">
      <c r="A231" s="422" t="s">
        <v>93</v>
      </c>
      <c r="B231" s="423">
        <v>2031</v>
      </c>
      <c r="C231" s="436" t="s">
        <v>545</v>
      </c>
      <c r="D231" s="433">
        <v>4.7662482453170538E-3</v>
      </c>
      <c r="E231" s="407">
        <v>2.6891864254918296E-2</v>
      </c>
      <c r="F231" s="407">
        <v>9.3130567230657044E-4</v>
      </c>
      <c r="G231" s="429">
        <v>8.5738296252143545E-4</v>
      </c>
      <c r="H231" s="444">
        <v>2.9014803853503466E-5</v>
      </c>
      <c r="I231" s="412">
        <v>2.7759633691690348E-5</v>
      </c>
      <c r="J231" s="428">
        <v>2.8532517804712856E-2</v>
      </c>
    </row>
    <row r="232" spans="1:10" ht="15.6" x14ac:dyDescent="0.3">
      <c r="A232" s="422" t="s">
        <v>93</v>
      </c>
      <c r="B232" s="423">
        <v>2032</v>
      </c>
      <c r="C232" s="436" t="s">
        <v>546</v>
      </c>
      <c r="D232" s="433">
        <v>4.3431165920924187E-3</v>
      </c>
      <c r="E232" s="407">
        <v>2.5291760754734525E-2</v>
      </c>
      <c r="F232" s="407">
        <v>8.752193958640902E-4</v>
      </c>
      <c r="G232" s="429">
        <v>8.0573093648809838E-4</v>
      </c>
      <c r="H232" s="444">
        <v>2.6791628489320935E-5</v>
      </c>
      <c r="I232" s="412">
        <v>2.5632638227581442E-5</v>
      </c>
      <c r="J232" s="428">
        <v>2.8013114407358073E-2</v>
      </c>
    </row>
    <row r="233" spans="1:10" ht="15.6" x14ac:dyDescent="0.3">
      <c r="A233" s="422" t="s">
        <v>93</v>
      </c>
      <c r="B233" s="423">
        <v>2033</v>
      </c>
      <c r="C233" s="436" t="s">
        <v>547</v>
      </c>
      <c r="D233" s="433">
        <v>3.974858309635107E-3</v>
      </c>
      <c r="E233" s="407">
        <v>2.3966703763861605E-2</v>
      </c>
      <c r="F233" s="407">
        <v>8.2347998627910223E-4</v>
      </c>
      <c r="G233" s="429">
        <v>7.5809263705562378E-4</v>
      </c>
      <c r="H233" s="444">
        <v>2.504178266567421E-5</v>
      </c>
      <c r="I233" s="412">
        <v>2.3958488400074029E-5</v>
      </c>
      <c r="J233" s="428">
        <v>2.7555947985768808E-2</v>
      </c>
    </row>
    <row r="234" spans="1:10" ht="15.6" x14ac:dyDescent="0.3">
      <c r="A234" s="422" t="s">
        <v>93</v>
      </c>
      <c r="B234" s="423">
        <v>2034</v>
      </c>
      <c r="C234" s="436" t="s">
        <v>548</v>
      </c>
      <c r="D234" s="433">
        <v>3.6486450550207096E-3</v>
      </c>
      <c r="E234" s="407">
        <v>2.284705088533948E-2</v>
      </c>
      <c r="F234" s="407">
        <v>7.7602280066422396E-4</v>
      </c>
      <c r="G234" s="429">
        <v>7.1440788726170911E-4</v>
      </c>
      <c r="H234" s="444">
        <v>2.3699311481753603E-5</v>
      </c>
      <c r="I234" s="412">
        <v>2.2674088178089603E-5</v>
      </c>
      <c r="J234" s="428">
        <v>2.7155571044033423E-2</v>
      </c>
    </row>
    <row r="235" spans="1:10" ht="15.6" x14ac:dyDescent="0.3">
      <c r="A235" s="422" t="s">
        <v>93</v>
      </c>
      <c r="B235" s="423">
        <v>2035</v>
      </c>
      <c r="C235" s="436" t="s">
        <v>549</v>
      </c>
      <c r="D235" s="433">
        <v>3.3611711467867113E-3</v>
      </c>
      <c r="E235" s="407">
        <v>2.1922456045024265E-2</v>
      </c>
      <c r="F235" s="407">
        <v>7.3232168461322502E-4</v>
      </c>
      <c r="G235" s="429">
        <v>6.7417611414362258E-4</v>
      </c>
      <c r="H235" s="444">
        <v>2.2344221543763215E-5</v>
      </c>
      <c r="I235" s="412">
        <v>2.1377614332936707E-5</v>
      </c>
      <c r="J235" s="428">
        <v>2.6807864931418041E-2</v>
      </c>
    </row>
    <row r="236" spans="1:10" ht="15.6" x14ac:dyDescent="0.3">
      <c r="A236" s="422" t="s">
        <v>93</v>
      </c>
      <c r="B236" s="423">
        <v>2036</v>
      </c>
      <c r="C236" s="436" t="s">
        <v>550</v>
      </c>
      <c r="D236" s="433">
        <v>3.1125948209666235E-3</v>
      </c>
      <c r="E236" s="407">
        <v>2.1155948695561026E-2</v>
      </c>
      <c r="F236" s="407">
        <v>6.9414207685465732E-4</v>
      </c>
      <c r="G236" s="429">
        <v>6.3903073813563276E-4</v>
      </c>
      <c r="H236" s="444">
        <v>2.1266024201240207E-5</v>
      </c>
      <c r="I236" s="412">
        <v>2.0346067811297638E-5</v>
      </c>
      <c r="J236" s="428">
        <v>2.6506940366924355E-2</v>
      </c>
    </row>
    <row r="237" spans="1:10" ht="15.6" x14ac:dyDescent="0.3">
      <c r="A237" s="422" t="s">
        <v>93</v>
      </c>
      <c r="B237" s="423">
        <v>2037</v>
      </c>
      <c r="C237" s="436" t="s">
        <v>551</v>
      </c>
      <c r="D237" s="433">
        <v>2.8958469041529661E-3</v>
      </c>
      <c r="E237" s="407">
        <v>2.0518523831519832E-2</v>
      </c>
      <c r="F237" s="407">
        <v>6.5979726689191823E-4</v>
      </c>
      <c r="G237" s="429">
        <v>6.0741678987342377E-4</v>
      </c>
      <c r="H237" s="444">
        <v>2.0318418630025228E-5</v>
      </c>
      <c r="I237" s="412">
        <v>1.9439443327446779E-5</v>
      </c>
      <c r="J237" s="428">
        <v>2.6249418831777702E-2</v>
      </c>
    </row>
    <row r="238" spans="1:10" ht="15.6" x14ac:dyDescent="0.3">
      <c r="A238" s="422" t="s">
        <v>93</v>
      </c>
      <c r="B238" s="423">
        <v>2038</v>
      </c>
      <c r="C238" s="436" t="s">
        <v>552</v>
      </c>
      <c r="D238" s="433">
        <v>2.7005339958628299E-3</v>
      </c>
      <c r="E238" s="407">
        <v>1.9950317771388632E-2</v>
      </c>
      <c r="F238" s="407">
        <v>6.2916668775021931E-4</v>
      </c>
      <c r="G238" s="429">
        <v>5.7922247239830841E-4</v>
      </c>
      <c r="H238" s="444">
        <v>1.9502103254352047E-5</v>
      </c>
      <c r="I238" s="412">
        <v>1.8658451672127058E-5</v>
      </c>
      <c r="J238" s="428">
        <v>2.6030629887177248E-2</v>
      </c>
    </row>
    <row r="239" spans="1:10" ht="15.6" x14ac:dyDescent="0.3">
      <c r="A239" s="422" t="s">
        <v>93</v>
      </c>
      <c r="B239" s="423">
        <v>2039</v>
      </c>
      <c r="C239" s="436" t="s">
        <v>553</v>
      </c>
      <c r="D239" s="433">
        <v>2.5201158388736219E-3</v>
      </c>
      <c r="E239" s="407">
        <v>1.9429399531155019E-2</v>
      </c>
      <c r="F239" s="407">
        <v>6.0209539968661039E-4</v>
      </c>
      <c r="G239" s="429">
        <v>5.5430593372118061E-4</v>
      </c>
      <c r="H239" s="444">
        <v>1.8812098571084196E-5</v>
      </c>
      <c r="I239" s="412">
        <v>1.7998302690034851E-5</v>
      </c>
      <c r="J239" s="428">
        <v>2.5845937046230599E-2</v>
      </c>
    </row>
    <row r="240" spans="1:10" ht="15.6" x14ac:dyDescent="0.3">
      <c r="A240" s="422" t="s">
        <v>93</v>
      </c>
      <c r="B240" s="423">
        <v>2040</v>
      </c>
      <c r="C240" s="436" t="s">
        <v>554</v>
      </c>
      <c r="D240" s="433">
        <v>2.3595988118327248E-3</v>
      </c>
      <c r="E240" s="407">
        <v>1.8995558496170822E-2</v>
      </c>
      <c r="F240" s="407">
        <v>5.7844013805405229E-4</v>
      </c>
      <c r="G240" s="429">
        <v>5.3253413997843507E-4</v>
      </c>
      <c r="H240" s="444">
        <v>1.8227751013349413E-5</v>
      </c>
      <c r="I240" s="412">
        <v>1.7439225246918963E-5</v>
      </c>
      <c r="J240" s="428">
        <v>2.5690342107196749E-2</v>
      </c>
    </row>
    <row r="241" spans="1:10" ht="15.6" x14ac:dyDescent="0.3">
      <c r="A241" s="422" t="s">
        <v>93</v>
      </c>
      <c r="B241" s="423">
        <v>2041</v>
      </c>
      <c r="C241" s="436" t="s">
        <v>555</v>
      </c>
      <c r="D241" s="433">
        <v>2.2364645721438736E-3</v>
      </c>
      <c r="E241" s="407">
        <v>1.8664070914964737E-2</v>
      </c>
      <c r="F241" s="407">
        <v>5.5973096775054857E-4</v>
      </c>
      <c r="G241" s="429">
        <v>5.1531362417344339E-4</v>
      </c>
      <c r="H241" s="444">
        <v>1.7745754501647036E-5</v>
      </c>
      <c r="I241" s="412">
        <v>1.6978077909245772E-5</v>
      </c>
      <c r="J241" s="428">
        <v>2.5562314889580984E-2</v>
      </c>
    </row>
    <row r="242" spans="1:10" ht="15.6" x14ac:dyDescent="0.3">
      <c r="A242" s="422" t="s">
        <v>93</v>
      </c>
      <c r="B242" s="423">
        <v>2042</v>
      </c>
      <c r="C242" s="436" t="s">
        <v>556</v>
      </c>
      <c r="D242" s="433">
        <v>2.1311407075549817E-3</v>
      </c>
      <c r="E242" s="407">
        <v>1.8362673851408353E-2</v>
      </c>
      <c r="F242" s="407">
        <v>5.4387300696124425E-4</v>
      </c>
      <c r="G242" s="429">
        <v>5.0071794398646595E-4</v>
      </c>
      <c r="H242" s="444">
        <v>1.735519917594094E-5</v>
      </c>
      <c r="I242" s="412">
        <v>1.6604419697259259E-5</v>
      </c>
      <c r="J242" s="428">
        <v>2.5456017417633318E-2</v>
      </c>
    </row>
    <row r="243" spans="1:10" ht="15.6" x14ac:dyDescent="0.3">
      <c r="A243" s="422" t="s">
        <v>93</v>
      </c>
      <c r="B243" s="423">
        <v>2043</v>
      </c>
      <c r="C243" s="436" t="s">
        <v>557</v>
      </c>
      <c r="D243" s="433">
        <v>2.0522256528230217E-3</v>
      </c>
      <c r="E243" s="407">
        <v>1.8143727194859342E-2</v>
      </c>
      <c r="F243" s="407">
        <v>5.3064515642720078E-4</v>
      </c>
      <c r="G243" s="429">
        <v>4.8854431126684849E-4</v>
      </c>
      <c r="H243" s="444">
        <v>1.7050291635956359E-5</v>
      </c>
      <c r="I243" s="412">
        <v>1.6312709988891123E-5</v>
      </c>
      <c r="J243" s="428">
        <v>2.5369253893076534E-2</v>
      </c>
    </row>
    <row r="244" spans="1:10" ht="15.6" x14ac:dyDescent="0.3">
      <c r="A244" s="422" t="s">
        <v>93</v>
      </c>
      <c r="B244" s="423">
        <v>2044</v>
      </c>
      <c r="C244" s="436" t="s">
        <v>558</v>
      </c>
      <c r="D244" s="433">
        <v>1.9922615721904972E-3</v>
      </c>
      <c r="E244" s="407">
        <v>1.7965278388765341E-2</v>
      </c>
      <c r="F244" s="407">
        <v>5.1955626134886032E-4</v>
      </c>
      <c r="G244" s="429">
        <v>4.783390323206191E-4</v>
      </c>
      <c r="H244" s="444">
        <v>1.6795554412065343E-5</v>
      </c>
      <c r="I244" s="412">
        <v>1.6068987018475384E-5</v>
      </c>
      <c r="J244" s="428">
        <v>2.5297377977774226E-2</v>
      </c>
    </row>
    <row r="245" spans="1:10" ht="15.6" x14ac:dyDescent="0.3">
      <c r="A245" s="422" t="s">
        <v>93</v>
      </c>
      <c r="B245" s="423">
        <v>2045</v>
      </c>
      <c r="C245" s="436" t="s">
        <v>559</v>
      </c>
      <c r="D245" s="433">
        <v>1.9515332295704827E-3</v>
      </c>
      <c r="E245" s="407">
        <v>1.7846984335635585E-2</v>
      </c>
      <c r="F245" s="407">
        <v>5.1029178041732274E-4</v>
      </c>
      <c r="G245" s="429">
        <v>4.6981384446293526E-4</v>
      </c>
      <c r="H245" s="444">
        <v>1.6611876344780489E-5</v>
      </c>
      <c r="I245" s="412">
        <v>1.5893254086430574E-5</v>
      </c>
      <c r="J245" s="428">
        <v>2.5236611158029203E-2</v>
      </c>
    </row>
    <row r="246" spans="1:10" ht="15.6" x14ac:dyDescent="0.3">
      <c r="A246" s="422" t="s">
        <v>93</v>
      </c>
      <c r="B246" s="423">
        <v>2046</v>
      </c>
      <c r="C246" s="436" t="s">
        <v>560</v>
      </c>
      <c r="D246" s="433">
        <v>1.9169659997652323E-3</v>
      </c>
      <c r="E246" s="407">
        <v>1.7752604310630606E-2</v>
      </c>
      <c r="F246" s="407">
        <v>5.0262872292031104E-4</v>
      </c>
      <c r="G246" s="429">
        <v>4.6276220159463679E-4</v>
      </c>
      <c r="H246" s="444">
        <v>1.6446797570531796E-5</v>
      </c>
      <c r="I246" s="412">
        <v>1.5735318134101769E-5</v>
      </c>
      <c r="J246" s="428">
        <v>2.5186785150874438E-2</v>
      </c>
    </row>
    <row r="247" spans="1:10" ht="15.6" x14ac:dyDescent="0.3">
      <c r="A247" s="422" t="s">
        <v>93</v>
      </c>
      <c r="B247" s="423">
        <v>2047</v>
      </c>
      <c r="C247" s="436" t="s">
        <v>561</v>
      </c>
      <c r="D247" s="433">
        <v>1.8869256106649774E-3</v>
      </c>
      <c r="E247" s="407">
        <v>1.7666117117801305E-2</v>
      </c>
      <c r="F247" s="407">
        <v>4.9635093207624659E-4</v>
      </c>
      <c r="G247" s="429">
        <v>4.5698481298739844E-4</v>
      </c>
      <c r="H247" s="444">
        <v>1.6319318598751491E-5</v>
      </c>
      <c r="I247" s="412">
        <v>1.5613351317501628E-5</v>
      </c>
      <c r="J247" s="428">
        <v>2.5145628474360464E-2</v>
      </c>
    </row>
    <row r="248" spans="1:10" ht="15.6" x14ac:dyDescent="0.3">
      <c r="A248" s="422" t="s">
        <v>93</v>
      </c>
      <c r="B248" s="423">
        <v>2048</v>
      </c>
      <c r="C248" s="436" t="s">
        <v>562</v>
      </c>
      <c r="D248" s="433">
        <v>1.8630537365358711E-3</v>
      </c>
      <c r="E248" s="407">
        <v>1.7595281413618186E-2</v>
      </c>
      <c r="F248" s="407">
        <v>4.9120648414921562E-4</v>
      </c>
      <c r="G248" s="429">
        <v>4.5224871938652353E-4</v>
      </c>
      <c r="H248" s="444">
        <v>1.6169900810043329E-5</v>
      </c>
      <c r="I248" s="412">
        <v>1.5470402860802663E-5</v>
      </c>
      <c r="J248" s="428">
        <v>2.511181700986086E-2</v>
      </c>
    </row>
    <row r="249" spans="1:10" ht="15.6" x14ac:dyDescent="0.3">
      <c r="A249" s="422" t="s">
        <v>93</v>
      </c>
      <c r="B249" s="423">
        <v>2049</v>
      </c>
      <c r="C249" s="436" t="s">
        <v>563</v>
      </c>
      <c r="D249" s="433">
        <v>1.8536263461148854E-3</v>
      </c>
      <c r="E249" s="407">
        <v>1.760453751025506E-2</v>
      </c>
      <c r="F249" s="407">
        <v>4.8785878337279174E-4</v>
      </c>
      <c r="G249" s="429">
        <v>4.4916820950526568E-4</v>
      </c>
      <c r="H249" s="444">
        <v>1.6098442704118814E-5</v>
      </c>
      <c r="I249" s="412">
        <v>1.5402037813342036E-5</v>
      </c>
      <c r="J249" s="428">
        <v>2.5083411399383224E-2</v>
      </c>
    </row>
    <row r="250" spans="1:10" ht="15.6" x14ac:dyDescent="0.3">
      <c r="A250" s="422" t="s">
        <v>93</v>
      </c>
      <c r="B250" s="423">
        <v>2050</v>
      </c>
      <c r="C250" s="436" t="s">
        <v>564</v>
      </c>
      <c r="D250" s="433">
        <v>1.8461370239567106E-3</v>
      </c>
      <c r="E250" s="407">
        <v>1.7614041010375708E-2</v>
      </c>
      <c r="F250" s="407">
        <v>4.8521029170769595E-4</v>
      </c>
      <c r="G250" s="429">
        <v>4.4672957158399578E-4</v>
      </c>
      <c r="H250" s="444">
        <v>1.6017095012919962E-5</v>
      </c>
      <c r="I250" s="412">
        <v>1.532420229126615E-5</v>
      </c>
      <c r="J250" s="428">
        <v>2.5060446377145919E-2</v>
      </c>
    </row>
    <row r="251" spans="1:10" ht="15.6" x14ac:dyDescent="0.3">
      <c r="A251" s="422" t="s">
        <v>13</v>
      </c>
      <c r="B251" s="423">
        <v>2015</v>
      </c>
      <c r="C251" s="436" t="s">
        <v>2432</v>
      </c>
      <c r="D251" s="433">
        <v>4.3996151579743993E-2</v>
      </c>
      <c r="E251" s="407">
        <v>0.17808112307729196</v>
      </c>
      <c r="F251" s="407">
        <v>1.853846369181518E-3</v>
      </c>
      <c r="G251" s="429">
        <v>1.7122408872532846E-3</v>
      </c>
      <c r="H251" s="444">
        <v>1.4266148986483585E-4</v>
      </c>
      <c r="I251" s="412">
        <v>1.3649001682218936E-4</v>
      </c>
      <c r="J251" s="428">
        <v>4.2868772159691343E-2</v>
      </c>
    </row>
    <row r="252" spans="1:10" ht="15.6" x14ac:dyDescent="0.3">
      <c r="A252" s="422" t="s">
        <v>13</v>
      </c>
      <c r="B252" s="423">
        <v>2016</v>
      </c>
      <c r="C252" s="436" t="s">
        <v>2433</v>
      </c>
      <c r="D252" s="433">
        <v>3.6529454448866509E-2</v>
      </c>
      <c r="E252" s="407">
        <v>0.1510316894199954</v>
      </c>
      <c r="F252" s="407">
        <v>1.7598778195328378E-3</v>
      </c>
      <c r="G252" s="429">
        <v>1.6244054261802504E-3</v>
      </c>
      <c r="H252" s="444">
        <v>1.2363179409289612E-4</v>
      </c>
      <c r="I252" s="412">
        <v>1.1828353594274654E-4</v>
      </c>
      <c r="J252" s="428">
        <v>4.2001288659377155E-2</v>
      </c>
    </row>
    <row r="253" spans="1:10" ht="15.6" x14ac:dyDescent="0.3">
      <c r="A253" s="422" t="s">
        <v>13</v>
      </c>
      <c r="B253" s="423">
        <v>2017</v>
      </c>
      <c r="C253" s="436" t="s">
        <v>565</v>
      </c>
      <c r="D253" s="433">
        <v>3.0370953589759539E-2</v>
      </c>
      <c r="E253" s="407">
        <v>0.12868136359302049</v>
      </c>
      <c r="F253" s="407">
        <v>1.7180916554545662E-3</v>
      </c>
      <c r="G253" s="429">
        <v>1.5849718773827807E-3</v>
      </c>
      <c r="H253" s="444">
        <v>1.1208745313193722E-4</v>
      </c>
      <c r="I253" s="412">
        <v>1.0723859856977582E-4</v>
      </c>
      <c r="J253" s="428">
        <v>4.1040884087771186E-2</v>
      </c>
    </row>
    <row r="254" spans="1:10" ht="15.6" x14ac:dyDescent="0.3">
      <c r="A254" s="422" t="s">
        <v>13</v>
      </c>
      <c r="B254" s="423">
        <v>2018</v>
      </c>
      <c r="C254" s="436" t="s">
        <v>566</v>
      </c>
      <c r="D254" s="433">
        <v>2.5248039116561594E-2</v>
      </c>
      <c r="E254" s="407">
        <v>0.10956864814900077</v>
      </c>
      <c r="F254" s="407">
        <v>1.7093708524018908E-3</v>
      </c>
      <c r="G254" s="429">
        <v>1.5761823723816916E-3</v>
      </c>
      <c r="H254" s="444">
        <v>1.0265904818035261E-4</v>
      </c>
      <c r="I254" s="412">
        <v>9.8218061788793673E-5</v>
      </c>
      <c r="J254" s="428">
        <v>4.0009866823056656E-2</v>
      </c>
    </row>
    <row r="255" spans="1:10" ht="15.6" x14ac:dyDescent="0.3">
      <c r="A255" s="422" t="s">
        <v>13</v>
      </c>
      <c r="B255" s="423">
        <v>2019</v>
      </c>
      <c r="C255" s="436" t="s">
        <v>567</v>
      </c>
      <c r="D255" s="433">
        <v>2.0953819953779401E-2</v>
      </c>
      <c r="E255" s="407">
        <v>9.342488550737757E-2</v>
      </c>
      <c r="F255" s="407">
        <v>1.708651955576475E-3</v>
      </c>
      <c r="G255" s="429">
        <v>1.5748956579668533E-3</v>
      </c>
      <c r="H255" s="444">
        <v>9.4377319221042809E-5</v>
      </c>
      <c r="I255" s="412">
        <v>9.0294598215471733E-5</v>
      </c>
      <c r="J255" s="428">
        <v>3.8941177576773657E-2</v>
      </c>
    </row>
    <row r="256" spans="1:10" ht="15.6" x14ac:dyDescent="0.3">
      <c r="A256" s="422" t="s">
        <v>13</v>
      </c>
      <c r="B256" s="423">
        <v>2020</v>
      </c>
      <c r="C256" s="436" t="s">
        <v>568</v>
      </c>
      <c r="D256" s="433">
        <v>1.7714054041828731E-2</v>
      </c>
      <c r="E256" s="407">
        <v>8.0116189346350897E-2</v>
      </c>
      <c r="F256" s="407">
        <v>1.6757074773007643E-3</v>
      </c>
      <c r="G256" s="429">
        <v>1.5442516588443282E-3</v>
      </c>
      <c r="H256" s="444">
        <v>8.7914927172629497E-5</v>
      </c>
      <c r="I256" s="412">
        <v>8.4111768887142196E-5</v>
      </c>
      <c r="J256" s="428">
        <v>3.7845704182928902E-2</v>
      </c>
    </row>
    <row r="257" spans="1:10" ht="15.6" x14ac:dyDescent="0.3">
      <c r="A257" s="422" t="s">
        <v>13</v>
      </c>
      <c r="B257" s="423">
        <v>2021</v>
      </c>
      <c r="C257" s="436" t="s">
        <v>569</v>
      </c>
      <c r="D257" s="433">
        <v>1.5127683596428187E-2</v>
      </c>
      <c r="E257" s="407">
        <v>6.9028269672849779E-2</v>
      </c>
      <c r="F257" s="407">
        <v>1.6011802787700719E-3</v>
      </c>
      <c r="G257" s="429">
        <v>1.4753820978789249E-3</v>
      </c>
      <c r="H257" s="444">
        <v>8.034316761419062E-5</v>
      </c>
      <c r="I257" s="412">
        <v>7.6867551623449983E-5</v>
      </c>
      <c r="J257" s="428">
        <v>3.673334445470372E-2</v>
      </c>
    </row>
    <row r="258" spans="1:10" ht="15.6" x14ac:dyDescent="0.3">
      <c r="A258" s="422" t="s">
        <v>13</v>
      </c>
      <c r="B258" s="423">
        <v>2022</v>
      </c>
      <c r="C258" s="436" t="s">
        <v>570</v>
      </c>
      <c r="D258" s="433">
        <v>1.2673389990337501E-2</v>
      </c>
      <c r="E258" s="407">
        <v>5.9465438120474647E-2</v>
      </c>
      <c r="F258" s="407">
        <v>1.5268724470921021E-3</v>
      </c>
      <c r="G258" s="429">
        <v>1.4066717024440536E-3</v>
      </c>
      <c r="H258" s="444">
        <v>7.3346232686144873E-5</v>
      </c>
      <c r="I258" s="412">
        <v>7.0173305688000975E-5</v>
      </c>
      <c r="J258" s="428">
        <v>3.563202810215943E-2</v>
      </c>
    </row>
    <row r="259" spans="1:10" ht="15.6" x14ac:dyDescent="0.3">
      <c r="A259" s="422" t="s">
        <v>13</v>
      </c>
      <c r="B259" s="423">
        <v>2023</v>
      </c>
      <c r="C259" s="436" t="s">
        <v>571</v>
      </c>
      <c r="D259" s="433">
        <v>1.096358975646136E-2</v>
      </c>
      <c r="E259" s="407">
        <v>5.19267166109754E-2</v>
      </c>
      <c r="F259" s="407">
        <v>1.4603046491664775E-3</v>
      </c>
      <c r="G259" s="429">
        <v>1.3452026044794888E-3</v>
      </c>
      <c r="H259" s="444">
        <v>6.6688416968256495E-5</v>
      </c>
      <c r="I259" s="412">
        <v>6.3803506725033338E-5</v>
      </c>
      <c r="J259" s="428">
        <v>3.4536961483244359E-2</v>
      </c>
    </row>
    <row r="260" spans="1:10" ht="15.6" x14ac:dyDescent="0.3">
      <c r="A260" s="422" t="s">
        <v>13</v>
      </c>
      <c r="B260" s="423">
        <v>2024</v>
      </c>
      <c r="C260" s="436" t="s">
        <v>572</v>
      </c>
      <c r="D260" s="433">
        <v>9.5148132456049483E-3</v>
      </c>
      <c r="E260" s="407">
        <v>4.5666890576372549E-2</v>
      </c>
      <c r="F260" s="407">
        <v>1.3988906517122732E-3</v>
      </c>
      <c r="G260" s="429">
        <v>1.2884598182411938E-3</v>
      </c>
      <c r="H260" s="444">
        <v>5.9730726407217064E-5</v>
      </c>
      <c r="I260" s="412">
        <v>5.714679876196711E-5</v>
      </c>
      <c r="J260" s="428">
        <v>3.3452783190648344E-2</v>
      </c>
    </row>
    <row r="261" spans="1:10" ht="15.6" x14ac:dyDescent="0.3">
      <c r="A261" s="422" t="s">
        <v>13</v>
      </c>
      <c r="B261" s="423">
        <v>2025</v>
      </c>
      <c r="C261" s="436" t="s">
        <v>573</v>
      </c>
      <c r="D261" s="433">
        <v>8.3369745282425283E-3</v>
      </c>
      <c r="E261" s="407">
        <v>4.0666491576122107E-2</v>
      </c>
      <c r="F261" s="407">
        <v>1.3463171206755324E-3</v>
      </c>
      <c r="G261" s="429">
        <v>1.2399178383585613E-3</v>
      </c>
      <c r="H261" s="444">
        <v>5.4413285329106597E-5</v>
      </c>
      <c r="I261" s="412">
        <v>5.2059386953798306E-5</v>
      </c>
      <c r="J261" s="428">
        <v>3.2379856183069045E-2</v>
      </c>
    </row>
    <row r="262" spans="1:10" ht="15.6" x14ac:dyDescent="0.3">
      <c r="A262" s="422" t="s">
        <v>13</v>
      </c>
      <c r="B262" s="423">
        <v>2026</v>
      </c>
      <c r="C262" s="436" t="s">
        <v>574</v>
      </c>
      <c r="D262" s="433">
        <v>7.3690263648372454E-3</v>
      </c>
      <c r="E262" s="407">
        <v>3.6650433241285391E-2</v>
      </c>
      <c r="F262" s="407">
        <v>1.2894716870070592E-3</v>
      </c>
      <c r="G262" s="429">
        <v>1.1874544796441431E-3</v>
      </c>
      <c r="H262" s="444">
        <v>4.9165094912023751E-5</v>
      </c>
      <c r="I262" s="412">
        <v>4.7038232067664868E-5</v>
      </c>
      <c r="J262" s="428">
        <v>3.1402902362314425E-2</v>
      </c>
    </row>
    <row r="263" spans="1:10" ht="15.6" x14ac:dyDescent="0.3">
      <c r="A263" s="422" t="s">
        <v>13</v>
      </c>
      <c r="B263" s="423">
        <v>2027</v>
      </c>
      <c r="C263" s="436" t="s">
        <v>575</v>
      </c>
      <c r="D263" s="433">
        <v>6.5516088070300656E-3</v>
      </c>
      <c r="E263" s="407">
        <v>3.3323037731814484E-2</v>
      </c>
      <c r="F263" s="407">
        <v>1.223080054450413E-3</v>
      </c>
      <c r="G263" s="429">
        <v>1.1261911470608471E-3</v>
      </c>
      <c r="H263" s="444">
        <v>4.331581220358612E-5</v>
      </c>
      <c r="I263" s="412">
        <v>4.1441983637450156E-5</v>
      </c>
      <c r="J263" s="428">
        <v>3.0511174087321034E-2</v>
      </c>
    </row>
    <row r="264" spans="1:10" ht="15.6" x14ac:dyDescent="0.3">
      <c r="A264" s="422" t="s">
        <v>13</v>
      </c>
      <c r="B264" s="423">
        <v>2028</v>
      </c>
      <c r="C264" s="436" t="s">
        <v>576</v>
      </c>
      <c r="D264" s="433">
        <v>5.8690918550369335E-3</v>
      </c>
      <c r="E264" s="407">
        <v>3.0600455311487564E-2</v>
      </c>
      <c r="F264" s="407">
        <v>1.1493196552164143E-3</v>
      </c>
      <c r="G264" s="429">
        <v>1.0581884192264962E-3</v>
      </c>
      <c r="H264" s="444">
        <v>3.8413302864486013E-5</v>
      </c>
      <c r="I264" s="412">
        <v>3.6751556397519923E-5</v>
      </c>
      <c r="J264" s="428">
        <v>2.9708990189260827E-2</v>
      </c>
    </row>
    <row r="265" spans="1:10" ht="15.6" x14ac:dyDescent="0.3">
      <c r="A265" s="422" t="s">
        <v>13</v>
      </c>
      <c r="B265" s="423">
        <v>2029</v>
      </c>
      <c r="C265" s="436" t="s">
        <v>577</v>
      </c>
      <c r="D265" s="433">
        <v>5.2803084461587081E-3</v>
      </c>
      <c r="E265" s="407">
        <v>2.8326648136638207E-2</v>
      </c>
      <c r="F265" s="407">
        <v>1.0783174195564871E-3</v>
      </c>
      <c r="G265" s="429">
        <v>9.9276382117705346E-4</v>
      </c>
      <c r="H265" s="444">
        <v>3.4627117363495522E-5</v>
      </c>
      <c r="I265" s="412">
        <v>3.3129159102631617E-5</v>
      </c>
      <c r="J265" s="428">
        <v>2.8991430753468925E-2</v>
      </c>
    </row>
    <row r="266" spans="1:10" ht="15.6" x14ac:dyDescent="0.3">
      <c r="A266" s="422" t="s">
        <v>13</v>
      </c>
      <c r="B266" s="423">
        <v>2030</v>
      </c>
      <c r="C266" s="436" t="s">
        <v>578</v>
      </c>
      <c r="D266" s="433">
        <v>4.78706938281307E-3</v>
      </c>
      <c r="E266" s="407">
        <v>2.6470751311902168E-2</v>
      </c>
      <c r="F266" s="407">
        <v>1.011401229343E-3</v>
      </c>
      <c r="G266" s="429">
        <v>9.3112140416730285E-4</v>
      </c>
      <c r="H266" s="444">
        <v>3.1533158886065198E-5</v>
      </c>
      <c r="I266" s="412">
        <v>3.016905337469465E-5</v>
      </c>
      <c r="J266" s="428">
        <v>2.8353685158327223E-2</v>
      </c>
    </row>
    <row r="267" spans="1:10" ht="15.6" x14ac:dyDescent="0.3">
      <c r="A267" s="422" t="s">
        <v>13</v>
      </c>
      <c r="B267" s="423">
        <v>2031</v>
      </c>
      <c r="C267" s="436" t="s">
        <v>579</v>
      </c>
      <c r="D267" s="433">
        <v>4.3565602702937811E-3</v>
      </c>
      <c r="E267" s="407">
        <v>2.4894251286549259E-2</v>
      </c>
      <c r="F267" s="407">
        <v>9.4880840051297976E-4</v>
      </c>
      <c r="G267" s="429">
        <v>8.7348781695015287E-4</v>
      </c>
      <c r="H267" s="444">
        <v>2.9345199187355257E-5</v>
      </c>
      <c r="I267" s="412">
        <v>2.8075736659912603E-5</v>
      </c>
      <c r="J267" s="428">
        <v>2.7789106626250663E-2</v>
      </c>
    </row>
    <row r="268" spans="1:10" ht="15.6" x14ac:dyDescent="0.3">
      <c r="A268" s="422" t="s">
        <v>13</v>
      </c>
      <c r="B268" s="423">
        <v>2032</v>
      </c>
      <c r="C268" s="436" t="s">
        <v>580</v>
      </c>
      <c r="D268" s="433">
        <v>3.9873559770117126E-3</v>
      </c>
      <c r="E268" s="407">
        <v>2.3610505706038593E-2</v>
      </c>
      <c r="F268" s="407">
        <v>8.9080870752219392E-4</v>
      </c>
      <c r="G268" s="429">
        <v>8.2008462438622003E-4</v>
      </c>
      <c r="H268" s="444">
        <v>2.7325258008610811E-5</v>
      </c>
      <c r="I268" s="412">
        <v>2.6143178494110822E-5</v>
      </c>
      <c r="J268" s="428">
        <v>2.7292243628594989E-2</v>
      </c>
    </row>
    <row r="269" spans="1:10" ht="15.6" x14ac:dyDescent="0.3">
      <c r="A269" s="422" t="s">
        <v>13</v>
      </c>
      <c r="B269" s="423">
        <v>2033</v>
      </c>
      <c r="C269" s="436" t="s">
        <v>581</v>
      </c>
      <c r="D269" s="433">
        <v>3.6675462251971407E-3</v>
      </c>
      <c r="E269" s="407">
        <v>2.2549563098021926E-2</v>
      </c>
      <c r="F269" s="407">
        <v>8.3771975389936373E-4</v>
      </c>
      <c r="G269" s="429">
        <v>7.7121273140002959E-4</v>
      </c>
      <c r="H269" s="444">
        <v>2.576894739747273E-5</v>
      </c>
      <c r="I269" s="412">
        <v>2.4654191193378486E-5</v>
      </c>
      <c r="J269" s="428">
        <v>2.6857717831512959E-2</v>
      </c>
    </row>
    <row r="270" spans="1:10" ht="15.6" x14ac:dyDescent="0.3">
      <c r="A270" s="422" t="s">
        <v>13</v>
      </c>
      <c r="B270" s="423">
        <v>2034</v>
      </c>
      <c r="C270" s="436" t="s">
        <v>582</v>
      </c>
      <c r="D270" s="433">
        <v>3.3833931197766432E-3</v>
      </c>
      <c r="E270" s="407">
        <v>2.165253432576647E-2</v>
      </c>
      <c r="F270" s="407">
        <v>7.8886760709237101E-4</v>
      </c>
      <c r="G270" s="429">
        <v>7.2624115716522558E-4</v>
      </c>
      <c r="H270" s="444">
        <v>2.4312994271689642E-5</v>
      </c>
      <c r="I270" s="412">
        <v>2.3261223982853769E-5</v>
      </c>
      <c r="J270" s="428">
        <v>2.6479341429897815E-2</v>
      </c>
    </row>
    <row r="271" spans="1:10" ht="15.6" x14ac:dyDescent="0.3">
      <c r="A271" s="422" t="s">
        <v>13</v>
      </c>
      <c r="B271" s="423">
        <v>2035</v>
      </c>
      <c r="C271" s="436" t="s">
        <v>583</v>
      </c>
      <c r="D271" s="433">
        <v>3.1358873852199457E-3</v>
      </c>
      <c r="E271" s="407">
        <v>2.0916789354383392E-2</v>
      </c>
      <c r="F271" s="407">
        <v>7.4457513732813306E-4</v>
      </c>
      <c r="G271" s="429">
        <v>6.8546932678498077E-4</v>
      </c>
      <c r="H271" s="444">
        <v>2.3070708888786194E-5</v>
      </c>
      <c r="I271" s="412">
        <v>2.2072689359112696E-5</v>
      </c>
      <c r="J271" s="428">
        <v>2.6152579021701861E-2</v>
      </c>
    </row>
    <row r="272" spans="1:10" ht="15.6" x14ac:dyDescent="0.3">
      <c r="A272" s="422" t="s">
        <v>13</v>
      </c>
      <c r="B272" s="423">
        <v>2036</v>
      </c>
      <c r="C272" s="436" t="s">
        <v>584</v>
      </c>
      <c r="D272" s="433">
        <v>2.9220673325321697E-3</v>
      </c>
      <c r="E272" s="407">
        <v>2.0312087707052999E-2</v>
      </c>
      <c r="F272" s="407">
        <v>7.0575444822597213E-4</v>
      </c>
      <c r="G272" s="429">
        <v>6.4973388450342243E-4</v>
      </c>
      <c r="H272" s="444">
        <v>2.1965388402287377E-5</v>
      </c>
      <c r="I272" s="412">
        <v>2.101517570524919E-5</v>
      </c>
      <c r="J272" s="428">
        <v>2.5872868606240582E-2</v>
      </c>
    </row>
    <row r="273" spans="1:10" ht="15.6" x14ac:dyDescent="0.3">
      <c r="A273" s="422" t="s">
        <v>13</v>
      </c>
      <c r="B273" s="423">
        <v>2037</v>
      </c>
      <c r="C273" s="436" t="s">
        <v>585</v>
      </c>
      <c r="D273" s="433">
        <v>2.7397674049526454E-3</v>
      </c>
      <c r="E273" s="407">
        <v>1.9821057415266932E-2</v>
      </c>
      <c r="F273" s="407">
        <v>6.7148011091520423E-4</v>
      </c>
      <c r="G273" s="429">
        <v>6.1818423411521151E-4</v>
      </c>
      <c r="H273" s="444">
        <v>2.1012791220488682E-5</v>
      </c>
      <c r="I273" s="412">
        <v>2.0103793032043981E-5</v>
      </c>
      <c r="J273" s="428">
        <v>2.5635636067888469E-2</v>
      </c>
    </row>
    <row r="274" spans="1:10" ht="15.6" x14ac:dyDescent="0.3">
      <c r="A274" s="422" t="s">
        <v>13</v>
      </c>
      <c r="B274" s="423">
        <v>2038</v>
      </c>
      <c r="C274" s="436" t="s">
        <v>586</v>
      </c>
      <c r="D274" s="433">
        <v>2.5783798458044868E-3</v>
      </c>
      <c r="E274" s="407">
        <v>1.9391783491850445E-2</v>
      </c>
      <c r="F274" s="407">
        <v>6.4138637966539643E-4</v>
      </c>
      <c r="G274" s="429">
        <v>5.9048459450079522E-4</v>
      </c>
      <c r="H274" s="444">
        <v>2.0213908257997266E-5</v>
      </c>
      <c r="I274" s="412">
        <v>1.9339469405712751E-5</v>
      </c>
      <c r="J274" s="428">
        <v>2.543644117678804E-2</v>
      </c>
    </row>
    <row r="275" spans="1:10" ht="15.6" x14ac:dyDescent="0.3">
      <c r="A275" s="422" t="s">
        <v>13</v>
      </c>
      <c r="B275" s="423">
        <v>2039</v>
      </c>
      <c r="C275" s="436" t="s">
        <v>587</v>
      </c>
      <c r="D275" s="433">
        <v>2.4292045720516334E-3</v>
      </c>
      <c r="E275" s="407">
        <v>1.8997020043060954E-2</v>
      </c>
      <c r="F275" s="407">
        <v>6.1512300661848156E-4</v>
      </c>
      <c r="G275" s="429">
        <v>5.6631102118349561E-4</v>
      </c>
      <c r="H275" s="444">
        <v>1.9537936832245087E-5</v>
      </c>
      <c r="I275" s="412">
        <v>1.869273478286777E-5</v>
      </c>
      <c r="J275" s="428">
        <v>2.5269878327070817E-2</v>
      </c>
    </row>
    <row r="276" spans="1:10" ht="15.6" x14ac:dyDescent="0.3">
      <c r="A276" s="422" t="s">
        <v>13</v>
      </c>
      <c r="B276" s="423">
        <v>2040</v>
      </c>
      <c r="C276" s="436" t="s">
        <v>588</v>
      </c>
      <c r="D276" s="433">
        <v>2.298058881571106E-3</v>
      </c>
      <c r="E276" s="407">
        <v>1.8669450350133641E-2</v>
      </c>
      <c r="F276" s="407">
        <v>5.9254582435947802E-4</v>
      </c>
      <c r="G276" s="429">
        <v>5.4553157935727237E-4</v>
      </c>
      <c r="H276" s="444">
        <v>1.8979210649613688E-5</v>
      </c>
      <c r="I276" s="412">
        <v>1.8158179426691893E-5</v>
      </c>
      <c r="J276" s="428">
        <v>2.5131437850579117E-2</v>
      </c>
    </row>
    <row r="277" spans="1:10" ht="15.6" x14ac:dyDescent="0.3">
      <c r="A277" s="422" t="s">
        <v>13</v>
      </c>
      <c r="B277" s="423">
        <v>2041</v>
      </c>
      <c r="C277" s="436" t="s">
        <v>589</v>
      </c>
      <c r="D277" s="433">
        <v>2.1967217372878558E-3</v>
      </c>
      <c r="E277" s="407">
        <v>1.8409821390411495E-2</v>
      </c>
      <c r="F277" s="407">
        <v>5.7456905284753346E-4</v>
      </c>
      <c r="G277" s="429">
        <v>5.2898464187565856E-4</v>
      </c>
      <c r="H277" s="444">
        <v>1.8508956546447092E-5</v>
      </c>
      <c r="I277" s="412">
        <v>1.7708271767160666E-5</v>
      </c>
      <c r="J277" s="428">
        <v>2.501832004851948E-2</v>
      </c>
    </row>
    <row r="278" spans="1:10" ht="15.6" x14ac:dyDescent="0.3">
      <c r="A278" s="422" t="s">
        <v>13</v>
      </c>
      <c r="B278" s="423">
        <v>2042</v>
      </c>
      <c r="C278" s="436" t="s">
        <v>590</v>
      </c>
      <c r="D278" s="433">
        <v>2.1092021648965288E-3</v>
      </c>
      <c r="E278" s="407">
        <v>1.8166738655032943E-2</v>
      </c>
      <c r="F278" s="407">
        <v>5.5946781520572455E-4</v>
      </c>
      <c r="G278" s="429">
        <v>5.1508569996959865E-4</v>
      </c>
      <c r="H278" s="444">
        <v>1.8134248932399795E-5</v>
      </c>
      <c r="I278" s="412">
        <v>1.7349768238778971E-5</v>
      </c>
      <c r="J278" s="428">
        <v>2.4924888716906516E-2</v>
      </c>
    </row>
    <row r="279" spans="1:10" ht="15.6" x14ac:dyDescent="0.3">
      <c r="A279" s="422" t="s">
        <v>13</v>
      </c>
      <c r="B279" s="423">
        <v>2043</v>
      </c>
      <c r="C279" s="436" t="s">
        <v>591</v>
      </c>
      <c r="D279" s="433">
        <v>2.0422030380067399E-3</v>
      </c>
      <c r="E279" s="407">
        <v>1.7982706152543909E-2</v>
      </c>
      <c r="F279" s="407">
        <v>5.4688991114875405E-4</v>
      </c>
      <c r="G279" s="429">
        <v>5.0350995159076947E-4</v>
      </c>
      <c r="H279" s="444">
        <v>1.7836276912073773E-5</v>
      </c>
      <c r="I279" s="412">
        <v>1.7064685530335248E-5</v>
      </c>
      <c r="J279" s="428">
        <v>2.4848817035979864E-2</v>
      </c>
    </row>
    <row r="280" spans="1:10" ht="15.6" x14ac:dyDescent="0.3">
      <c r="A280" s="422" t="s">
        <v>13</v>
      </c>
      <c r="B280" s="423">
        <v>2044</v>
      </c>
      <c r="C280" s="436" t="s">
        <v>592</v>
      </c>
      <c r="D280" s="433">
        <v>1.9902201844523423E-3</v>
      </c>
      <c r="E280" s="407">
        <v>1.7829699029256144E-2</v>
      </c>
      <c r="F280" s="407">
        <v>5.364179223211438E-4</v>
      </c>
      <c r="G280" s="429">
        <v>4.9387233731350061E-4</v>
      </c>
      <c r="H280" s="444">
        <v>1.7601378262160364E-5</v>
      </c>
      <c r="I280" s="412">
        <v>1.683995327588561E-5</v>
      </c>
      <c r="J280" s="428">
        <v>2.478630015651136E-2</v>
      </c>
    </row>
    <row r="281" spans="1:10" ht="15.6" x14ac:dyDescent="0.3">
      <c r="A281" s="422" t="s">
        <v>13</v>
      </c>
      <c r="B281" s="423">
        <v>2045</v>
      </c>
      <c r="C281" s="436" t="s">
        <v>593</v>
      </c>
      <c r="D281" s="433">
        <v>1.9536155898345294E-3</v>
      </c>
      <c r="E281" s="407">
        <v>1.7725404724229996E-2</v>
      </c>
      <c r="F281" s="407">
        <v>5.277525104465129E-4</v>
      </c>
      <c r="G281" s="429">
        <v>4.8589807748343342E-4</v>
      </c>
      <c r="H281" s="444">
        <v>1.742151932014082E-5</v>
      </c>
      <c r="I281" s="412">
        <v>1.6667876571894817E-5</v>
      </c>
      <c r="J281" s="428">
        <v>2.473403275316062E-2</v>
      </c>
    </row>
    <row r="282" spans="1:10" ht="15.6" x14ac:dyDescent="0.3">
      <c r="A282" s="422" t="s">
        <v>13</v>
      </c>
      <c r="B282" s="423">
        <v>2046</v>
      </c>
      <c r="C282" s="436" t="s">
        <v>594</v>
      </c>
      <c r="D282" s="433">
        <v>1.9213617102033509E-3</v>
      </c>
      <c r="E282" s="407">
        <v>1.7635944078386773E-2</v>
      </c>
      <c r="F282" s="407">
        <v>5.2061279751199551E-4</v>
      </c>
      <c r="G282" s="429">
        <v>4.793286185315161E-4</v>
      </c>
      <c r="H282" s="444">
        <v>1.7277678479896429E-5</v>
      </c>
      <c r="I282" s="412">
        <v>1.653025444394694E-5</v>
      </c>
      <c r="J282" s="428">
        <v>2.4690501557212509E-2</v>
      </c>
    </row>
    <row r="283" spans="1:10" ht="15.6" x14ac:dyDescent="0.3">
      <c r="A283" s="422" t="s">
        <v>13</v>
      </c>
      <c r="B283" s="423">
        <v>2047</v>
      </c>
      <c r="C283" s="436" t="s">
        <v>595</v>
      </c>
      <c r="D283" s="433">
        <v>1.8923134099514899E-3</v>
      </c>
      <c r="E283" s="407">
        <v>1.7549029447236693E-2</v>
      </c>
      <c r="F283" s="407">
        <v>5.1479151175628515E-4</v>
      </c>
      <c r="G283" s="429">
        <v>4.7397160550968472E-4</v>
      </c>
      <c r="H283" s="444">
        <v>1.7165693846890722E-5</v>
      </c>
      <c r="I283" s="412">
        <v>1.6423105067953963E-5</v>
      </c>
      <c r="J283" s="428">
        <v>2.465426037325838E-2</v>
      </c>
    </row>
    <row r="284" spans="1:10" ht="15.6" x14ac:dyDescent="0.3">
      <c r="A284" s="422" t="s">
        <v>13</v>
      </c>
      <c r="B284" s="423">
        <v>2048</v>
      </c>
      <c r="C284" s="436" t="s">
        <v>596</v>
      </c>
      <c r="D284" s="433">
        <v>1.8695337393395386E-3</v>
      </c>
      <c r="E284" s="407">
        <v>1.748064064469278E-2</v>
      </c>
      <c r="F284" s="407">
        <v>5.1007401176266843E-4</v>
      </c>
      <c r="G284" s="429">
        <v>4.6963088112669425E-4</v>
      </c>
      <c r="H284" s="444">
        <v>1.707107577589984E-5</v>
      </c>
      <c r="I284" s="412">
        <v>1.6332587151511814E-5</v>
      </c>
      <c r="J284" s="428">
        <v>2.4624707384285974E-2</v>
      </c>
    </row>
    <row r="285" spans="1:10" ht="15.6" x14ac:dyDescent="0.3">
      <c r="A285" s="422" t="s">
        <v>13</v>
      </c>
      <c r="B285" s="423">
        <v>2049</v>
      </c>
      <c r="C285" s="436" t="s">
        <v>597</v>
      </c>
      <c r="D285" s="433">
        <v>1.8607778295343512E-3</v>
      </c>
      <c r="E285" s="407">
        <v>1.7489045110512573E-2</v>
      </c>
      <c r="F285" s="407">
        <v>5.0698293883350487E-4</v>
      </c>
      <c r="G285" s="429">
        <v>4.667858148408718E-4</v>
      </c>
      <c r="H285" s="444">
        <v>1.7002964466043224E-5</v>
      </c>
      <c r="I285" s="412">
        <v>1.6267416743005541E-5</v>
      </c>
      <c r="J285" s="428">
        <v>2.4599839189138942E-2</v>
      </c>
    </row>
    <row r="286" spans="1:10" ht="15.6" x14ac:dyDescent="0.3">
      <c r="A286" s="422" t="s">
        <v>13</v>
      </c>
      <c r="B286" s="423">
        <v>2050</v>
      </c>
      <c r="C286" s="436" t="s">
        <v>598</v>
      </c>
      <c r="D286" s="433">
        <v>1.8539645865975152E-3</v>
      </c>
      <c r="E286" s="407">
        <v>1.7498830853565114E-2</v>
      </c>
      <c r="F286" s="407">
        <v>5.0451605944364065E-4</v>
      </c>
      <c r="G286" s="429">
        <v>4.6451514949661239E-4</v>
      </c>
      <c r="H286" s="444">
        <v>1.6931382803873277E-5</v>
      </c>
      <c r="I286" s="412">
        <v>1.6198941173500436E-5</v>
      </c>
      <c r="J286" s="428">
        <v>2.4580299957419088E-2</v>
      </c>
    </row>
    <row r="287" spans="1:10" ht="15.6" x14ac:dyDescent="0.3">
      <c r="A287" s="422" t="s">
        <v>14</v>
      </c>
      <c r="B287" s="423">
        <v>2015</v>
      </c>
      <c r="C287" s="436" t="s">
        <v>2434</v>
      </c>
      <c r="D287" s="433">
        <v>9.0781922512730914E-2</v>
      </c>
      <c r="E287" s="407">
        <v>0.34451810197856214</v>
      </c>
      <c r="F287" s="407">
        <v>3.3610443048982508E-3</v>
      </c>
      <c r="G287" s="429">
        <v>3.1109934064670387E-3</v>
      </c>
      <c r="H287" s="444">
        <v>4.0388399447880866E-4</v>
      </c>
      <c r="I287" s="412">
        <v>3.8641215861735182E-4</v>
      </c>
      <c r="J287" s="428">
        <v>4.7270505185088775E-2</v>
      </c>
    </row>
    <row r="288" spans="1:10" ht="15.6" x14ac:dyDescent="0.3">
      <c r="A288" s="422" t="s">
        <v>14</v>
      </c>
      <c r="B288" s="423">
        <v>2016</v>
      </c>
      <c r="C288" s="436" t="s">
        <v>2435</v>
      </c>
      <c r="D288" s="433">
        <v>7.7281265407341496E-2</v>
      </c>
      <c r="E288" s="407">
        <v>0.30132705733703996</v>
      </c>
      <c r="F288" s="407">
        <v>3.0941221243476727E-3</v>
      </c>
      <c r="G288" s="429">
        <v>2.862618567852972E-3</v>
      </c>
      <c r="H288" s="444">
        <v>3.6894466260829235E-4</v>
      </c>
      <c r="I288" s="412">
        <v>3.5298428619624745E-4</v>
      </c>
      <c r="J288" s="428">
        <v>4.648192181819414E-2</v>
      </c>
    </row>
    <row r="289" spans="1:10" ht="15.6" x14ac:dyDescent="0.3">
      <c r="A289" s="422" t="s">
        <v>14</v>
      </c>
      <c r="B289" s="423">
        <v>2017</v>
      </c>
      <c r="C289" s="436" t="s">
        <v>599</v>
      </c>
      <c r="D289" s="433">
        <v>6.5844019381775074E-2</v>
      </c>
      <c r="E289" s="407">
        <v>0.26467917297027915</v>
      </c>
      <c r="F289" s="407">
        <v>2.8944256427707277E-3</v>
      </c>
      <c r="G289" s="429">
        <v>2.6765752984746344E-3</v>
      </c>
      <c r="H289" s="444">
        <v>3.3968059009027767E-4</v>
      </c>
      <c r="I289" s="412">
        <v>3.2498615546968642E-4</v>
      </c>
      <c r="J289" s="428">
        <v>4.5563902415390455E-2</v>
      </c>
    </row>
    <row r="290" spans="1:10" ht="15.6" x14ac:dyDescent="0.3">
      <c r="A290" s="422" t="s">
        <v>14</v>
      </c>
      <c r="B290" s="423">
        <v>2018</v>
      </c>
      <c r="C290" s="436" t="s">
        <v>600</v>
      </c>
      <c r="D290" s="433">
        <v>5.6339215596475124E-2</v>
      </c>
      <c r="E290" s="407">
        <v>0.23200983467783115</v>
      </c>
      <c r="F290" s="407">
        <v>2.7468252045836335E-3</v>
      </c>
      <c r="G290" s="429">
        <v>2.5390409674155806E-3</v>
      </c>
      <c r="H290" s="444">
        <v>3.1468123505972909E-4</v>
      </c>
      <c r="I290" s="412">
        <v>3.0106826890756834E-4</v>
      </c>
      <c r="J290" s="428">
        <v>4.4588664585792477E-2</v>
      </c>
    </row>
    <row r="291" spans="1:10" ht="15.6" x14ac:dyDescent="0.3">
      <c r="A291" s="422" t="s">
        <v>14</v>
      </c>
      <c r="B291" s="423">
        <v>2019</v>
      </c>
      <c r="C291" s="436" t="s">
        <v>601</v>
      </c>
      <c r="D291" s="433">
        <v>4.735366668064845E-2</v>
      </c>
      <c r="E291" s="407">
        <v>0.20231548251437914</v>
      </c>
      <c r="F291" s="407">
        <v>2.616472785493964E-3</v>
      </c>
      <c r="G291" s="429">
        <v>2.4172650654852258E-3</v>
      </c>
      <c r="H291" s="444">
        <v>2.8667831352381765E-4</v>
      </c>
      <c r="I291" s="412">
        <v>2.7427674263301769E-4</v>
      </c>
      <c r="J291" s="428">
        <v>4.3530871356280157E-2</v>
      </c>
    </row>
    <row r="292" spans="1:10" ht="15.6" x14ac:dyDescent="0.3">
      <c r="A292" s="422" t="s">
        <v>14</v>
      </c>
      <c r="B292" s="423">
        <v>2020</v>
      </c>
      <c r="C292" s="436" t="s">
        <v>602</v>
      </c>
      <c r="D292" s="433">
        <v>4.0427744222136304E-2</v>
      </c>
      <c r="E292" s="407">
        <v>0.17661390039248881</v>
      </c>
      <c r="F292" s="407">
        <v>2.480181778068624E-3</v>
      </c>
      <c r="G292" s="429">
        <v>2.2905462373530748E-3</v>
      </c>
      <c r="H292" s="444">
        <v>2.5791582730723921E-4</v>
      </c>
      <c r="I292" s="412">
        <v>2.4675850668491118E-4</v>
      </c>
      <c r="J292" s="428">
        <v>4.2420844469730636E-2</v>
      </c>
    </row>
    <row r="293" spans="1:10" ht="15.6" x14ac:dyDescent="0.3">
      <c r="A293" s="422" t="s">
        <v>14</v>
      </c>
      <c r="B293" s="423">
        <v>2021</v>
      </c>
      <c r="C293" s="436" t="s">
        <v>603</v>
      </c>
      <c r="D293" s="433">
        <v>3.5030772063855208E-2</v>
      </c>
      <c r="E293" s="407">
        <v>0.15415413974549819</v>
      </c>
      <c r="F293" s="407">
        <v>2.3230287036492252E-3</v>
      </c>
      <c r="G293" s="429">
        <v>2.1448733141357606E-3</v>
      </c>
      <c r="H293" s="444">
        <v>2.3019427145832731E-4</v>
      </c>
      <c r="I293" s="412">
        <v>2.2023617247390014E-4</v>
      </c>
      <c r="J293" s="428">
        <v>4.1264120370022958E-2</v>
      </c>
    </row>
    <row r="294" spans="1:10" ht="15.6" x14ac:dyDescent="0.3">
      <c r="A294" s="422" t="s">
        <v>14</v>
      </c>
      <c r="B294" s="423">
        <v>2022</v>
      </c>
      <c r="C294" s="436" t="s">
        <v>604</v>
      </c>
      <c r="D294" s="433">
        <v>2.9995731033763118E-2</v>
      </c>
      <c r="E294" s="407">
        <v>0.13455644366252117</v>
      </c>
      <c r="F294" s="407">
        <v>2.1856623178527885E-3</v>
      </c>
      <c r="G294" s="429">
        <v>2.0176601611173696E-3</v>
      </c>
      <c r="H294" s="444">
        <v>2.1185464003622577E-4</v>
      </c>
      <c r="I294" s="412">
        <v>2.0268990456142626E-4</v>
      </c>
      <c r="J294" s="428">
        <v>4.0093815650400953E-2</v>
      </c>
    </row>
    <row r="295" spans="1:10" ht="15.6" x14ac:dyDescent="0.3">
      <c r="A295" s="422" t="s">
        <v>14</v>
      </c>
      <c r="B295" s="423">
        <v>2023</v>
      </c>
      <c r="C295" s="436" t="s">
        <v>605</v>
      </c>
      <c r="D295" s="433">
        <v>2.6161255527452094E-2</v>
      </c>
      <c r="E295" s="407">
        <v>0.11807515360173633</v>
      </c>
      <c r="F295" s="407">
        <v>2.0621501746365357E-3</v>
      </c>
      <c r="G295" s="429">
        <v>1.9033942297395183E-3</v>
      </c>
      <c r="H295" s="444">
        <v>1.9437704055761271E-4</v>
      </c>
      <c r="I295" s="412">
        <v>1.859683676742214E-4</v>
      </c>
      <c r="J295" s="428">
        <v>3.8909064874212133E-2</v>
      </c>
    </row>
    <row r="296" spans="1:10" ht="15.6" x14ac:dyDescent="0.3">
      <c r="A296" s="422" t="s">
        <v>14</v>
      </c>
      <c r="B296" s="423">
        <v>2024</v>
      </c>
      <c r="C296" s="436" t="s">
        <v>606</v>
      </c>
      <c r="D296" s="433">
        <v>2.2839137669811112E-2</v>
      </c>
      <c r="E296" s="407">
        <v>0.10389981870783364</v>
      </c>
      <c r="F296" s="407">
        <v>1.9470299117570759E-3</v>
      </c>
      <c r="G296" s="429">
        <v>1.7966894109010178E-3</v>
      </c>
      <c r="H296" s="444">
        <v>1.7275219142791248E-4</v>
      </c>
      <c r="I296" s="412">
        <v>1.6527901303193537E-4</v>
      </c>
      <c r="J296" s="428">
        <v>3.7719915023007575E-2</v>
      </c>
    </row>
    <row r="297" spans="1:10" ht="15.6" x14ac:dyDescent="0.3">
      <c r="A297" s="422" t="s">
        <v>14</v>
      </c>
      <c r="B297" s="423">
        <v>2025</v>
      </c>
      <c r="C297" s="436" t="s">
        <v>607</v>
      </c>
      <c r="D297" s="433">
        <v>2.0051747988690607E-2</v>
      </c>
      <c r="E297" s="407">
        <v>9.2000903064417217E-2</v>
      </c>
      <c r="F297" s="407">
        <v>1.8459116078961009E-3</v>
      </c>
      <c r="G297" s="429">
        <v>1.7028331306032627E-3</v>
      </c>
      <c r="H297" s="444">
        <v>1.4975217406952229E-4</v>
      </c>
      <c r="I297" s="412">
        <v>1.4327396394818377E-4</v>
      </c>
      <c r="J297" s="428">
        <v>3.6532643085736907E-2</v>
      </c>
    </row>
    <row r="298" spans="1:10" ht="15.6" x14ac:dyDescent="0.3">
      <c r="A298" s="422" t="s">
        <v>14</v>
      </c>
      <c r="B298" s="423">
        <v>2026</v>
      </c>
      <c r="C298" s="436" t="s">
        <v>608</v>
      </c>
      <c r="D298" s="433">
        <v>1.7699180894345672E-2</v>
      </c>
      <c r="E298" s="407">
        <v>8.2076470029228812E-2</v>
      </c>
      <c r="F298" s="407">
        <v>1.7524100123736089E-3</v>
      </c>
      <c r="G298" s="429">
        <v>1.6160144608458706E-3</v>
      </c>
      <c r="H298" s="444">
        <v>1.2709158680835003E-4</v>
      </c>
      <c r="I298" s="412">
        <v>1.2159366199696199E-4</v>
      </c>
      <c r="J298" s="428">
        <v>3.5417397007550491E-2</v>
      </c>
    </row>
    <row r="299" spans="1:10" ht="15.6" x14ac:dyDescent="0.3">
      <c r="A299" s="422" t="s">
        <v>14</v>
      </c>
      <c r="B299" s="423">
        <v>2027</v>
      </c>
      <c r="C299" s="436" t="s">
        <v>609</v>
      </c>
      <c r="D299" s="433">
        <v>1.572842745345622E-2</v>
      </c>
      <c r="E299" s="407">
        <v>7.3646990616483429E-2</v>
      </c>
      <c r="F299" s="407">
        <v>1.6549311213428042E-3</v>
      </c>
      <c r="G299" s="429">
        <v>1.5255236462807928E-3</v>
      </c>
      <c r="H299" s="444">
        <v>1.039677949493345E-4</v>
      </c>
      <c r="I299" s="412">
        <v>9.9470194004804214E-5</v>
      </c>
      <c r="J299" s="428">
        <v>3.4368511620525677E-2</v>
      </c>
    </row>
    <row r="300" spans="1:10" ht="15.6" x14ac:dyDescent="0.3">
      <c r="A300" s="422" t="s">
        <v>14</v>
      </c>
      <c r="B300" s="423">
        <v>2028</v>
      </c>
      <c r="C300" s="436" t="s">
        <v>610</v>
      </c>
      <c r="D300" s="433">
        <v>1.4064314052540635E-2</v>
      </c>
      <c r="E300" s="407">
        <v>6.6436632550179633E-2</v>
      </c>
      <c r="F300" s="407">
        <v>1.5598084693719664E-3</v>
      </c>
      <c r="G300" s="429">
        <v>1.4375356663111716E-3</v>
      </c>
      <c r="H300" s="444">
        <v>8.9854949560337434E-5</v>
      </c>
      <c r="I300" s="412">
        <v>8.5967864502473106E-5</v>
      </c>
      <c r="J300" s="428">
        <v>3.3396093548417695E-2</v>
      </c>
    </row>
    <row r="301" spans="1:10" ht="15.6" x14ac:dyDescent="0.3">
      <c r="A301" s="422" t="s">
        <v>14</v>
      </c>
      <c r="B301" s="423">
        <v>2029</v>
      </c>
      <c r="C301" s="436" t="s">
        <v>611</v>
      </c>
      <c r="D301" s="433">
        <v>1.2582120740969144E-2</v>
      </c>
      <c r="E301" s="407">
        <v>6.0085718759349961E-2</v>
      </c>
      <c r="F301" s="407">
        <v>1.4671462729148202E-3</v>
      </c>
      <c r="G301" s="429">
        <v>1.3518889123835744E-3</v>
      </c>
      <c r="H301" s="444">
        <v>7.7845399190940365E-5</v>
      </c>
      <c r="I301" s="412">
        <v>7.4477841634948798E-5</v>
      </c>
      <c r="J301" s="428">
        <v>3.2498545301335065E-2</v>
      </c>
    </row>
    <row r="302" spans="1:10" ht="15.6" x14ac:dyDescent="0.3">
      <c r="A302" s="422" t="s">
        <v>14</v>
      </c>
      <c r="B302" s="423">
        <v>2030</v>
      </c>
      <c r="C302" s="436" t="s">
        <v>612</v>
      </c>
      <c r="D302" s="433">
        <v>1.1279316003736864E-2</v>
      </c>
      <c r="E302" s="407">
        <v>5.4467981841865888E-2</v>
      </c>
      <c r="F302" s="407">
        <v>1.3742956151596853E-3</v>
      </c>
      <c r="G302" s="429">
        <v>1.266013695563486E-3</v>
      </c>
      <c r="H302" s="444">
        <v>6.4371320284648721E-5</v>
      </c>
      <c r="I302" s="412">
        <v>6.1586647541741679E-5</v>
      </c>
      <c r="J302" s="428">
        <v>3.1673783683172897E-2</v>
      </c>
    </row>
    <row r="303" spans="1:10" ht="15.6" x14ac:dyDescent="0.3">
      <c r="A303" s="422" t="s">
        <v>14</v>
      </c>
      <c r="B303" s="423">
        <v>2031</v>
      </c>
      <c r="C303" s="436" t="s">
        <v>613</v>
      </c>
      <c r="D303" s="433">
        <v>1.0091032979004532E-2</v>
      </c>
      <c r="E303" s="407">
        <v>4.9356088607821126E-2</v>
      </c>
      <c r="F303" s="407">
        <v>1.2865963312506542E-3</v>
      </c>
      <c r="G303" s="429">
        <v>1.1850018968352877E-3</v>
      </c>
      <c r="H303" s="444">
        <v>5.4289952654747495E-5</v>
      </c>
      <c r="I303" s="412">
        <v>5.1941394314611504E-5</v>
      </c>
      <c r="J303" s="428">
        <v>3.0920958349776973E-2</v>
      </c>
    </row>
    <row r="304" spans="1:10" ht="15.6" x14ac:dyDescent="0.3">
      <c r="A304" s="422" t="s">
        <v>14</v>
      </c>
      <c r="B304" s="423">
        <v>2032</v>
      </c>
      <c r="C304" s="436" t="s">
        <v>614</v>
      </c>
      <c r="D304" s="433">
        <v>9.0377042252618289E-3</v>
      </c>
      <c r="E304" s="407">
        <v>4.4929370618210111E-2</v>
      </c>
      <c r="F304" s="407">
        <v>1.2057136045714747E-3</v>
      </c>
      <c r="G304" s="429">
        <v>1.1103944767643615E-3</v>
      </c>
      <c r="H304" s="444">
        <v>4.7886332825108567E-5</v>
      </c>
      <c r="I304" s="412">
        <v>4.5814789390883998E-5</v>
      </c>
      <c r="J304" s="428">
        <v>3.0238540593015204E-2</v>
      </c>
    </row>
    <row r="305" spans="1:10" ht="15.6" x14ac:dyDescent="0.3">
      <c r="A305" s="422" t="s">
        <v>14</v>
      </c>
      <c r="B305" s="423">
        <v>2033</v>
      </c>
      <c r="C305" s="436" t="s">
        <v>615</v>
      </c>
      <c r="D305" s="433">
        <v>8.1297087418924236E-3</v>
      </c>
      <c r="E305" s="407">
        <v>4.1195016070367976E-2</v>
      </c>
      <c r="F305" s="407">
        <v>1.1316095487424241E-3</v>
      </c>
      <c r="G305" s="429">
        <v>1.0421175963729356E-3</v>
      </c>
      <c r="H305" s="444">
        <v>4.4115007095421412E-5</v>
      </c>
      <c r="I305" s="412">
        <v>4.2206610191239735E-5</v>
      </c>
      <c r="J305" s="428">
        <v>2.9624830782141731E-2</v>
      </c>
    </row>
    <row r="306" spans="1:10" ht="15.6" x14ac:dyDescent="0.3">
      <c r="A306" s="422" t="s">
        <v>14</v>
      </c>
      <c r="B306" s="423">
        <v>2034</v>
      </c>
      <c r="C306" s="436" t="s">
        <v>616</v>
      </c>
      <c r="D306" s="433">
        <v>7.2851487785730203E-3</v>
      </c>
      <c r="E306" s="407">
        <v>3.7874432371889692E-2</v>
      </c>
      <c r="F306" s="407">
        <v>1.0590852447479606E-3</v>
      </c>
      <c r="G306" s="429">
        <v>9.7526787212321407E-4</v>
      </c>
      <c r="H306" s="444">
        <v>3.9654823924345603E-5</v>
      </c>
      <c r="I306" s="412">
        <v>3.7939376384223976E-5</v>
      </c>
      <c r="J306" s="428">
        <v>2.9071928663278263E-2</v>
      </c>
    </row>
    <row r="307" spans="1:10" ht="15.6" x14ac:dyDescent="0.3">
      <c r="A307" s="422" t="s">
        <v>14</v>
      </c>
      <c r="B307" s="423">
        <v>2035</v>
      </c>
      <c r="C307" s="436" t="s">
        <v>617</v>
      </c>
      <c r="D307" s="433">
        <v>6.5251387912897765E-3</v>
      </c>
      <c r="E307" s="407">
        <v>3.5024659102430557E-2</v>
      </c>
      <c r="F307" s="407">
        <v>9.9142322669061697E-4</v>
      </c>
      <c r="G307" s="429">
        <v>9.1294468700436578E-4</v>
      </c>
      <c r="H307" s="444">
        <v>3.669418381599837E-5</v>
      </c>
      <c r="I307" s="412">
        <v>3.5106811118360546E-5</v>
      </c>
      <c r="J307" s="428">
        <v>2.8578867663783071E-2</v>
      </c>
    </row>
    <row r="308" spans="1:10" ht="15.6" x14ac:dyDescent="0.3">
      <c r="A308" s="422" t="s">
        <v>14</v>
      </c>
      <c r="B308" s="423">
        <v>2036</v>
      </c>
      <c r="C308" s="436" t="s">
        <v>618</v>
      </c>
      <c r="D308" s="433">
        <v>5.8451382701932651E-3</v>
      </c>
      <c r="E308" s="407">
        <v>3.2501661346533463E-2</v>
      </c>
      <c r="F308" s="407">
        <v>9.3397031119233178E-4</v>
      </c>
      <c r="G308" s="429">
        <v>8.6002039730659222E-4</v>
      </c>
      <c r="H308" s="444">
        <v>3.4054670123542394E-5</v>
      </c>
      <c r="I308" s="412">
        <v>3.2581482576639028E-5</v>
      </c>
      <c r="J308" s="428">
        <v>2.8141644140170917E-2</v>
      </c>
    </row>
    <row r="309" spans="1:10" ht="15.6" x14ac:dyDescent="0.3">
      <c r="A309" s="422" t="s">
        <v>14</v>
      </c>
      <c r="B309" s="423">
        <v>2037</v>
      </c>
      <c r="C309" s="436" t="s">
        <v>619</v>
      </c>
      <c r="D309" s="433">
        <v>5.2525201473104825E-3</v>
      </c>
      <c r="E309" s="407">
        <v>3.0379417608622523E-2</v>
      </c>
      <c r="F309" s="407">
        <v>8.8162834856757299E-4</v>
      </c>
      <c r="G309" s="429">
        <v>8.1180731701319066E-4</v>
      </c>
      <c r="H309" s="444">
        <v>3.1729833913824605E-5</v>
      </c>
      <c r="I309" s="412">
        <v>3.0357212946274726E-5</v>
      </c>
      <c r="J309" s="428">
        <v>2.7759295784109891E-2</v>
      </c>
    </row>
    <row r="310" spans="1:10" ht="15.6" x14ac:dyDescent="0.3">
      <c r="A310" s="422" t="s">
        <v>14</v>
      </c>
      <c r="B310" s="423">
        <v>2038</v>
      </c>
      <c r="C310" s="436" t="s">
        <v>620</v>
      </c>
      <c r="D310" s="433">
        <v>4.659452428328604E-3</v>
      </c>
      <c r="E310" s="407">
        <v>2.8180990924189953E-2</v>
      </c>
      <c r="F310" s="407">
        <v>8.3266691351602772E-4</v>
      </c>
      <c r="G310" s="429">
        <v>7.6671665842277103E-4</v>
      </c>
      <c r="H310" s="444">
        <v>2.976857495844808E-5</v>
      </c>
      <c r="I310" s="412">
        <v>2.8480799572480686E-5</v>
      </c>
      <c r="J310" s="428">
        <v>2.742326618184741E-2</v>
      </c>
    </row>
    <row r="311" spans="1:10" ht="15.6" x14ac:dyDescent="0.3">
      <c r="A311" s="422" t="s">
        <v>14</v>
      </c>
      <c r="B311" s="423">
        <v>2039</v>
      </c>
      <c r="C311" s="436" t="s">
        <v>621</v>
      </c>
      <c r="D311" s="433">
        <v>4.1384861111551921E-3</v>
      </c>
      <c r="E311" s="407">
        <v>2.631236212301406E-2</v>
      </c>
      <c r="F311" s="407">
        <v>7.8870999542936997E-4</v>
      </c>
      <c r="G311" s="429">
        <v>7.2623338720042771E-4</v>
      </c>
      <c r="H311" s="444">
        <v>2.7990038086129829E-5</v>
      </c>
      <c r="I311" s="412">
        <v>2.677920598532864E-5</v>
      </c>
      <c r="J311" s="428">
        <v>2.7133602479920072E-2</v>
      </c>
    </row>
    <row r="312" spans="1:10" ht="15.6" x14ac:dyDescent="0.3">
      <c r="A312" s="422" t="s">
        <v>14</v>
      </c>
      <c r="B312" s="423">
        <v>2040</v>
      </c>
      <c r="C312" s="436" t="s">
        <v>622</v>
      </c>
      <c r="D312" s="433">
        <v>3.6527626799531432E-3</v>
      </c>
      <c r="E312" s="407">
        <v>2.4707076994936909E-2</v>
      </c>
      <c r="F312" s="407">
        <v>7.4846979549513155E-4</v>
      </c>
      <c r="G312" s="429">
        <v>6.8917450920246088E-4</v>
      </c>
      <c r="H312" s="444">
        <v>2.639906401556106E-5</v>
      </c>
      <c r="I312" s="412">
        <v>2.5257054490839516E-5</v>
      </c>
      <c r="J312" s="428">
        <v>2.6880991872873718E-2</v>
      </c>
    </row>
    <row r="313" spans="1:10" ht="15.6" x14ac:dyDescent="0.3">
      <c r="A313" s="422" t="s">
        <v>14</v>
      </c>
      <c r="B313" s="423">
        <v>2041</v>
      </c>
      <c r="C313" s="436" t="s">
        <v>623</v>
      </c>
      <c r="D313" s="433">
        <v>3.2763558705576567E-3</v>
      </c>
      <c r="E313" s="407">
        <v>2.3424824294536229E-2</v>
      </c>
      <c r="F313" s="407">
        <v>7.1935121770471387E-4</v>
      </c>
      <c r="G313" s="429">
        <v>6.6235596023381845E-4</v>
      </c>
      <c r="H313" s="444">
        <v>2.5182501248339697E-5</v>
      </c>
      <c r="I313" s="412">
        <v>2.4093121845013321E-5</v>
      </c>
      <c r="J313" s="428">
        <v>2.6667344439805049E-2</v>
      </c>
    </row>
    <row r="314" spans="1:10" ht="15.6" x14ac:dyDescent="0.3">
      <c r="A314" s="422" t="s">
        <v>14</v>
      </c>
      <c r="B314" s="423">
        <v>2042</v>
      </c>
      <c r="C314" s="436" t="s">
        <v>624</v>
      </c>
      <c r="D314" s="433">
        <v>2.9886119483467049E-3</v>
      </c>
      <c r="E314" s="407">
        <v>2.2420636336802014E-2</v>
      </c>
      <c r="F314" s="407">
        <v>6.9406266657247534E-4</v>
      </c>
      <c r="G314" s="429">
        <v>6.3906740730087846E-4</v>
      </c>
      <c r="H314" s="444">
        <v>2.4199379578238405E-5</v>
      </c>
      <c r="I314" s="412">
        <v>2.315253069424235E-5</v>
      </c>
      <c r="J314" s="428">
        <v>2.6485108844514212E-2</v>
      </c>
    </row>
    <row r="315" spans="1:10" ht="15.6" x14ac:dyDescent="0.3">
      <c r="A315" s="422" t="s">
        <v>14</v>
      </c>
      <c r="B315" s="423">
        <v>2043</v>
      </c>
      <c r="C315" s="436" t="s">
        <v>625</v>
      </c>
      <c r="D315" s="433">
        <v>2.7447868140872884E-3</v>
      </c>
      <c r="E315" s="407">
        <v>2.1533505587204682E-2</v>
      </c>
      <c r="F315" s="407">
        <v>6.7179445697166523E-4</v>
      </c>
      <c r="G315" s="429">
        <v>6.1856058389321014E-4</v>
      </c>
      <c r="H315" s="444">
        <v>2.3343835175800093E-5</v>
      </c>
      <c r="I315" s="412">
        <v>2.2333994786216229E-5</v>
      </c>
      <c r="J315" s="428">
        <v>2.6326110773355109E-2</v>
      </c>
    </row>
    <row r="316" spans="1:10" ht="15.6" x14ac:dyDescent="0.3">
      <c r="A316" s="422" t="s">
        <v>14</v>
      </c>
      <c r="B316" s="423">
        <v>2044</v>
      </c>
      <c r="C316" s="436" t="s">
        <v>626</v>
      </c>
      <c r="D316" s="433">
        <v>2.5910966289479707E-3</v>
      </c>
      <c r="E316" s="407">
        <v>2.0964720619336748E-2</v>
      </c>
      <c r="F316" s="407">
        <v>6.5286742972819672E-4</v>
      </c>
      <c r="G316" s="429">
        <v>6.0113123312905271E-4</v>
      </c>
      <c r="H316" s="444">
        <v>2.2639521656291451E-5</v>
      </c>
      <c r="I316" s="412">
        <v>2.1660148080088602E-5</v>
      </c>
      <c r="J316" s="428">
        <v>2.6192543333318115E-2</v>
      </c>
    </row>
    <row r="317" spans="1:10" ht="15.6" x14ac:dyDescent="0.3">
      <c r="A317" s="422" t="s">
        <v>14</v>
      </c>
      <c r="B317" s="423">
        <v>2045</v>
      </c>
      <c r="C317" s="436" t="s">
        <v>627</v>
      </c>
      <c r="D317" s="433">
        <v>2.4909015064891195E-3</v>
      </c>
      <c r="E317" s="407">
        <v>2.0559779431625722E-2</v>
      </c>
      <c r="F317" s="407">
        <v>6.3621932424576103E-4</v>
      </c>
      <c r="G317" s="429">
        <v>5.8579885589430075E-4</v>
      </c>
      <c r="H317" s="444">
        <v>2.1967116416292606E-5</v>
      </c>
      <c r="I317" s="412">
        <v>2.1016829931916661E-5</v>
      </c>
      <c r="J317" s="428">
        <v>2.607246231807616E-2</v>
      </c>
    </row>
    <row r="318" spans="1:10" ht="15.6" x14ac:dyDescent="0.3">
      <c r="A318" s="422" t="s">
        <v>14</v>
      </c>
      <c r="B318" s="423">
        <v>2046</v>
      </c>
      <c r="C318" s="436" t="s">
        <v>628</v>
      </c>
      <c r="D318" s="433">
        <v>2.4089861496575473E-3</v>
      </c>
      <c r="E318" s="407">
        <v>2.0259327547070344E-2</v>
      </c>
      <c r="F318" s="407">
        <v>6.224679752258709E-4</v>
      </c>
      <c r="G318" s="429">
        <v>5.7313919391398737E-4</v>
      </c>
      <c r="H318" s="444">
        <v>2.1538569506577164E-5</v>
      </c>
      <c r="I318" s="412">
        <v>2.0606814903281202E-5</v>
      </c>
      <c r="J318" s="428">
        <v>2.5972423210875804E-2</v>
      </c>
    </row>
    <row r="319" spans="1:10" ht="15.6" x14ac:dyDescent="0.3">
      <c r="A319" s="422" t="s">
        <v>14</v>
      </c>
      <c r="B319" s="423">
        <v>2047</v>
      </c>
      <c r="C319" s="436" t="s">
        <v>629</v>
      </c>
      <c r="D319" s="433">
        <v>2.3361092711104065E-3</v>
      </c>
      <c r="E319" s="407">
        <v>1.9977213876218845E-2</v>
      </c>
      <c r="F319" s="407">
        <v>6.1063186389878382E-4</v>
      </c>
      <c r="G319" s="429">
        <v>5.6223923212083955E-4</v>
      </c>
      <c r="H319" s="444">
        <v>2.1080333805164213E-5</v>
      </c>
      <c r="I319" s="412">
        <v>2.0168408406062286E-5</v>
      </c>
      <c r="J319" s="428">
        <v>2.5886388157124594E-2</v>
      </c>
    </row>
    <row r="320" spans="1:10" ht="15.6" x14ac:dyDescent="0.3">
      <c r="A320" s="422" t="s">
        <v>14</v>
      </c>
      <c r="B320" s="423">
        <v>2048</v>
      </c>
      <c r="C320" s="436" t="s">
        <v>630</v>
      </c>
      <c r="D320" s="433">
        <v>2.2718872877999078E-3</v>
      </c>
      <c r="E320" s="407">
        <v>1.9709090122702062E-2</v>
      </c>
      <c r="F320" s="407">
        <v>6.0040165027860177E-4</v>
      </c>
      <c r="G320" s="429">
        <v>5.5281337251716694E-4</v>
      </c>
      <c r="H320" s="444">
        <v>2.0550191462856089E-5</v>
      </c>
      <c r="I320" s="412">
        <v>1.9661197682537349E-5</v>
      </c>
      <c r="J320" s="428">
        <v>2.581029833711327E-2</v>
      </c>
    </row>
    <row r="321" spans="1:10" ht="15.6" x14ac:dyDescent="0.3">
      <c r="A321" s="422" t="s">
        <v>14</v>
      </c>
      <c r="B321" s="423">
        <v>2049</v>
      </c>
      <c r="C321" s="436" t="s">
        <v>631</v>
      </c>
      <c r="D321" s="433">
        <v>2.2502711847149168E-3</v>
      </c>
      <c r="E321" s="407">
        <v>1.9698898290291152E-2</v>
      </c>
      <c r="F321" s="407">
        <v>5.9457109245066096E-4</v>
      </c>
      <c r="G321" s="429">
        <v>5.4744371832285215E-4</v>
      </c>
      <c r="H321" s="444">
        <v>2.0325569939879802E-5</v>
      </c>
      <c r="I321" s="412">
        <v>1.9446296434231013E-5</v>
      </c>
      <c r="J321" s="428">
        <v>2.574628252409706E-2</v>
      </c>
    </row>
    <row r="322" spans="1:10" ht="15.6" x14ac:dyDescent="0.3">
      <c r="A322" s="422" t="s">
        <v>14</v>
      </c>
      <c r="B322" s="423">
        <v>2050</v>
      </c>
      <c r="C322" s="436" t="s">
        <v>632</v>
      </c>
      <c r="D322" s="433">
        <v>2.2321968546471895E-3</v>
      </c>
      <c r="E322" s="407">
        <v>1.9685021951349566E-2</v>
      </c>
      <c r="F322" s="407">
        <v>5.8958406358311098E-4</v>
      </c>
      <c r="G322" s="429">
        <v>5.4283986413901407E-4</v>
      </c>
      <c r="H322" s="444">
        <v>1.9821781962673885E-5</v>
      </c>
      <c r="I322" s="412">
        <v>1.8964301751541082E-5</v>
      </c>
      <c r="J322" s="428">
        <v>2.569187161871022E-2</v>
      </c>
    </row>
    <row r="323" spans="1:10" ht="15.6" x14ac:dyDescent="0.3">
      <c r="A323" s="422" t="s">
        <v>15</v>
      </c>
      <c r="B323" s="423">
        <v>2015</v>
      </c>
      <c r="C323" s="436" t="s">
        <v>2436</v>
      </c>
      <c r="D323" s="433">
        <v>6.1819056319592204E-2</v>
      </c>
      <c r="E323" s="407">
        <v>0.22934723088913153</v>
      </c>
      <c r="F323" s="407">
        <v>2.3514460483456717E-3</v>
      </c>
      <c r="G323" s="429">
        <v>2.1762739656239253E-3</v>
      </c>
      <c r="H323" s="444">
        <v>2.7065052077120404E-4</v>
      </c>
      <c r="I323" s="412">
        <v>2.5894229736132547E-4</v>
      </c>
      <c r="J323" s="428">
        <v>4.5644386464213572E-2</v>
      </c>
    </row>
    <row r="324" spans="1:10" ht="15.6" x14ac:dyDescent="0.3">
      <c r="A324" s="422" t="s">
        <v>15</v>
      </c>
      <c r="B324" s="423">
        <v>2016</v>
      </c>
      <c r="C324" s="436" t="s">
        <v>2437</v>
      </c>
      <c r="D324" s="433">
        <v>5.0803397410458258E-2</v>
      </c>
      <c r="E324" s="407">
        <v>0.19636094344092705</v>
      </c>
      <c r="F324" s="407">
        <v>2.18966221513513E-3</v>
      </c>
      <c r="G324" s="429">
        <v>2.0247372182929184E-3</v>
      </c>
      <c r="H324" s="444">
        <v>2.326981037429473E-4</v>
      </c>
      <c r="I324" s="412">
        <v>2.2263168076046416E-4</v>
      </c>
      <c r="J324" s="428">
        <v>4.4781698234962475E-2</v>
      </c>
    </row>
    <row r="325" spans="1:10" ht="15.6" x14ac:dyDescent="0.3">
      <c r="A325" s="422" t="s">
        <v>15</v>
      </c>
      <c r="B325" s="423">
        <v>2017</v>
      </c>
      <c r="C325" s="436" t="s">
        <v>633</v>
      </c>
      <c r="D325" s="433">
        <v>4.2243947417565146E-2</v>
      </c>
      <c r="E325" s="407">
        <v>0.16941219739407185</v>
      </c>
      <c r="F325" s="407">
        <v>2.1068094296028124E-3</v>
      </c>
      <c r="G325" s="429">
        <v>1.9466468746818103E-3</v>
      </c>
      <c r="H325" s="444">
        <v>2.0735584037031359E-4</v>
      </c>
      <c r="I325" s="412">
        <v>1.9838571101626868E-4</v>
      </c>
      <c r="J325" s="428">
        <v>4.3723229642216643E-2</v>
      </c>
    </row>
    <row r="326" spans="1:10" ht="15.6" x14ac:dyDescent="0.3">
      <c r="A326" s="422" t="s">
        <v>15</v>
      </c>
      <c r="B326" s="423">
        <v>2018</v>
      </c>
      <c r="C326" s="436" t="s">
        <v>634</v>
      </c>
      <c r="D326" s="433">
        <v>3.4920364916475141E-2</v>
      </c>
      <c r="E326" s="407">
        <v>0.14580747657229873</v>
      </c>
      <c r="F326" s="407">
        <v>2.0627979911834772E-3</v>
      </c>
      <c r="G326" s="429">
        <v>1.9046317687648664E-3</v>
      </c>
      <c r="H326" s="444">
        <v>1.864269888860437E-4</v>
      </c>
      <c r="I326" s="412">
        <v>1.7836224097753087E-4</v>
      </c>
      <c r="J326" s="428">
        <v>4.2598485073423752E-2</v>
      </c>
    </row>
    <row r="327" spans="1:10" ht="15.6" x14ac:dyDescent="0.3">
      <c r="A327" s="422" t="s">
        <v>15</v>
      </c>
      <c r="B327" s="423">
        <v>2019</v>
      </c>
      <c r="C327" s="436" t="s">
        <v>635</v>
      </c>
      <c r="D327" s="433">
        <v>2.8625814381137177E-2</v>
      </c>
      <c r="E327" s="407">
        <v>0.12530966086180853</v>
      </c>
      <c r="F327" s="407">
        <v>1.9996501489693078E-3</v>
      </c>
      <c r="G327" s="429">
        <v>1.8453106861304415E-3</v>
      </c>
      <c r="H327" s="444">
        <v>1.6614243681010898E-4</v>
      </c>
      <c r="I327" s="412">
        <v>1.58955191944465E-4</v>
      </c>
      <c r="J327" s="428">
        <v>4.1144768366918549E-2</v>
      </c>
    </row>
    <row r="328" spans="1:10" ht="15.6" x14ac:dyDescent="0.3">
      <c r="A328" s="422" t="s">
        <v>15</v>
      </c>
      <c r="B328" s="423">
        <v>2020</v>
      </c>
      <c r="C328" s="436" t="s">
        <v>636</v>
      </c>
      <c r="D328" s="433">
        <v>2.4152063018244425E-2</v>
      </c>
      <c r="E328" s="407">
        <v>0.10823599159924222</v>
      </c>
      <c r="F328" s="407">
        <v>1.9426635951576125E-3</v>
      </c>
      <c r="G328" s="429">
        <v>1.7921103456791496E-3</v>
      </c>
      <c r="H328" s="444">
        <v>1.5042364051072628E-4</v>
      </c>
      <c r="I328" s="412">
        <v>1.4391637862245225E-4</v>
      </c>
      <c r="J328" s="428">
        <v>3.9964538775937711E-2</v>
      </c>
    </row>
    <row r="329" spans="1:10" ht="15.6" x14ac:dyDescent="0.3">
      <c r="A329" s="422" t="s">
        <v>15</v>
      </c>
      <c r="B329" s="423">
        <v>2021</v>
      </c>
      <c r="C329" s="436" t="s">
        <v>637</v>
      </c>
      <c r="D329" s="433">
        <v>2.0759716932591064E-2</v>
      </c>
      <c r="E329" s="407">
        <v>9.4007097800161837E-2</v>
      </c>
      <c r="F329" s="407">
        <v>1.8487267068190536E-3</v>
      </c>
      <c r="G329" s="429">
        <v>1.705043136349568E-3</v>
      </c>
      <c r="H329" s="444">
        <v>1.3419575191666005E-4</v>
      </c>
      <c r="I329" s="412">
        <v>1.2839049833019404E-4</v>
      </c>
      <c r="J329" s="428">
        <v>3.8772269376079707E-2</v>
      </c>
    </row>
    <row r="330" spans="1:10" ht="15.6" x14ac:dyDescent="0.3">
      <c r="A330" s="422" t="s">
        <v>15</v>
      </c>
      <c r="B330" s="423">
        <v>2022</v>
      </c>
      <c r="C330" s="436" t="s">
        <v>638</v>
      </c>
      <c r="D330" s="433">
        <v>1.7573658855290854E-2</v>
      </c>
      <c r="E330" s="407">
        <v>8.173393694145574E-2</v>
      </c>
      <c r="F330" s="407">
        <v>1.7548141483547017E-3</v>
      </c>
      <c r="G330" s="429">
        <v>1.6180485973977929E-3</v>
      </c>
      <c r="H330" s="444">
        <v>1.2072835641622175E-4</v>
      </c>
      <c r="I330" s="412">
        <v>1.155057092497375E-4</v>
      </c>
      <c r="J330" s="428">
        <v>3.7593312218435454E-2</v>
      </c>
    </row>
    <row r="331" spans="1:10" ht="15.6" x14ac:dyDescent="0.3">
      <c r="A331" s="422" t="s">
        <v>15</v>
      </c>
      <c r="B331" s="423">
        <v>2023</v>
      </c>
      <c r="C331" s="436" t="s">
        <v>639</v>
      </c>
      <c r="D331" s="433">
        <v>1.5257775750029928E-2</v>
      </c>
      <c r="E331" s="407">
        <v>7.163590105874211E-2</v>
      </c>
      <c r="F331" s="407">
        <v>1.6674984977692944E-3</v>
      </c>
      <c r="G331" s="429">
        <v>1.537241975968518E-3</v>
      </c>
      <c r="H331" s="444">
        <v>1.0742436831802149E-4</v>
      </c>
      <c r="I331" s="412">
        <v>1.0277723615094913E-4</v>
      </c>
      <c r="J331" s="428">
        <v>3.6423583914970678E-2</v>
      </c>
    </row>
    <row r="332" spans="1:10" ht="15.6" x14ac:dyDescent="0.3">
      <c r="A332" s="422" t="s">
        <v>15</v>
      </c>
      <c r="B332" s="423">
        <v>2024</v>
      </c>
      <c r="C332" s="436" t="s">
        <v>640</v>
      </c>
      <c r="D332" s="433">
        <v>1.3254956991039187E-2</v>
      </c>
      <c r="E332" s="407">
        <v>6.3053415070432259E-2</v>
      </c>
      <c r="F332" s="407">
        <v>1.5881036889152445E-3</v>
      </c>
      <c r="G332" s="429">
        <v>1.4638021270768334E-3</v>
      </c>
      <c r="H332" s="444">
        <v>9.6378862262199973E-5</v>
      </c>
      <c r="I332" s="412">
        <v>9.2209560889301202E-5</v>
      </c>
      <c r="J332" s="428">
        <v>3.5269988320453943E-2</v>
      </c>
    </row>
    <row r="333" spans="1:10" ht="15.6" x14ac:dyDescent="0.3">
      <c r="A333" s="422" t="s">
        <v>15</v>
      </c>
      <c r="B333" s="423">
        <v>2025</v>
      </c>
      <c r="C333" s="436" t="s">
        <v>641</v>
      </c>
      <c r="D333" s="433">
        <v>1.1647746179026674E-2</v>
      </c>
      <c r="E333" s="407">
        <v>5.6032236412521405E-2</v>
      </c>
      <c r="F333" s="407">
        <v>1.518195643770114E-3</v>
      </c>
      <c r="G333" s="429">
        <v>1.3991019241337164E-3</v>
      </c>
      <c r="H333" s="444">
        <v>8.5204419593972651E-5</v>
      </c>
      <c r="I333" s="412">
        <v>8.1518514296761795E-5</v>
      </c>
      <c r="J333" s="428">
        <v>3.4134174846009654E-2</v>
      </c>
    </row>
    <row r="334" spans="1:10" ht="15.6" x14ac:dyDescent="0.3">
      <c r="A334" s="422" t="s">
        <v>15</v>
      </c>
      <c r="B334" s="423">
        <v>2026</v>
      </c>
      <c r="C334" s="436" t="s">
        <v>642</v>
      </c>
      <c r="D334" s="433">
        <v>1.0307372199822404E-2</v>
      </c>
      <c r="E334" s="407">
        <v>5.0258125210345443E-2</v>
      </c>
      <c r="F334" s="407">
        <v>1.4471148717708617E-3</v>
      </c>
      <c r="G334" s="429">
        <v>1.3333554309138498E-3</v>
      </c>
      <c r="H334" s="444">
        <v>7.4745567260440732E-5</v>
      </c>
      <c r="I334" s="412">
        <v>7.1512103455098562E-5</v>
      </c>
      <c r="J334" s="428">
        <v>3.3090120386262682E-2</v>
      </c>
    </row>
    <row r="335" spans="1:10" ht="15.6" x14ac:dyDescent="0.3">
      <c r="A335" s="422" t="s">
        <v>15</v>
      </c>
      <c r="B335" s="423">
        <v>2027</v>
      </c>
      <c r="C335" s="436" t="s">
        <v>643</v>
      </c>
      <c r="D335" s="433">
        <v>9.1435921237140276E-3</v>
      </c>
      <c r="E335" s="407">
        <v>4.5335424188883769E-2</v>
      </c>
      <c r="F335" s="407">
        <v>1.3681975642622062E-3</v>
      </c>
      <c r="G335" s="429">
        <v>1.2604217496801236E-3</v>
      </c>
      <c r="H335" s="444">
        <v>6.4785552966371366E-5</v>
      </c>
      <c r="I335" s="412">
        <v>6.1982958202686864E-5</v>
      </c>
      <c r="J335" s="428">
        <v>3.2129543269757865E-2</v>
      </c>
    </row>
    <row r="336" spans="1:10" ht="15.6" x14ac:dyDescent="0.3">
      <c r="A336" s="422" t="s">
        <v>15</v>
      </c>
      <c r="B336" s="423">
        <v>2028</v>
      </c>
      <c r="C336" s="436" t="s">
        <v>644</v>
      </c>
      <c r="D336" s="433">
        <v>8.1619626414119514E-3</v>
      </c>
      <c r="E336" s="407">
        <v>4.1202230903486119E-2</v>
      </c>
      <c r="F336" s="407">
        <v>1.2834675040485485E-3</v>
      </c>
      <c r="G336" s="429">
        <v>1.1822034134771932E-3</v>
      </c>
      <c r="H336" s="444">
        <v>5.6400310414556149E-5</v>
      </c>
      <c r="I336" s="412">
        <v>5.3960461218817355E-5</v>
      </c>
      <c r="J336" s="428">
        <v>3.1258589354496935E-2</v>
      </c>
    </row>
    <row r="337" spans="1:10" ht="15.6" x14ac:dyDescent="0.3">
      <c r="A337" s="422" t="s">
        <v>15</v>
      </c>
      <c r="B337" s="423">
        <v>2029</v>
      </c>
      <c r="C337" s="436" t="s">
        <v>645</v>
      </c>
      <c r="D337" s="433">
        <v>7.2959829648476587E-3</v>
      </c>
      <c r="E337" s="407">
        <v>3.7673315750585364E-2</v>
      </c>
      <c r="F337" s="407">
        <v>1.2025351393842097E-3</v>
      </c>
      <c r="G337" s="429">
        <v>1.1075767531784249E-3</v>
      </c>
      <c r="H337" s="444">
        <v>5.0698274997264721E-5</v>
      </c>
      <c r="I337" s="412">
        <v>4.8505097651888085E-5</v>
      </c>
      <c r="J337" s="428">
        <v>3.0473152502081786E-2</v>
      </c>
    </row>
    <row r="338" spans="1:10" ht="15.6" x14ac:dyDescent="0.3">
      <c r="A338" s="422" t="s">
        <v>15</v>
      </c>
      <c r="B338" s="423">
        <v>2030</v>
      </c>
      <c r="C338" s="436" t="s">
        <v>646</v>
      </c>
      <c r="D338" s="433">
        <v>6.5656226275221203E-3</v>
      </c>
      <c r="E338" s="407">
        <v>3.470798526105727E-2</v>
      </c>
      <c r="F338" s="407">
        <v>1.1249374543423824E-3</v>
      </c>
      <c r="G338" s="429">
        <v>1.0360104823956744E-3</v>
      </c>
      <c r="H338" s="444">
        <v>4.4851268234084915E-5</v>
      </c>
      <c r="I338" s="412">
        <v>4.2911019001698465E-5</v>
      </c>
      <c r="J338" s="428">
        <v>2.9768035992035164E-2</v>
      </c>
    </row>
    <row r="339" spans="1:10" ht="15.6" x14ac:dyDescent="0.3">
      <c r="A339" s="422" t="s">
        <v>15</v>
      </c>
      <c r="B339" s="423">
        <v>2031</v>
      </c>
      <c r="C339" s="436" t="s">
        <v>647</v>
      </c>
      <c r="D339" s="433">
        <v>5.9184670713315441E-3</v>
      </c>
      <c r="E339" s="407">
        <v>3.2143546637757037E-2</v>
      </c>
      <c r="F339" s="407">
        <v>1.0534129167462283E-3</v>
      </c>
      <c r="G339" s="429">
        <v>9.701136588369855E-4</v>
      </c>
      <c r="H339" s="444">
        <v>4.1299636730102385E-5</v>
      </c>
      <c r="I339" s="412">
        <v>3.951303057746144E-5</v>
      </c>
      <c r="J339" s="428">
        <v>2.9139586374300235E-2</v>
      </c>
    </row>
    <row r="340" spans="1:10" ht="15.6" x14ac:dyDescent="0.3">
      <c r="A340" s="422" t="s">
        <v>15</v>
      </c>
      <c r="B340" s="423">
        <v>2032</v>
      </c>
      <c r="C340" s="436" t="s">
        <v>648</v>
      </c>
      <c r="D340" s="433">
        <v>5.365556498852478E-3</v>
      </c>
      <c r="E340" s="407">
        <v>3.0032601585353785E-2</v>
      </c>
      <c r="F340" s="407">
        <v>9.872442991534741E-4</v>
      </c>
      <c r="G340" s="429">
        <v>9.0914377908326725E-4</v>
      </c>
      <c r="H340" s="444">
        <v>3.7793340470802731E-5</v>
      </c>
      <c r="I340" s="412">
        <v>3.6158420844087127E-5</v>
      </c>
      <c r="J340" s="428">
        <v>2.8583254507738735E-2</v>
      </c>
    </row>
    <row r="341" spans="1:10" ht="15.6" x14ac:dyDescent="0.3">
      <c r="A341" s="422" t="s">
        <v>15</v>
      </c>
      <c r="B341" s="423">
        <v>2033</v>
      </c>
      <c r="C341" s="436" t="s">
        <v>649</v>
      </c>
      <c r="D341" s="433">
        <v>4.8840079230288158E-3</v>
      </c>
      <c r="E341" s="407">
        <v>2.8252180708226118E-2</v>
      </c>
      <c r="F341" s="407">
        <v>9.2706333436591494E-4</v>
      </c>
      <c r="G341" s="429">
        <v>8.5371204234122456E-4</v>
      </c>
      <c r="H341" s="444">
        <v>3.5179150956181139E-5</v>
      </c>
      <c r="I341" s="412">
        <v>3.3657318872757443E-5</v>
      </c>
      <c r="J341" s="428">
        <v>2.8093027995701798E-2</v>
      </c>
    </row>
    <row r="342" spans="1:10" ht="15.6" x14ac:dyDescent="0.3">
      <c r="A342" s="422" t="s">
        <v>15</v>
      </c>
      <c r="B342" s="423">
        <v>2034</v>
      </c>
      <c r="C342" s="436" t="s">
        <v>650</v>
      </c>
      <c r="D342" s="433">
        <v>4.4546765546310142E-3</v>
      </c>
      <c r="E342" s="407">
        <v>2.6728973098749456E-2</v>
      </c>
      <c r="F342" s="407">
        <v>8.7143418565526582E-4</v>
      </c>
      <c r="G342" s="429">
        <v>8.0246035573632317E-4</v>
      </c>
      <c r="H342" s="444">
        <v>3.2421223715990984E-5</v>
      </c>
      <c r="I342" s="412">
        <v>3.101870039810401E-5</v>
      </c>
      <c r="J342" s="428">
        <v>2.7663799740040181E-2</v>
      </c>
    </row>
    <row r="343" spans="1:10" ht="15.6" x14ac:dyDescent="0.3">
      <c r="A343" s="422" t="s">
        <v>15</v>
      </c>
      <c r="B343" s="423">
        <v>2035</v>
      </c>
      <c r="C343" s="436" t="s">
        <v>651</v>
      </c>
      <c r="D343" s="433">
        <v>4.0697967523640353E-3</v>
      </c>
      <c r="E343" s="407">
        <v>2.5405299939844233E-2</v>
      </c>
      <c r="F343" s="407">
        <v>8.2092665321176607E-4</v>
      </c>
      <c r="G343" s="429">
        <v>7.5594308473614174E-4</v>
      </c>
      <c r="H343" s="444">
        <v>3.0353733982482478E-5</v>
      </c>
      <c r="I343" s="412">
        <v>2.9040649572240635E-5</v>
      </c>
      <c r="J343" s="428">
        <v>2.7288537808421689E-2</v>
      </c>
    </row>
    <row r="344" spans="1:10" ht="15.6" x14ac:dyDescent="0.3">
      <c r="A344" s="422" t="s">
        <v>15</v>
      </c>
      <c r="B344" s="423">
        <v>2036</v>
      </c>
      <c r="C344" s="436" t="s">
        <v>652</v>
      </c>
      <c r="D344" s="433">
        <v>3.7452114929242531E-3</v>
      </c>
      <c r="E344" s="407">
        <v>2.4329675214655198E-2</v>
      </c>
      <c r="F344" s="407">
        <v>7.7757812557533964E-4</v>
      </c>
      <c r="G344" s="429">
        <v>7.160091001232338E-4</v>
      </c>
      <c r="H344" s="444">
        <v>2.8286370279505747E-5</v>
      </c>
      <c r="I344" s="412">
        <v>2.706272238211985E-5</v>
      </c>
      <c r="J344" s="428">
        <v>2.6965055267387607E-2</v>
      </c>
    </row>
    <row r="345" spans="1:10" ht="15.6" x14ac:dyDescent="0.3">
      <c r="A345" s="422" t="s">
        <v>15</v>
      </c>
      <c r="B345" s="423">
        <v>2037</v>
      </c>
      <c r="C345" s="436" t="s">
        <v>653</v>
      </c>
      <c r="D345" s="433">
        <v>3.4635926407798668E-3</v>
      </c>
      <c r="E345" s="407">
        <v>2.342229011069959E-2</v>
      </c>
      <c r="F345" s="407">
        <v>7.3942829131305092E-4</v>
      </c>
      <c r="G345" s="429">
        <v>6.8088003559221486E-4</v>
      </c>
      <c r="H345" s="444">
        <v>2.6909070543199259E-5</v>
      </c>
      <c r="I345" s="412">
        <v>2.5744997150518209E-5</v>
      </c>
      <c r="J345" s="428">
        <v>2.6687025905840357E-2</v>
      </c>
    </row>
    <row r="346" spans="1:10" ht="15.6" x14ac:dyDescent="0.3">
      <c r="A346" s="422" t="s">
        <v>15</v>
      </c>
      <c r="B346" s="423">
        <v>2038</v>
      </c>
      <c r="C346" s="436" t="s">
        <v>654</v>
      </c>
      <c r="D346" s="433">
        <v>3.2114941270405001E-3</v>
      </c>
      <c r="E346" s="407">
        <v>2.2613424728579936E-2</v>
      </c>
      <c r="F346" s="407">
        <v>7.0562015245696612E-4</v>
      </c>
      <c r="G346" s="429">
        <v>6.497523903642306E-4</v>
      </c>
      <c r="H346" s="444">
        <v>2.5752200312221603E-5</v>
      </c>
      <c r="I346" s="412">
        <v>2.4638168628453734E-5</v>
      </c>
      <c r="J346" s="428">
        <v>2.6450140531544389E-2</v>
      </c>
    </row>
    <row r="347" spans="1:10" ht="15.6" x14ac:dyDescent="0.3">
      <c r="A347" s="422" t="s">
        <v>15</v>
      </c>
      <c r="B347" s="423">
        <v>2039</v>
      </c>
      <c r="C347" s="436" t="s">
        <v>655</v>
      </c>
      <c r="D347" s="433">
        <v>2.9766585067585159E-3</v>
      </c>
      <c r="E347" s="407">
        <v>2.1859655107096213E-2</v>
      </c>
      <c r="F347" s="407">
        <v>6.7575849941264963E-4</v>
      </c>
      <c r="G347" s="429">
        <v>6.2225836882467034E-4</v>
      </c>
      <c r="H347" s="444">
        <v>2.4781397206992472E-5</v>
      </c>
      <c r="I347" s="412">
        <v>2.3709361222466218E-5</v>
      </c>
      <c r="J347" s="428">
        <v>2.6247451385983681E-2</v>
      </c>
    </row>
    <row r="348" spans="1:10" ht="15.6" x14ac:dyDescent="0.3">
      <c r="A348" s="422" t="s">
        <v>15</v>
      </c>
      <c r="B348" s="423">
        <v>2040</v>
      </c>
      <c r="C348" s="436" t="s">
        <v>656</v>
      </c>
      <c r="D348" s="433">
        <v>2.7639898713205076E-3</v>
      </c>
      <c r="E348" s="407">
        <v>2.1208346395528602E-2</v>
      </c>
      <c r="F348" s="407">
        <v>6.4944620838268505E-4</v>
      </c>
      <c r="G348" s="429">
        <v>5.9803314966638225E-4</v>
      </c>
      <c r="H348" s="444">
        <v>2.3902442609567313E-5</v>
      </c>
      <c r="I348" s="412">
        <v>2.2868428548958295E-5</v>
      </c>
      <c r="J348" s="428">
        <v>2.607461712477474E-2</v>
      </c>
    </row>
    <row r="349" spans="1:10" ht="15.6" x14ac:dyDescent="0.3">
      <c r="A349" s="422" t="s">
        <v>15</v>
      </c>
      <c r="B349" s="423">
        <v>2041</v>
      </c>
      <c r="C349" s="436" t="s">
        <v>657</v>
      </c>
      <c r="D349" s="433">
        <v>2.5972290859344643E-3</v>
      </c>
      <c r="E349" s="407">
        <v>2.0683186512108712E-2</v>
      </c>
      <c r="F349" s="407">
        <v>6.2884403995014263E-4</v>
      </c>
      <c r="G349" s="429">
        <v>5.790628962837797E-4</v>
      </c>
      <c r="H349" s="444">
        <v>2.3176611794788739E-5</v>
      </c>
      <c r="I349" s="412">
        <v>2.2174000006265819E-5</v>
      </c>
      <c r="J349" s="428">
        <v>2.5929028028574098E-2</v>
      </c>
    </row>
    <row r="350" spans="1:10" ht="15.6" x14ac:dyDescent="0.3">
      <c r="A350" s="422" t="s">
        <v>15</v>
      </c>
      <c r="B350" s="423">
        <v>2042</v>
      </c>
      <c r="C350" s="436" t="s">
        <v>658</v>
      </c>
      <c r="D350" s="433">
        <v>2.4519788873690719E-3</v>
      </c>
      <c r="E350" s="407">
        <v>2.0203883982348472E-2</v>
      </c>
      <c r="F350" s="407">
        <v>6.1116032432693274E-4</v>
      </c>
      <c r="G350" s="429">
        <v>5.6277948541880879E-4</v>
      </c>
      <c r="H350" s="444">
        <v>2.2539513605206812E-5</v>
      </c>
      <c r="I350" s="412">
        <v>2.1564471497328314E-5</v>
      </c>
      <c r="J350" s="428">
        <v>2.5804711951645715E-2</v>
      </c>
    </row>
    <row r="351" spans="1:10" ht="15.6" x14ac:dyDescent="0.3">
      <c r="A351" s="422" t="s">
        <v>15</v>
      </c>
      <c r="B351" s="423">
        <v>2043</v>
      </c>
      <c r="C351" s="436" t="s">
        <v>659</v>
      </c>
      <c r="D351" s="433">
        <v>2.3411905750159302E-3</v>
      </c>
      <c r="E351" s="407">
        <v>1.9842158881619231E-2</v>
      </c>
      <c r="F351" s="407">
        <v>5.9615237140402978E-4</v>
      </c>
      <c r="G351" s="429">
        <v>5.4896117284276651E-4</v>
      </c>
      <c r="H351" s="444">
        <v>2.2020064054436217E-5</v>
      </c>
      <c r="I351" s="412">
        <v>2.1067483853276293E-5</v>
      </c>
      <c r="J351" s="428">
        <v>2.5700009092183944E-2</v>
      </c>
    </row>
    <row r="352" spans="1:10" ht="15.6" x14ac:dyDescent="0.3">
      <c r="A352" s="422" t="s">
        <v>15</v>
      </c>
      <c r="B352" s="423">
        <v>2044</v>
      </c>
      <c r="C352" s="436" t="s">
        <v>660</v>
      </c>
      <c r="D352" s="433">
        <v>2.2568318805166461E-3</v>
      </c>
      <c r="E352" s="407">
        <v>1.9550186629341885E-2</v>
      </c>
      <c r="F352" s="407">
        <v>5.8338080328901635E-4</v>
      </c>
      <c r="G352" s="429">
        <v>5.3720266983058919E-4</v>
      </c>
      <c r="H352" s="444">
        <v>2.1607989478161487E-5</v>
      </c>
      <c r="I352" s="412">
        <v>2.06732410140068E-5</v>
      </c>
      <c r="J352" s="428">
        <v>2.5610561018027275E-2</v>
      </c>
    </row>
    <row r="353" spans="1:10" ht="15.6" x14ac:dyDescent="0.3">
      <c r="A353" s="422" t="s">
        <v>15</v>
      </c>
      <c r="B353" s="423">
        <v>2045</v>
      </c>
      <c r="C353" s="436" t="s">
        <v>661</v>
      </c>
      <c r="D353" s="433">
        <v>2.1994826603745138E-3</v>
      </c>
      <c r="E353" s="407">
        <v>1.9351469173513311E-2</v>
      </c>
      <c r="F353" s="407">
        <v>5.725711999021207E-4</v>
      </c>
      <c r="G353" s="429">
        <v>5.2725190525625566E-4</v>
      </c>
      <c r="H353" s="444">
        <v>2.1291247884377572E-5</v>
      </c>
      <c r="I353" s="412">
        <v>2.0370198322393409E-5</v>
      </c>
      <c r="J353" s="428">
        <v>2.5532506537554275E-2</v>
      </c>
    </row>
    <row r="354" spans="1:10" ht="15.6" x14ac:dyDescent="0.3">
      <c r="A354" s="422" t="s">
        <v>15</v>
      </c>
      <c r="B354" s="423">
        <v>2046</v>
      </c>
      <c r="C354" s="436" t="s">
        <v>662</v>
      </c>
      <c r="D354" s="433">
        <v>2.1498247376320833E-3</v>
      </c>
      <c r="E354" s="407">
        <v>1.9186314197614011E-2</v>
      </c>
      <c r="F354" s="407">
        <v>5.6340002542645145E-4</v>
      </c>
      <c r="G354" s="429">
        <v>5.1880820486280017E-4</v>
      </c>
      <c r="H354" s="444">
        <v>2.0996392130025493E-5</v>
      </c>
      <c r="I354" s="412">
        <v>2.0088096208395195E-5</v>
      </c>
      <c r="J354" s="428">
        <v>2.5465429977606077E-2</v>
      </c>
    </row>
    <row r="355" spans="1:10" ht="15.6" x14ac:dyDescent="0.3">
      <c r="A355" s="422" t="s">
        <v>15</v>
      </c>
      <c r="B355" s="423">
        <v>2047</v>
      </c>
      <c r="C355" s="436" t="s">
        <v>663</v>
      </c>
      <c r="D355" s="433">
        <v>2.106163120197224E-3</v>
      </c>
      <c r="E355" s="407">
        <v>1.9038818232543435E-2</v>
      </c>
      <c r="F355" s="407">
        <v>5.5576631016234824E-4</v>
      </c>
      <c r="G355" s="429">
        <v>5.1178139469739402E-4</v>
      </c>
      <c r="H355" s="444">
        <v>2.0793411728501711E-5</v>
      </c>
      <c r="I355" s="412">
        <v>1.9893895347609381E-5</v>
      </c>
      <c r="J355" s="428">
        <v>2.5408598274012956E-2</v>
      </c>
    </row>
    <row r="356" spans="1:10" ht="15.6" x14ac:dyDescent="0.3">
      <c r="A356" s="422" t="s">
        <v>15</v>
      </c>
      <c r="B356" s="423">
        <v>2048</v>
      </c>
      <c r="C356" s="436" t="s">
        <v>664</v>
      </c>
      <c r="D356" s="433">
        <v>2.0714859728840234E-3</v>
      </c>
      <c r="E356" s="407">
        <v>1.8921547339520145E-2</v>
      </c>
      <c r="F356" s="407">
        <v>5.4934653358824209E-4</v>
      </c>
      <c r="G356" s="429">
        <v>5.0587006020270898E-4</v>
      </c>
      <c r="H356" s="444">
        <v>2.0558914801893195E-5</v>
      </c>
      <c r="I356" s="412">
        <v>1.9669547694249665E-5</v>
      </c>
      <c r="J356" s="428">
        <v>2.536099371343423E-2</v>
      </c>
    </row>
    <row r="357" spans="1:10" ht="15.6" x14ac:dyDescent="0.3">
      <c r="A357" s="422" t="s">
        <v>15</v>
      </c>
      <c r="B357" s="423">
        <v>2049</v>
      </c>
      <c r="C357" s="436" t="s">
        <v>665</v>
      </c>
      <c r="D357" s="433">
        <v>2.0576021487871154E-3</v>
      </c>
      <c r="E357" s="407">
        <v>1.8924676016995191E-2</v>
      </c>
      <c r="F357" s="407">
        <v>5.451819076677302E-4</v>
      </c>
      <c r="G357" s="429">
        <v>5.0203580841656173E-4</v>
      </c>
      <c r="H357" s="444">
        <v>2.0419706942333265E-5</v>
      </c>
      <c r="I357" s="412">
        <v>1.9536357931103672E-5</v>
      </c>
      <c r="J357" s="428">
        <v>2.5319518902006816E-2</v>
      </c>
    </row>
    <row r="358" spans="1:10" ht="15.6" x14ac:dyDescent="0.3">
      <c r="A358" s="422" t="s">
        <v>15</v>
      </c>
      <c r="B358" s="423">
        <v>2050</v>
      </c>
      <c r="C358" s="436" t="s">
        <v>666</v>
      </c>
      <c r="D358" s="433">
        <v>2.0460851126685151E-3</v>
      </c>
      <c r="E358" s="407">
        <v>1.8928917858009854E-2</v>
      </c>
      <c r="F358" s="407">
        <v>5.4175404747630997E-4</v>
      </c>
      <c r="G358" s="429">
        <v>4.9887859346261967E-4</v>
      </c>
      <c r="H358" s="444">
        <v>2.0272713530736397E-5</v>
      </c>
      <c r="I358" s="412">
        <v>1.939571966160949E-5</v>
      </c>
      <c r="J358" s="428">
        <v>2.5284307156365895E-2</v>
      </c>
    </row>
    <row r="359" spans="1:10" ht="15.6" x14ac:dyDescent="0.3">
      <c r="A359" s="422" t="s">
        <v>16</v>
      </c>
      <c r="B359" s="423">
        <v>2015</v>
      </c>
      <c r="C359" s="436" t="s">
        <v>2438</v>
      </c>
      <c r="D359" s="433">
        <v>5.0094299962831997E-2</v>
      </c>
      <c r="E359" s="407">
        <v>0.20808473376949091</v>
      </c>
      <c r="F359" s="407">
        <v>1.8198504621693688E-3</v>
      </c>
      <c r="G359" s="429">
        <v>1.6811954813682195E-3</v>
      </c>
      <c r="H359" s="444">
        <v>1.1965823088404451E-4</v>
      </c>
      <c r="I359" s="412">
        <v>1.144818693343737E-4</v>
      </c>
      <c r="J359" s="428">
        <v>4.4639375347106373E-2</v>
      </c>
    </row>
    <row r="360" spans="1:10" ht="15.6" x14ac:dyDescent="0.3">
      <c r="A360" s="422" t="s">
        <v>16</v>
      </c>
      <c r="B360" s="423">
        <v>2016</v>
      </c>
      <c r="C360" s="436" t="s">
        <v>2439</v>
      </c>
      <c r="D360" s="433">
        <v>4.1302419862347187E-2</v>
      </c>
      <c r="E360" s="407">
        <v>0.17583945478629798</v>
      </c>
      <c r="F360" s="407">
        <v>1.6957865879420921E-3</v>
      </c>
      <c r="G360" s="429">
        <v>1.5653141886691668E-3</v>
      </c>
      <c r="H360" s="444">
        <v>9.8096687612644182E-5</v>
      </c>
      <c r="I360" s="412">
        <v>9.385306536610936E-5</v>
      </c>
      <c r="J360" s="428">
        <v>4.3707580989049269E-2</v>
      </c>
    </row>
    <row r="361" spans="1:10" ht="15.6" x14ac:dyDescent="0.3">
      <c r="A361" s="422" t="s">
        <v>16</v>
      </c>
      <c r="B361" s="423">
        <v>2017</v>
      </c>
      <c r="C361" s="436" t="s">
        <v>667</v>
      </c>
      <c r="D361" s="433">
        <v>3.3871139085017876E-2</v>
      </c>
      <c r="E361" s="407">
        <v>0.14869514751442348</v>
      </c>
      <c r="F361" s="407">
        <v>1.6301725089178422E-3</v>
      </c>
      <c r="G361" s="429">
        <v>1.5037910167479017E-3</v>
      </c>
      <c r="H361" s="444">
        <v>8.898119546473574E-5</v>
      </c>
      <c r="I361" s="412">
        <v>8.5131907850017352E-5</v>
      </c>
      <c r="J361" s="428">
        <v>4.2649690598795621E-2</v>
      </c>
    </row>
    <row r="362" spans="1:10" ht="15.6" x14ac:dyDescent="0.3">
      <c r="A362" s="422" t="s">
        <v>16</v>
      </c>
      <c r="B362" s="423">
        <v>2018</v>
      </c>
      <c r="C362" s="436" t="s">
        <v>668</v>
      </c>
      <c r="D362" s="433">
        <v>2.7788385842934631E-2</v>
      </c>
      <c r="E362" s="407">
        <v>0.12560953207275266</v>
      </c>
      <c r="F362" s="407">
        <v>1.6106581261161176E-3</v>
      </c>
      <c r="G362" s="429">
        <v>1.4849232518297764E-3</v>
      </c>
      <c r="H362" s="444">
        <v>8.217302752888118E-5</v>
      </c>
      <c r="I362" s="412">
        <v>7.8618261329110029E-5</v>
      </c>
      <c r="J362" s="428">
        <v>4.1576299496473144E-2</v>
      </c>
    </row>
    <row r="363" spans="1:10" ht="15.6" x14ac:dyDescent="0.3">
      <c r="A363" s="422" t="s">
        <v>16</v>
      </c>
      <c r="B363" s="423">
        <v>2019</v>
      </c>
      <c r="C363" s="436" t="s">
        <v>669</v>
      </c>
      <c r="D363" s="433">
        <v>2.2575504079101621E-2</v>
      </c>
      <c r="E363" s="407">
        <v>0.10604987371876627</v>
      </c>
      <c r="F363" s="407">
        <v>1.5938644854393475E-3</v>
      </c>
      <c r="G363" s="429">
        <v>1.4687532849702188E-3</v>
      </c>
      <c r="H363" s="444">
        <v>7.5980426761240795E-5</v>
      </c>
      <c r="I363" s="412">
        <v>7.269354680846399E-5</v>
      </c>
      <c r="J363" s="428">
        <v>4.0402402498287568E-2</v>
      </c>
    </row>
    <row r="364" spans="1:10" ht="15.6" x14ac:dyDescent="0.3">
      <c r="A364" s="422" t="s">
        <v>16</v>
      </c>
      <c r="B364" s="423">
        <v>2020</v>
      </c>
      <c r="C364" s="436" t="s">
        <v>670</v>
      </c>
      <c r="D364" s="433">
        <v>1.8776283294914223E-2</v>
      </c>
      <c r="E364" s="407">
        <v>9.003432925690473E-2</v>
      </c>
      <c r="F364" s="407">
        <v>1.5576458166402215E-3</v>
      </c>
      <c r="G364" s="429">
        <v>1.4351200829468922E-3</v>
      </c>
      <c r="H364" s="444">
        <v>7.1696824777289623E-5</v>
      </c>
      <c r="I364" s="412">
        <v>6.8595255755419301E-5</v>
      </c>
      <c r="J364" s="428">
        <v>3.9208574131292119E-2</v>
      </c>
    </row>
    <row r="365" spans="1:10" ht="15.6" x14ac:dyDescent="0.3">
      <c r="A365" s="422" t="s">
        <v>16</v>
      </c>
      <c r="B365" s="423">
        <v>2021</v>
      </c>
      <c r="C365" s="436" t="s">
        <v>671</v>
      </c>
      <c r="D365" s="433">
        <v>1.590925457036443E-2</v>
      </c>
      <c r="E365" s="407">
        <v>7.6884836821080701E-2</v>
      </c>
      <c r="F365" s="407">
        <v>1.4899803419457904E-3</v>
      </c>
      <c r="G365" s="429">
        <v>1.3726404032545693E-3</v>
      </c>
      <c r="H365" s="444">
        <v>6.6602772263995859E-5</v>
      </c>
      <c r="I365" s="412">
        <v>6.3721567954561618E-5</v>
      </c>
      <c r="J365" s="428">
        <v>3.8006590838565064E-2</v>
      </c>
    </row>
    <row r="366" spans="1:10" ht="15.6" x14ac:dyDescent="0.3">
      <c r="A366" s="422" t="s">
        <v>16</v>
      </c>
      <c r="B366" s="423">
        <v>2022</v>
      </c>
      <c r="C366" s="436" t="s">
        <v>672</v>
      </c>
      <c r="D366" s="433">
        <v>1.3259455516354409E-2</v>
      </c>
      <c r="E366" s="407">
        <v>6.5656338978513626E-2</v>
      </c>
      <c r="F366" s="407">
        <v>1.4205460958038167E-3</v>
      </c>
      <c r="G366" s="429">
        <v>1.3084813738806599E-3</v>
      </c>
      <c r="H366" s="444">
        <v>6.1572610225506084E-5</v>
      </c>
      <c r="I366" s="412">
        <v>5.8909001708310395E-5</v>
      </c>
      <c r="J366" s="428">
        <v>3.6822122106248016E-2</v>
      </c>
    </row>
    <row r="367" spans="1:10" ht="15.6" x14ac:dyDescent="0.3">
      <c r="A367" s="422" t="s">
        <v>16</v>
      </c>
      <c r="B367" s="423">
        <v>2023</v>
      </c>
      <c r="C367" s="436" t="s">
        <v>673</v>
      </c>
      <c r="D367" s="433">
        <v>1.1368395085989424E-2</v>
      </c>
      <c r="E367" s="407">
        <v>5.6752271899027332E-2</v>
      </c>
      <c r="F367" s="407">
        <v>1.3570604309760845E-3</v>
      </c>
      <c r="G367" s="429">
        <v>1.2498993628828848E-3</v>
      </c>
      <c r="H367" s="444">
        <v>5.6505050991004932E-5</v>
      </c>
      <c r="I367" s="412">
        <v>5.4060662749358568E-5</v>
      </c>
      <c r="J367" s="428">
        <v>3.5651386147175543E-2</v>
      </c>
    </row>
    <row r="368" spans="1:10" ht="15.6" x14ac:dyDescent="0.3">
      <c r="A368" s="422" t="s">
        <v>16</v>
      </c>
      <c r="B368" s="423">
        <v>2024</v>
      </c>
      <c r="C368" s="436" t="s">
        <v>674</v>
      </c>
      <c r="D368" s="433">
        <v>9.7728563103427722E-3</v>
      </c>
      <c r="E368" s="407">
        <v>4.9402972816250439E-2</v>
      </c>
      <c r="F368" s="407">
        <v>1.2968329934083089E-3</v>
      </c>
      <c r="G368" s="429">
        <v>1.1942727084256241E-3</v>
      </c>
      <c r="H368" s="444">
        <v>5.0286503699930364E-5</v>
      </c>
      <c r="I368" s="412">
        <v>4.8111132757786115E-5</v>
      </c>
      <c r="J368" s="428">
        <v>3.4493633878448691E-2</v>
      </c>
    </row>
    <row r="369" spans="1:10" ht="15.6" x14ac:dyDescent="0.3">
      <c r="A369" s="422" t="s">
        <v>16</v>
      </c>
      <c r="B369" s="423">
        <v>2025</v>
      </c>
      <c r="C369" s="436" t="s">
        <v>675</v>
      </c>
      <c r="D369" s="433">
        <v>8.493002050764642E-3</v>
      </c>
      <c r="E369" s="407">
        <v>4.352641359986599E-2</v>
      </c>
      <c r="F369" s="407">
        <v>1.2480907132378194E-3</v>
      </c>
      <c r="G369" s="429">
        <v>1.1493128511109278E-3</v>
      </c>
      <c r="H369" s="444">
        <v>4.6647451732009162E-5</v>
      </c>
      <c r="I369" s="412">
        <v>4.4629506306079746E-5</v>
      </c>
      <c r="J369" s="428">
        <v>3.3362267858325294E-2</v>
      </c>
    </row>
    <row r="370" spans="1:10" ht="15.6" x14ac:dyDescent="0.3">
      <c r="A370" s="422" t="s">
        <v>16</v>
      </c>
      <c r="B370" s="423">
        <v>2026</v>
      </c>
      <c r="C370" s="436" t="s">
        <v>676</v>
      </c>
      <c r="D370" s="433">
        <v>7.5682350118937173E-3</v>
      </c>
      <c r="E370" s="407">
        <v>3.8966203953305918E-2</v>
      </c>
      <c r="F370" s="407">
        <v>1.2144295129809524E-3</v>
      </c>
      <c r="G370" s="429">
        <v>1.118221419327686E-3</v>
      </c>
      <c r="H370" s="444">
        <v>4.2863166601543209E-5</v>
      </c>
      <c r="I370" s="412">
        <v>4.1008919787805461E-5</v>
      </c>
      <c r="J370" s="428">
        <v>3.240222165794112E-2</v>
      </c>
    </row>
    <row r="371" spans="1:10" ht="15.6" x14ac:dyDescent="0.3">
      <c r="A371" s="422" t="s">
        <v>16</v>
      </c>
      <c r="B371" s="423">
        <v>2027</v>
      </c>
      <c r="C371" s="436" t="s">
        <v>677</v>
      </c>
      <c r="D371" s="433">
        <v>6.6890141886000593E-3</v>
      </c>
      <c r="E371" s="407">
        <v>3.5109454759856842E-2</v>
      </c>
      <c r="F371" s="407">
        <v>1.1537256521892082E-3</v>
      </c>
      <c r="G371" s="429">
        <v>1.062196105262416E-3</v>
      </c>
      <c r="H371" s="444">
        <v>3.7231509965858458E-5</v>
      </c>
      <c r="I371" s="412">
        <v>3.5620889879114327E-5</v>
      </c>
      <c r="J371" s="428">
        <v>3.1448816733203357E-2</v>
      </c>
    </row>
    <row r="372" spans="1:10" ht="15.6" x14ac:dyDescent="0.3">
      <c r="A372" s="422" t="s">
        <v>16</v>
      </c>
      <c r="B372" s="423">
        <v>2028</v>
      </c>
      <c r="C372" s="436" t="s">
        <v>678</v>
      </c>
      <c r="D372" s="433">
        <v>5.9605201393691468E-3</v>
      </c>
      <c r="E372" s="407">
        <v>3.1972605136686455E-2</v>
      </c>
      <c r="F372" s="407">
        <v>1.0869376142507721E-3</v>
      </c>
      <c r="G372" s="429">
        <v>1.0006187682548241E-3</v>
      </c>
      <c r="H372" s="444">
        <v>3.2711909730723464E-5</v>
      </c>
      <c r="I372" s="412">
        <v>3.129680553905574E-5</v>
      </c>
      <c r="J372" s="428">
        <v>3.0588947591480672E-2</v>
      </c>
    </row>
    <row r="373" spans="1:10" ht="15.6" x14ac:dyDescent="0.3">
      <c r="A373" s="422" t="s">
        <v>16</v>
      </c>
      <c r="B373" s="423">
        <v>2029</v>
      </c>
      <c r="C373" s="436" t="s">
        <v>679</v>
      </c>
      <c r="D373" s="433">
        <v>5.3370374437703471E-3</v>
      </c>
      <c r="E373" s="407">
        <v>2.9369712516512575E-2</v>
      </c>
      <c r="F373" s="407">
        <v>1.022349477004776E-3</v>
      </c>
      <c r="G373" s="429">
        <v>9.411238956883839E-4</v>
      </c>
      <c r="H373" s="444">
        <v>2.9800249582502037E-5</v>
      </c>
      <c r="I373" s="412">
        <v>2.8511102059489165E-5</v>
      </c>
      <c r="J373" s="428">
        <v>2.9816583577260736E-2</v>
      </c>
    </row>
    <row r="374" spans="1:10" ht="15.6" x14ac:dyDescent="0.3">
      <c r="A374" s="422" t="s">
        <v>16</v>
      </c>
      <c r="B374" s="423">
        <v>2030</v>
      </c>
      <c r="C374" s="436" t="s">
        <v>680</v>
      </c>
      <c r="D374" s="433">
        <v>4.8183097697713307E-3</v>
      </c>
      <c r="E374" s="407">
        <v>2.725247851041392E-2</v>
      </c>
      <c r="F374" s="407">
        <v>9.6070735512243058E-4</v>
      </c>
      <c r="G374" s="429">
        <v>8.8435710732053647E-4</v>
      </c>
      <c r="H374" s="444">
        <v>2.7423502395149894E-5</v>
      </c>
      <c r="I374" s="412">
        <v>2.6237178323256853E-5</v>
      </c>
      <c r="J374" s="428">
        <v>2.912661758211427E-2</v>
      </c>
    </row>
    <row r="375" spans="1:10" ht="15.6" x14ac:dyDescent="0.3">
      <c r="A375" s="422" t="s">
        <v>16</v>
      </c>
      <c r="B375" s="423">
        <v>2031</v>
      </c>
      <c r="C375" s="436" t="s">
        <v>681</v>
      </c>
      <c r="D375" s="433">
        <v>4.3726549453002098E-3</v>
      </c>
      <c r="E375" s="407">
        <v>2.5490153967955835E-2</v>
      </c>
      <c r="F375" s="407">
        <v>9.026516649306357E-4</v>
      </c>
      <c r="G375" s="429">
        <v>8.3091985803835928E-4</v>
      </c>
      <c r="H375" s="444">
        <v>2.5877028190395601E-5</v>
      </c>
      <c r="I375" s="412">
        <v>2.4757597404803273E-5</v>
      </c>
      <c r="J375" s="428">
        <v>2.8513999447003609E-2</v>
      </c>
    </row>
    <row r="376" spans="1:10" ht="15.6" x14ac:dyDescent="0.3">
      <c r="A376" s="422" t="s">
        <v>16</v>
      </c>
      <c r="B376" s="423">
        <v>2032</v>
      </c>
      <c r="C376" s="436" t="s">
        <v>682</v>
      </c>
      <c r="D376" s="433">
        <v>3.990711349595606E-3</v>
      </c>
      <c r="E376" s="407">
        <v>2.4052633704705829E-2</v>
      </c>
      <c r="F376" s="407">
        <v>8.4812077462881948E-4</v>
      </c>
      <c r="G376" s="429">
        <v>7.8072451001656219E-4</v>
      </c>
      <c r="H376" s="444">
        <v>2.4386963551514446E-5</v>
      </c>
      <c r="I376" s="412">
        <v>2.3331995850364632E-5</v>
      </c>
      <c r="J376" s="428">
        <v>2.7972751636861595E-2</v>
      </c>
    </row>
    <row r="377" spans="1:10" ht="15.6" x14ac:dyDescent="0.3">
      <c r="A377" s="422" t="s">
        <v>16</v>
      </c>
      <c r="B377" s="423">
        <v>2033</v>
      </c>
      <c r="C377" s="436" t="s">
        <v>683</v>
      </c>
      <c r="D377" s="433">
        <v>3.6585589085986114E-3</v>
      </c>
      <c r="E377" s="407">
        <v>2.285821250394857E-2</v>
      </c>
      <c r="F377" s="407">
        <v>7.9749461896379205E-4</v>
      </c>
      <c r="G377" s="429">
        <v>7.3413499800220963E-4</v>
      </c>
      <c r="H377" s="444">
        <v>2.3288277853913148E-5</v>
      </c>
      <c r="I377" s="412">
        <v>2.2280832539349984E-5</v>
      </c>
      <c r="J377" s="428">
        <v>2.7496456354052342E-2</v>
      </c>
    </row>
    <row r="378" spans="1:10" ht="15.6" x14ac:dyDescent="0.3">
      <c r="A378" s="422" t="s">
        <v>16</v>
      </c>
      <c r="B378" s="423">
        <v>2034</v>
      </c>
      <c r="C378" s="436" t="s">
        <v>684</v>
      </c>
      <c r="D378" s="433">
        <v>3.3682938211757646E-3</v>
      </c>
      <c r="E378" s="407">
        <v>2.1876973873253162E-2</v>
      </c>
      <c r="F378" s="407">
        <v>7.5066429502997046E-4</v>
      </c>
      <c r="G378" s="429">
        <v>6.9103817841829082E-4</v>
      </c>
      <c r="H378" s="444">
        <v>2.2256161478402097E-5</v>
      </c>
      <c r="I378" s="412">
        <v>2.129337080342042E-5</v>
      </c>
      <c r="J378" s="428">
        <v>2.7080389754257087E-2</v>
      </c>
    </row>
    <row r="379" spans="1:10" ht="15.6" x14ac:dyDescent="0.3">
      <c r="A379" s="422" t="s">
        <v>16</v>
      </c>
      <c r="B379" s="423">
        <v>2035</v>
      </c>
      <c r="C379" s="436" t="s">
        <v>685</v>
      </c>
      <c r="D379" s="433">
        <v>3.113001402593552E-3</v>
      </c>
      <c r="E379" s="407">
        <v>2.1066162065609684E-2</v>
      </c>
      <c r="F379" s="407">
        <v>7.0775616964214715E-4</v>
      </c>
      <c r="G379" s="429">
        <v>6.5154897991268155E-4</v>
      </c>
      <c r="H379" s="444">
        <v>2.1283410233947668E-5</v>
      </c>
      <c r="I379" s="412">
        <v>2.036270197642115E-5</v>
      </c>
      <c r="J379" s="428">
        <v>2.6719248012442652E-2</v>
      </c>
    </row>
    <row r="380" spans="1:10" ht="15.6" x14ac:dyDescent="0.3">
      <c r="A380" s="422" t="s">
        <v>16</v>
      </c>
      <c r="B380" s="423">
        <v>2036</v>
      </c>
      <c r="C380" s="436" t="s">
        <v>686</v>
      </c>
      <c r="D380" s="433">
        <v>2.8884599369226605E-3</v>
      </c>
      <c r="E380" s="407">
        <v>2.0384500707117462E-2</v>
      </c>
      <c r="F380" s="407">
        <v>6.6991407487225767E-4</v>
      </c>
      <c r="G380" s="429">
        <v>6.1672116963797715E-4</v>
      </c>
      <c r="H380" s="444">
        <v>2.038744440127364E-5</v>
      </c>
      <c r="I380" s="412">
        <v>1.950549411084602E-5</v>
      </c>
      <c r="J380" s="428">
        <v>2.640736653918287E-2</v>
      </c>
    </row>
    <row r="381" spans="1:10" ht="15.6" x14ac:dyDescent="0.3">
      <c r="A381" s="422" t="s">
        <v>16</v>
      </c>
      <c r="B381" s="423">
        <v>2037</v>
      </c>
      <c r="C381" s="436" t="s">
        <v>687</v>
      </c>
      <c r="D381" s="433">
        <v>2.6986367607936186E-3</v>
      </c>
      <c r="E381" s="407">
        <v>1.9844579001469926E-2</v>
      </c>
      <c r="F381" s="407">
        <v>6.362730255677631E-4</v>
      </c>
      <c r="G381" s="429">
        <v>5.8576051264462407E-4</v>
      </c>
      <c r="H381" s="444">
        <v>1.9605244215377788E-5</v>
      </c>
      <c r="I381" s="412">
        <v>1.875713191022364E-5</v>
      </c>
      <c r="J381" s="428">
        <v>2.6141193284013656E-2</v>
      </c>
    </row>
    <row r="382" spans="1:10" ht="15.6" x14ac:dyDescent="0.3">
      <c r="A382" s="422" t="s">
        <v>16</v>
      </c>
      <c r="B382" s="423">
        <v>2038</v>
      </c>
      <c r="C382" s="436" t="s">
        <v>688</v>
      </c>
      <c r="D382" s="433">
        <v>2.5298310071675944E-3</v>
      </c>
      <c r="E382" s="407">
        <v>1.9372954334652057E-2</v>
      </c>
      <c r="F382" s="407">
        <v>6.0644476881289977E-4</v>
      </c>
      <c r="G382" s="429">
        <v>5.5830859195271578E-4</v>
      </c>
      <c r="H382" s="444">
        <v>1.8922900465311086E-5</v>
      </c>
      <c r="I382" s="412">
        <v>1.8104301967347426E-5</v>
      </c>
      <c r="J382" s="428">
        <v>2.5915989400185739E-2</v>
      </c>
    </row>
    <row r="383" spans="1:10" ht="15.6" x14ac:dyDescent="0.3">
      <c r="A383" s="422" t="s">
        <v>16</v>
      </c>
      <c r="B383" s="423">
        <v>2039</v>
      </c>
      <c r="C383" s="436" t="s">
        <v>689</v>
      </c>
      <c r="D383" s="433">
        <v>2.3747314097964795E-3</v>
      </c>
      <c r="E383" s="407">
        <v>1.8945921195199642E-2</v>
      </c>
      <c r="F383" s="407">
        <v>5.80221442011357E-4</v>
      </c>
      <c r="G383" s="429">
        <v>5.3417566534981443E-4</v>
      </c>
      <c r="H383" s="444">
        <v>1.8340642942492774E-5</v>
      </c>
      <c r="I383" s="412">
        <v>1.7547238223087541E-5</v>
      </c>
      <c r="J383" s="428">
        <v>2.5726579736285123E-2</v>
      </c>
    </row>
    <row r="384" spans="1:10" ht="15.6" x14ac:dyDescent="0.3">
      <c r="A384" s="422" t="s">
        <v>16</v>
      </c>
      <c r="B384" s="423">
        <v>2040</v>
      </c>
      <c r="C384" s="436" t="s">
        <v>690</v>
      </c>
      <c r="D384" s="433">
        <v>2.2395002291782599E-3</v>
      </c>
      <c r="E384" s="407">
        <v>1.8600557380746067E-2</v>
      </c>
      <c r="F384" s="407">
        <v>5.5754616177632835E-4</v>
      </c>
      <c r="G384" s="429">
        <v>5.1330832259007474E-4</v>
      </c>
      <c r="H384" s="444">
        <v>1.7845203544038381E-5</v>
      </c>
      <c r="I384" s="412">
        <v>1.7073228648566729E-5</v>
      </c>
      <c r="J384" s="428">
        <v>2.5568601933367012E-2</v>
      </c>
    </row>
    <row r="385" spans="1:10" ht="15.6" x14ac:dyDescent="0.3">
      <c r="A385" s="422" t="s">
        <v>16</v>
      </c>
      <c r="B385" s="423">
        <v>2041</v>
      </c>
      <c r="C385" s="436" t="s">
        <v>691</v>
      </c>
      <c r="D385" s="433">
        <v>2.1341731015909098E-3</v>
      </c>
      <c r="E385" s="407">
        <v>1.8333125652766739E-2</v>
      </c>
      <c r="F385" s="407">
        <v>5.3940773260641227E-4</v>
      </c>
      <c r="G385" s="429">
        <v>4.9661573173620781E-4</v>
      </c>
      <c r="H385" s="444">
        <v>1.7441401585440071E-5</v>
      </c>
      <c r="I385" s="412">
        <v>1.6686894459386453E-5</v>
      </c>
      <c r="J385" s="428">
        <v>2.5439193114970456E-2</v>
      </c>
    </row>
    <row r="386" spans="1:10" ht="15.6" x14ac:dyDescent="0.3">
      <c r="A386" s="422" t="s">
        <v>16</v>
      </c>
      <c r="B386" s="423">
        <v>2042</v>
      </c>
      <c r="C386" s="436" t="s">
        <v>692</v>
      </c>
      <c r="D386" s="433">
        <v>2.0443862158843599E-3</v>
      </c>
      <c r="E386" s="407">
        <v>1.8089545527966468E-2</v>
      </c>
      <c r="F386" s="407">
        <v>5.2410058029513009E-4</v>
      </c>
      <c r="G386" s="429">
        <v>4.8252907850446447E-4</v>
      </c>
      <c r="H386" s="444">
        <v>1.711279209185036E-5</v>
      </c>
      <c r="I386" s="412">
        <v>1.6372504432374057E-5</v>
      </c>
      <c r="J386" s="428">
        <v>2.5332318585292179E-2</v>
      </c>
    </row>
    <row r="387" spans="1:10" ht="15.6" x14ac:dyDescent="0.3">
      <c r="A387" s="422" t="s">
        <v>16</v>
      </c>
      <c r="B387" s="423">
        <v>2043</v>
      </c>
      <c r="C387" s="436" t="s">
        <v>693</v>
      </c>
      <c r="D387" s="433">
        <v>1.9768366851232464E-3</v>
      </c>
      <c r="E387" s="407">
        <v>1.7913929742320905E-2</v>
      </c>
      <c r="F387" s="407">
        <v>5.113593859741311E-4</v>
      </c>
      <c r="G387" s="429">
        <v>4.7080415932828046E-4</v>
      </c>
      <c r="H387" s="444">
        <v>1.6853098538697475E-5</v>
      </c>
      <c r="I387" s="412">
        <v>1.6124044793973035E-5</v>
      </c>
      <c r="J387" s="428">
        <v>2.5245314457857115E-2</v>
      </c>
    </row>
    <row r="388" spans="1:10" ht="15.6" x14ac:dyDescent="0.3">
      <c r="A388" s="422" t="s">
        <v>16</v>
      </c>
      <c r="B388" s="423">
        <v>2044</v>
      </c>
      <c r="C388" s="436" t="s">
        <v>694</v>
      </c>
      <c r="D388" s="433">
        <v>1.9263375727271018E-3</v>
      </c>
      <c r="E388" s="407">
        <v>1.7777500356252265E-2</v>
      </c>
      <c r="F388" s="407">
        <v>5.0079062684266651E-4</v>
      </c>
      <c r="G388" s="429">
        <v>4.6107908663285674E-4</v>
      </c>
      <c r="H388" s="444">
        <v>1.6648425369194672E-5</v>
      </c>
      <c r="I388" s="412">
        <v>1.5928220603367067E-5</v>
      </c>
      <c r="J388" s="428">
        <v>2.5173917436127392E-2</v>
      </c>
    </row>
    <row r="389" spans="1:10" ht="15.6" x14ac:dyDescent="0.3">
      <c r="A389" s="422" t="s">
        <v>16</v>
      </c>
      <c r="B389" s="423">
        <v>2045</v>
      </c>
      <c r="C389" s="436" t="s">
        <v>695</v>
      </c>
      <c r="D389" s="433">
        <v>1.8910754770640156E-3</v>
      </c>
      <c r="E389" s="407">
        <v>1.7685670425113473E-2</v>
      </c>
      <c r="F389" s="407">
        <v>4.9203946834809977E-4</v>
      </c>
      <c r="G389" s="429">
        <v>4.5302697931185826E-4</v>
      </c>
      <c r="H389" s="444">
        <v>1.6493637066399216E-5</v>
      </c>
      <c r="I389" s="412">
        <v>1.5780131090204709E-5</v>
      </c>
      <c r="J389" s="428">
        <v>2.5114639020031689E-2</v>
      </c>
    </row>
    <row r="390" spans="1:10" ht="15.6" x14ac:dyDescent="0.3">
      <c r="A390" s="422" t="s">
        <v>16</v>
      </c>
      <c r="B390" s="423">
        <v>2046</v>
      </c>
      <c r="C390" s="436" t="s">
        <v>696</v>
      </c>
      <c r="D390" s="433">
        <v>1.8615365059145099E-3</v>
      </c>
      <c r="E390" s="407">
        <v>1.7614217615783568E-2</v>
      </c>
      <c r="F390" s="407">
        <v>4.8489315495589238E-4</v>
      </c>
      <c r="G390" s="429">
        <v>4.4645174440562216E-4</v>
      </c>
      <c r="H390" s="444">
        <v>1.6375695037459195E-5</v>
      </c>
      <c r="I390" s="412">
        <v>1.5667292050413571E-5</v>
      </c>
      <c r="J390" s="428">
        <v>2.5066251364476377E-2</v>
      </c>
    </row>
    <row r="391" spans="1:10" ht="15.6" x14ac:dyDescent="0.3">
      <c r="A391" s="422" t="s">
        <v>16</v>
      </c>
      <c r="B391" s="423">
        <v>2047</v>
      </c>
      <c r="C391" s="436" t="s">
        <v>697</v>
      </c>
      <c r="D391" s="433">
        <v>1.8358748434751341E-3</v>
      </c>
      <c r="E391" s="407">
        <v>1.7547074458360731E-2</v>
      </c>
      <c r="F391" s="407">
        <v>4.7908747696515352E-4</v>
      </c>
      <c r="G391" s="429">
        <v>4.4111038072160169E-4</v>
      </c>
      <c r="H391" s="444">
        <v>1.6284500840829474E-5</v>
      </c>
      <c r="I391" s="412">
        <v>1.5580040061330975E-5</v>
      </c>
      <c r="J391" s="428">
        <v>2.5026733563389258E-2</v>
      </c>
    </row>
    <row r="392" spans="1:10" ht="15.6" x14ac:dyDescent="0.3">
      <c r="A392" s="422" t="s">
        <v>16</v>
      </c>
      <c r="B392" s="423">
        <v>2048</v>
      </c>
      <c r="C392" s="436" t="s">
        <v>698</v>
      </c>
      <c r="D392" s="433">
        <v>1.8151784859921139E-3</v>
      </c>
      <c r="E392" s="407">
        <v>1.7490818846701693E-2</v>
      </c>
      <c r="F392" s="407">
        <v>4.7438182207699194E-4</v>
      </c>
      <c r="G392" s="429">
        <v>4.3678088646871072E-4</v>
      </c>
      <c r="H392" s="444">
        <v>1.6212346808663025E-5</v>
      </c>
      <c r="I392" s="412">
        <v>1.5511009028991253E-5</v>
      </c>
      <c r="J392" s="428">
        <v>2.499441624520771E-2</v>
      </c>
    </row>
    <row r="393" spans="1:10" ht="15.6" x14ac:dyDescent="0.3">
      <c r="A393" s="422" t="s">
        <v>16</v>
      </c>
      <c r="B393" s="423">
        <v>2049</v>
      </c>
      <c r="C393" s="436" t="s">
        <v>699</v>
      </c>
      <c r="D393" s="433">
        <v>1.8066128723199261E-3</v>
      </c>
      <c r="E393" s="407">
        <v>1.75003255792575E-2</v>
      </c>
      <c r="F393" s="407">
        <v>4.7121065189917669E-4</v>
      </c>
      <c r="G393" s="429">
        <v>4.3386310375922445E-4</v>
      </c>
      <c r="H393" s="444">
        <v>1.6159898417792214E-5</v>
      </c>
      <c r="I393" s="412">
        <v>1.5460825250724085E-5</v>
      </c>
      <c r="J393" s="428">
        <v>2.4967927726575329E-2</v>
      </c>
    </row>
    <row r="394" spans="1:10" ht="15.6" x14ac:dyDescent="0.3">
      <c r="A394" s="422" t="s">
        <v>16</v>
      </c>
      <c r="B394" s="423">
        <v>2050</v>
      </c>
      <c r="C394" s="436" t="s">
        <v>700</v>
      </c>
      <c r="D394" s="433">
        <v>1.7998656247408878E-3</v>
      </c>
      <c r="E394" s="407">
        <v>1.7509933355351961E-2</v>
      </c>
      <c r="F394" s="407">
        <v>4.6870773996838172E-4</v>
      </c>
      <c r="G394" s="429">
        <v>4.3156026223834095E-4</v>
      </c>
      <c r="H394" s="444">
        <v>1.6108900891811538E-5</v>
      </c>
      <c r="I394" s="412">
        <v>1.5412039914242417E-5</v>
      </c>
      <c r="J394" s="428">
        <v>2.4946557347403982E-2</v>
      </c>
    </row>
    <row r="395" spans="1:10" ht="15.6" x14ac:dyDescent="0.3">
      <c r="A395" s="422" t="s">
        <v>17</v>
      </c>
      <c r="B395" s="423">
        <v>2015</v>
      </c>
      <c r="C395" s="436" t="s">
        <v>2440</v>
      </c>
      <c r="D395" s="433">
        <v>6.0741772857357587E-2</v>
      </c>
      <c r="E395" s="407">
        <v>0.22986141807015531</v>
      </c>
      <c r="F395" s="407">
        <v>2.2833093806420325E-3</v>
      </c>
      <c r="G395" s="429">
        <v>2.1098487391456493E-3</v>
      </c>
      <c r="H395" s="444">
        <v>1.8590468860611356E-4</v>
      </c>
      <c r="I395" s="412">
        <v>1.7786253080600843E-4</v>
      </c>
      <c r="J395" s="428">
        <v>4.5783229141895997E-2</v>
      </c>
    </row>
    <row r="396" spans="1:10" ht="15.6" x14ac:dyDescent="0.3">
      <c r="A396" s="422" t="s">
        <v>17</v>
      </c>
      <c r="B396" s="423">
        <v>2016</v>
      </c>
      <c r="C396" s="436" t="s">
        <v>2441</v>
      </c>
      <c r="D396" s="433">
        <v>5.0754152931517811E-2</v>
      </c>
      <c r="E396" s="407">
        <v>0.19645575364671294</v>
      </c>
      <c r="F396" s="407">
        <v>2.1210868886160999E-3</v>
      </c>
      <c r="G396" s="429">
        <v>1.9583901588435594E-3</v>
      </c>
      <c r="H396" s="444">
        <v>1.539705632208514E-4</v>
      </c>
      <c r="I396" s="412">
        <v>1.4730986703944595E-4</v>
      </c>
      <c r="J396" s="428">
        <v>4.4886987166095772E-2</v>
      </c>
    </row>
    <row r="397" spans="1:10" ht="15.6" x14ac:dyDescent="0.3">
      <c r="A397" s="422" t="s">
        <v>17</v>
      </c>
      <c r="B397" s="423">
        <v>2017</v>
      </c>
      <c r="C397" s="436" t="s">
        <v>701</v>
      </c>
      <c r="D397" s="433">
        <v>4.2424376329702446E-2</v>
      </c>
      <c r="E397" s="407">
        <v>0.16707248527554383</v>
      </c>
      <c r="F397" s="407">
        <v>2.0306108582403165E-3</v>
      </c>
      <c r="G397" s="429">
        <v>1.8739403656185816E-3</v>
      </c>
      <c r="H397" s="444">
        <v>1.3987095635605145E-4</v>
      </c>
      <c r="I397" s="412">
        <v>1.3382020336688731E-4</v>
      </c>
      <c r="J397" s="428">
        <v>4.3730654144060646E-2</v>
      </c>
    </row>
    <row r="398" spans="1:10" ht="15.6" x14ac:dyDescent="0.3">
      <c r="A398" s="422" t="s">
        <v>17</v>
      </c>
      <c r="B398" s="423">
        <v>2018</v>
      </c>
      <c r="C398" s="436" t="s">
        <v>702</v>
      </c>
      <c r="D398" s="433">
        <v>3.5041192152807391E-2</v>
      </c>
      <c r="E398" s="407">
        <v>0.14123627469820535</v>
      </c>
      <c r="F398" s="407">
        <v>1.9791092838310309E-3</v>
      </c>
      <c r="G398" s="429">
        <v>1.8255322185516778E-3</v>
      </c>
      <c r="H398" s="444">
        <v>1.2854360176742366E-4</v>
      </c>
      <c r="I398" s="412">
        <v>1.2298286654563185E-4</v>
      </c>
      <c r="J398" s="428">
        <v>4.2516838391857555E-2</v>
      </c>
    </row>
    <row r="399" spans="1:10" ht="15.6" x14ac:dyDescent="0.3">
      <c r="A399" s="422" t="s">
        <v>17</v>
      </c>
      <c r="B399" s="423">
        <v>2019</v>
      </c>
      <c r="C399" s="436" t="s">
        <v>703</v>
      </c>
      <c r="D399" s="433">
        <v>2.8827974458510427E-2</v>
      </c>
      <c r="E399" s="407">
        <v>0.11927285016582687</v>
      </c>
      <c r="F399" s="407">
        <v>1.9447526846032321E-3</v>
      </c>
      <c r="G399" s="429">
        <v>1.7931219650967846E-3</v>
      </c>
      <c r="H399" s="444">
        <v>1.1921843786172636E-4</v>
      </c>
      <c r="I399" s="412">
        <v>1.1406110335051043E-4</v>
      </c>
      <c r="J399" s="428">
        <v>4.1262469576388204E-2</v>
      </c>
    </row>
    <row r="400" spans="1:10" ht="15.6" x14ac:dyDescent="0.3">
      <c r="A400" s="422" t="s">
        <v>17</v>
      </c>
      <c r="B400" s="423">
        <v>2020</v>
      </c>
      <c r="C400" s="436" t="s">
        <v>704</v>
      </c>
      <c r="D400" s="433">
        <v>2.4058865543117487E-2</v>
      </c>
      <c r="E400" s="407">
        <v>0.10105620079297363</v>
      </c>
      <c r="F400" s="407">
        <v>1.8843554217574084E-3</v>
      </c>
      <c r="G400" s="429">
        <v>1.737113688549846E-3</v>
      </c>
      <c r="H400" s="444">
        <v>1.115446861950716E-4</v>
      </c>
      <c r="I400" s="412">
        <v>1.0671931116435354E-4</v>
      </c>
      <c r="J400" s="428">
        <v>3.9991673412479507E-2</v>
      </c>
    </row>
    <row r="401" spans="1:10" ht="15.6" x14ac:dyDescent="0.3">
      <c r="A401" s="422" t="s">
        <v>17</v>
      </c>
      <c r="B401" s="423">
        <v>2021</v>
      </c>
      <c r="C401" s="436" t="s">
        <v>705</v>
      </c>
      <c r="D401" s="433">
        <v>2.0161927869270763E-2</v>
      </c>
      <c r="E401" s="407">
        <v>8.5696539780657874E-2</v>
      </c>
      <c r="F401" s="407">
        <v>1.7854790972244015E-3</v>
      </c>
      <c r="G401" s="429">
        <v>1.6457106612909206E-3</v>
      </c>
      <c r="H401" s="444">
        <v>1.018580313374191E-4</v>
      </c>
      <c r="I401" s="412">
        <v>9.7451699402805662E-5</v>
      </c>
      <c r="J401" s="428">
        <v>3.8713392477168103E-2</v>
      </c>
    </row>
    <row r="402" spans="1:10" ht="15.6" x14ac:dyDescent="0.3">
      <c r="A402" s="422" t="s">
        <v>17</v>
      </c>
      <c r="B402" s="423">
        <v>2022</v>
      </c>
      <c r="C402" s="436" t="s">
        <v>706</v>
      </c>
      <c r="D402" s="433">
        <v>1.6691874362756539E-2</v>
      </c>
      <c r="E402" s="407">
        <v>7.2754710547742144E-2</v>
      </c>
      <c r="F402" s="407">
        <v>1.6922485614880613E-3</v>
      </c>
      <c r="G402" s="429">
        <v>1.5595307828094793E-3</v>
      </c>
      <c r="H402" s="444">
        <v>9.4083400405660397E-5</v>
      </c>
      <c r="I402" s="412">
        <v>9.0013392841035154E-5</v>
      </c>
      <c r="J402" s="428">
        <v>3.7462191468192345E-2</v>
      </c>
    </row>
    <row r="403" spans="1:10" ht="15.6" x14ac:dyDescent="0.3">
      <c r="A403" s="422" t="s">
        <v>17</v>
      </c>
      <c r="B403" s="423">
        <v>2023</v>
      </c>
      <c r="C403" s="436" t="s">
        <v>707</v>
      </c>
      <c r="D403" s="433">
        <v>1.4202043392741569E-2</v>
      </c>
      <c r="E403" s="407">
        <v>6.2465143643895486E-2</v>
      </c>
      <c r="F403" s="407">
        <v>1.6100268766849897E-3</v>
      </c>
      <c r="G403" s="429">
        <v>1.483638079994526E-3</v>
      </c>
      <c r="H403" s="444">
        <v>8.699296314756055E-5</v>
      </c>
      <c r="I403" s="412">
        <v>8.3229686993466738E-5</v>
      </c>
      <c r="J403" s="428">
        <v>3.6232679408727056E-2</v>
      </c>
    </row>
    <row r="404" spans="1:10" ht="15.6" x14ac:dyDescent="0.3">
      <c r="A404" s="422" t="s">
        <v>17</v>
      </c>
      <c r="B404" s="423">
        <v>2024</v>
      </c>
      <c r="C404" s="436" t="s">
        <v>708</v>
      </c>
      <c r="D404" s="433">
        <v>1.2143187927789388E-2</v>
      </c>
      <c r="E404" s="407">
        <v>5.4058097970707833E-2</v>
      </c>
      <c r="F404" s="407">
        <v>1.5345765168518135E-3</v>
      </c>
      <c r="G404" s="429">
        <v>1.4138635720269206E-3</v>
      </c>
      <c r="H404" s="444">
        <v>7.6930104555340972E-5</v>
      </c>
      <c r="I404" s="412">
        <v>7.3602142008529628E-5</v>
      </c>
      <c r="J404" s="428">
        <v>3.5030377868133136E-2</v>
      </c>
    </row>
    <row r="405" spans="1:10" ht="15.6" x14ac:dyDescent="0.3">
      <c r="A405" s="422" t="s">
        <v>17</v>
      </c>
      <c r="B405" s="423">
        <v>2025</v>
      </c>
      <c r="C405" s="436" t="s">
        <v>709</v>
      </c>
      <c r="D405" s="433">
        <v>1.0498354359633042E-2</v>
      </c>
      <c r="E405" s="407">
        <v>4.7398004654293523E-2</v>
      </c>
      <c r="F405" s="407">
        <v>1.4704787565590137E-3</v>
      </c>
      <c r="G405" s="429">
        <v>1.3546018396583537E-3</v>
      </c>
      <c r="H405" s="444">
        <v>6.8388400154816329E-5</v>
      </c>
      <c r="I405" s="412">
        <v>6.5429944509896875E-5</v>
      </c>
      <c r="J405" s="428">
        <v>3.3855533492833115E-2</v>
      </c>
    </row>
    <row r="406" spans="1:10" ht="15.6" x14ac:dyDescent="0.3">
      <c r="A406" s="422" t="s">
        <v>17</v>
      </c>
      <c r="B406" s="423">
        <v>2026</v>
      </c>
      <c r="C406" s="436" t="s">
        <v>710</v>
      </c>
      <c r="D406" s="433">
        <v>9.1667468304083149E-3</v>
      </c>
      <c r="E406" s="407">
        <v>4.2110230176396236E-2</v>
      </c>
      <c r="F406" s="407">
        <v>1.4062214666629852E-3</v>
      </c>
      <c r="G406" s="429">
        <v>1.2952687080556987E-3</v>
      </c>
      <c r="H406" s="444">
        <v>6.1680236770271933E-5</v>
      </c>
      <c r="I406" s="412">
        <v>5.9011974855975805E-5</v>
      </c>
      <c r="J406" s="428">
        <v>3.2788778020358671E-2</v>
      </c>
    </row>
    <row r="407" spans="1:10" ht="15.6" x14ac:dyDescent="0.3">
      <c r="A407" s="422" t="s">
        <v>17</v>
      </c>
      <c r="B407" s="423">
        <v>2027</v>
      </c>
      <c r="C407" s="436" t="s">
        <v>711</v>
      </c>
      <c r="D407" s="433">
        <v>8.0640756984938101E-3</v>
      </c>
      <c r="E407" s="407">
        <v>3.7778837974834258E-2</v>
      </c>
      <c r="F407" s="407">
        <v>1.3321063479017575E-3</v>
      </c>
      <c r="G407" s="429">
        <v>1.226802736439889E-3</v>
      </c>
      <c r="H407" s="444">
        <v>5.3113884492369467E-5</v>
      </c>
      <c r="I407" s="412">
        <v>5.0816195298672385E-5</v>
      </c>
      <c r="J407" s="428">
        <v>3.1818043158868527E-2</v>
      </c>
    </row>
    <row r="408" spans="1:10" ht="15.6" x14ac:dyDescent="0.3">
      <c r="A408" s="422" t="s">
        <v>17</v>
      </c>
      <c r="B408" s="423">
        <v>2028</v>
      </c>
      <c r="C408" s="436" t="s">
        <v>712</v>
      </c>
      <c r="D408" s="433">
        <v>7.1568424643318872E-3</v>
      </c>
      <c r="E408" s="407">
        <v>3.4263044436974838E-2</v>
      </c>
      <c r="F408" s="407">
        <v>1.2505012163185893E-3</v>
      </c>
      <c r="G408" s="429">
        <v>1.1514426341014872E-3</v>
      </c>
      <c r="H408" s="444">
        <v>4.4340387702380046E-5</v>
      </c>
      <c r="I408" s="412">
        <v>4.2422236027915787E-5</v>
      </c>
      <c r="J408" s="428">
        <v>3.094790128200825E-2</v>
      </c>
    </row>
    <row r="409" spans="1:10" ht="15.6" x14ac:dyDescent="0.3">
      <c r="A409" s="422" t="s">
        <v>17</v>
      </c>
      <c r="B409" s="423">
        <v>2029</v>
      </c>
      <c r="C409" s="436" t="s">
        <v>713</v>
      </c>
      <c r="D409" s="433">
        <v>6.3817464333204696E-3</v>
      </c>
      <c r="E409" s="407">
        <v>3.1349991584691726E-2</v>
      </c>
      <c r="F409" s="407">
        <v>1.1739481750309981E-3</v>
      </c>
      <c r="G409" s="429">
        <v>1.0808456251499407E-3</v>
      </c>
      <c r="H409" s="444">
        <v>3.8740344500027326E-5</v>
      </c>
      <c r="I409" s="412">
        <v>3.7064459631796439E-5</v>
      </c>
      <c r="J409" s="428">
        <v>3.0169569873031377E-2</v>
      </c>
    </row>
    <row r="410" spans="1:10" ht="15.6" x14ac:dyDescent="0.3">
      <c r="A410" s="422" t="s">
        <v>17</v>
      </c>
      <c r="B410" s="423">
        <v>2030</v>
      </c>
      <c r="C410" s="436" t="s">
        <v>714</v>
      </c>
      <c r="D410" s="433">
        <v>5.7478002837252238E-3</v>
      </c>
      <c r="E410" s="407">
        <v>2.9011550704975644E-2</v>
      </c>
      <c r="F410" s="407">
        <v>1.1022592284048211E-3</v>
      </c>
      <c r="G410" s="429">
        <v>1.0147636240925993E-3</v>
      </c>
      <c r="H410" s="444">
        <v>3.4251551754860355E-5</v>
      </c>
      <c r="I410" s="412">
        <v>3.2769849153163669E-5</v>
      </c>
      <c r="J410" s="428">
        <v>2.9478309933457635E-2</v>
      </c>
    </row>
    <row r="411" spans="1:10" ht="15.6" x14ac:dyDescent="0.3">
      <c r="A411" s="422" t="s">
        <v>17</v>
      </c>
      <c r="B411" s="423">
        <v>2031</v>
      </c>
      <c r="C411" s="436" t="s">
        <v>715</v>
      </c>
      <c r="D411" s="433">
        <v>5.2028327285963561E-3</v>
      </c>
      <c r="E411" s="407">
        <v>2.7049480437593521E-2</v>
      </c>
      <c r="F411" s="407">
        <v>1.0361085365233997E-3</v>
      </c>
      <c r="G411" s="429">
        <v>9.5384542959258724E-4</v>
      </c>
      <c r="H411" s="444">
        <v>3.1698672829349107E-5</v>
      </c>
      <c r="I411" s="412">
        <v>3.0327402916479755E-5</v>
      </c>
      <c r="J411" s="428">
        <v>2.8866829505587815E-2</v>
      </c>
    </row>
    <row r="412" spans="1:10" ht="15.6" x14ac:dyDescent="0.3">
      <c r="A412" s="422" t="s">
        <v>17</v>
      </c>
      <c r="B412" s="423">
        <v>2032</v>
      </c>
      <c r="C412" s="436" t="s">
        <v>716</v>
      </c>
      <c r="D412" s="433">
        <v>4.7389919680349687E-3</v>
      </c>
      <c r="E412" s="407">
        <v>2.5462538335631005E-2</v>
      </c>
      <c r="F412" s="407">
        <v>9.7420713688443385E-4</v>
      </c>
      <c r="G412" s="429">
        <v>8.9683910519240781E-4</v>
      </c>
      <c r="H412" s="444">
        <v>2.9293520645081307E-5</v>
      </c>
      <c r="I412" s="412">
        <v>2.8026297081021095E-5</v>
      </c>
      <c r="J412" s="428">
        <v>2.8327718907354773E-2</v>
      </c>
    </row>
    <row r="413" spans="1:10" ht="15.6" x14ac:dyDescent="0.3">
      <c r="A413" s="422" t="s">
        <v>17</v>
      </c>
      <c r="B413" s="423">
        <v>2033</v>
      </c>
      <c r="C413" s="436" t="s">
        <v>717</v>
      </c>
      <c r="D413" s="433">
        <v>4.3382534432883429E-3</v>
      </c>
      <c r="E413" s="407">
        <v>2.4154839367260879E-2</v>
      </c>
      <c r="F413" s="407">
        <v>9.1704240695272734E-4</v>
      </c>
      <c r="G413" s="429">
        <v>8.4421290057560031E-4</v>
      </c>
      <c r="H413" s="444">
        <v>2.7531624998403059E-5</v>
      </c>
      <c r="I413" s="412">
        <v>2.6340621055459459E-5</v>
      </c>
      <c r="J413" s="428">
        <v>2.7855761094360696E-2</v>
      </c>
    </row>
    <row r="414" spans="1:10" ht="15.6" x14ac:dyDescent="0.3">
      <c r="A414" s="422" t="s">
        <v>17</v>
      </c>
      <c r="B414" s="423">
        <v>2034</v>
      </c>
      <c r="C414" s="436" t="s">
        <v>718</v>
      </c>
      <c r="D414" s="433">
        <v>3.9780141755175295E-3</v>
      </c>
      <c r="E414" s="407">
        <v>2.3034347562164735E-2</v>
      </c>
      <c r="F414" s="407">
        <v>8.6364290216006613E-4</v>
      </c>
      <c r="G414" s="429">
        <v>7.9505407327343811E-4</v>
      </c>
      <c r="H414" s="444">
        <v>2.5927770632806599E-5</v>
      </c>
      <c r="I414" s="412">
        <v>2.4806146070786752E-5</v>
      </c>
      <c r="J414" s="428">
        <v>2.7443083463377049E-2</v>
      </c>
    </row>
    <row r="415" spans="1:10" ht="15.6" x14ac:dyDescent="0.3">
      <c r="A415" s="422" t="s">
        <v>17</v>
      </c>
      <c r="B415" s="423">
        <v>2035</v>
      </c>
      <c r="C415" s="436" t="s">
        <v>719</v>
      </c>
      <c r="D415" s="433">
        <v>3.6649214574395652E-3</v>
      </c>
      <c r="E415" s="407">
        <v>2.2122503031978675E-2</v>
      </c>
      <c r="F415" s="407">
        <v>8.1463420048936996E-4</v>
      </c>
      <c r="G415" s="429">
        <v>7.4993893973101936E-4</v>
      </c>
      <c r="H415" s="444">
        <v>2.4477878593656016E-5</v>
      </c>
      <c r="I415" s="412">
        <v>2.3418975650803049E-5</v>
      </c>
      <c r="J415" s="428">
        <v>2.7085616769883285E-2</v>
      </c>
    </row>
    <row r="416" spans="1:10" ht="15.6" x14ac:dyDescent="0.3">
      <c r="A416" s="422" t="s">
        <v>17</v>
      </c>
      <c r="B416" s="423">
        <v>2036</v>
      </c>
      <c r="C416" s="436" t="s">
        <v>720</v>
      </c>
      <c r="D416" s="433">
        <v>3.3896010364739861E-3</v>
      </c>
      <c r="E416" s="407">
        <v>2.1357801041412803E-2</v>
      </c>
      <c r="F416" s="407">
        <v>7.7152716169114771E-4</v>
      </c>
      <c r="G416" s="429">
        <v>7.1025487587392808E-4</v>
      </c>
      <c r="H416" s="444">
        <v>2.3190372998411817E-5</v>
      </c>
      <c r="I416" s="412">
        <v>2.2187164508410522E-5</v>
      </c>
      <c r="J416" s="428">
        <v>2.6776625894035858E-2</v>
      </c>
    </row>
    <row r="417" spans="1:10" ht="15.6" x14ac:dyDescent="0.3">
      <c r="A417" s="422" t="s">
        <v>17</v>
      </c>
      <c r="B417" s="423">
        <v>2037</v>
      </c>
      <c r="C417" s="436" t="s">
        <v>721</v>
      </c>
      <c r="D417" s="433">
        <v>3.1572332595220516E-3</v>
      </c>
      <c r="E417" s="407">
        <v>2.0749087183426992E-2</v>
      </c>
      <c r="F417" s="407">
        <v>7.3287008630114185E-4</v>
      </c>
      <c r="G417" s="429">
        <v>6.7466521209333093E-4</v>
      </c>
      <c r="H417" s="444">
        <v>2.1937022587974179E-5</v>
      </c>
      <c r="I417" s="412">
        <v>2.0988034245879644E-5</v>
      </c>
      <c r="J417" s="428">
        <v>2.6512350823129312E-2</v>
      </c>
    </row>
    <row r="418" spans="1:10" ht="15.6" x14ac:dyDescent="0.3">
      <c r="A418" s="422" t="s">
        <v>17</v>
      </c>
      <c r="B418" s="423">
        <v>2038</v>
      </c>
      <c r="C418" s="436" t="s">
        <v>722</v>
      </c>
      <c r="D418" s="433">
        <v>2.9495653046141971E-3</v>
      </c>
      <c r="E418" s="407">
        <v>2.0214473267963929E-2</v>
      </c>
      <c r="F418" s="407">
        <v>6.984852610294899E-4</v>
      </c>
      <c r="G418" s="429">
        <v>6.4301243189541037E-4</v>
      </c>
      <c r="H418" s="444">
        <v>2.0957165966214804E-5</v>
      </c>
      <c r="I418" s="412">
        <v>2.0050571188984724E-5</v>
      </c>
      <c r="J418" s="428">
        <v>2.6288679679537835E-2</v>
      </c>
    </row>
    <row r="419" spans="1:10" ht="15.6" x14ac:dyDescent="0.3">
      <c r="A419" s="422" t="s">
        <v>17</v>
      </c>
      <c r="B419" s="423">
        <v>2039</v>
      </c>
      <c r="C419" s="436" t="s">
        <v>723</v>
      </c>
      <c r="D419" s="433">
        <v>2.7539515278838396E-3</v>
      </c>
      <c r="E419" s="407">
        <v>1.9712441075133411E-2</v>
      </c>
      <c r="F419" s="407">
        <v>6.6790869197584125E-4</v>
      </c>
      <c r="G419" s="429">
        <v>6.1486775230376362E-4</v>
      </c>
      <c r="H419" s="444">
        <v>2.0129843852865561E-5</v>
      </c>
      <c r="I419" s="412">
        <v>1.9259035375056501E-5</v>
      </c>
      <c r="J419" s="428">
        <v>2.6099186829740714E-2</v>
      </c>
    </row>
    <row r="420" spans="1:10" ht="15.6" x14ac:dyDescent="0.3">
      <c r="A420" s="422" t="s">
        <v>17</v>
      </c>
      <c r="B420" s="423">
        <v>2040</v>
      </c>
      <c r="C420" s="436" t="s">
        <v>724</v>
      </c>
      <c r="D420" s="433">
        <v>2.5892756726911032E-3</v>
      </c>
      <c r="E420" s="407">
        <v>1.9327609332549889E-2</v>
      </c>
      <c r="F420" s="407">
        <v>6.413627921381999E-4</v>
      </c>
      <c r="G420" s="429">
        <v>5.9043290082887862E-4</v>
      </c>
      <c r="H420" s="444">
        <v>1.9411527907979634E-5</v>
      </c>
      <c r="I420" s="412">
        <v>1.8571793295091949E-5</v>
      </c>
      <c r="J420" s="428">
        <v>2.5940977460168806E-2</v>
      </c>
    </row>
    <row r="421" spans="1:10" ht="15.6" x14ac:dyDescent="0.3">
      <c r="A421" s="422" t="s">
        <v>17</v>
      </c>
      <c r="B421" s="423">
        <v>2041</v>
      </c>
      <c r="C421" s="436" t="s">
        <v>725</v>
      </c>
      <c r="D421" s="433">
        <v>2.4604652898220719E-3</v>
      </c>
      <c r="E421" s="407">
        <v>1.9022876228421831E-2</v>
      </c>
      <c r="F421" s="407">
        <v>6.2005451844358763E-4</v>
      </c>
      <c r="G421" s="429">
        <v>5.7081833793972878E-4</v>
      </c>
      <c r="H421" s="444">
        <v>1.8815731839147126E-5</v>
      </c>
      <c r="I421" s="412">
        <v>1.8001774107166307E-5</v>
      </c>
      <c r="J421" s="428">
        <v>2.581047350698739E-2</v>
      </c>
    </row>
    <row r="422" spans="1:10" ht="15.6" x14ac:dyDescent="0.3">
      <c r="A422" s="422" t="s">
        <v>17</v>
      </c>
      <c r="B422" s="423">
        <v>2042</v>
      </c>
      <c r="C422" s="436" t="s">
        <v>726</v>
      </c>
      <c r="D422" s="433">
        <v>2.3501533494079941E-3</v>
      </c>
      <c r="E422" s="407">
        <v>1.8747009561838262E-2</v>
      </c>
      <c r="F422" s="407">
        <v>6.0187807144152189E-4</v>
      </c>
      <c r="G422" s="429">
        <v>5.5408875034210572E-4</v>
      </c>
      <c r="H422" s="444">
        <v>1.8362597887351273E-5</v>
      </c>
      <c r="I422" s="412">
        <v>1.7568242941630712E-5</v>
      </c>
      <c r="J422" s="428">
        <v>2.5702179727697907E-2</v>
      </c>
    </row>
    <row r="423" spans="1:10" ht="15.6" x14ac:dyDescent="0.3">
      <c r="A423" s="422" t="s">
        <v>17</v>
      </c>
      <c r="B423" s="423">
        <v>2043</v>
      </c>
      <c r="C423" s="436" t="s">
        <v>727</v>
      </c>
      <c r="D423" s="433">
        <v>2.26603087287337E-3</v>
      </c>
      <c r="E423" s="407">
        <v>1.8544769615300868E-2</v>
      </c>
      <c r="F423" s="407">
        <v>5.8659234028243302E-4</v>
      </c>
      <c r="G423" s="429">
        <v>5.4002106329455678E-4</v>
      </c>
      <c r="H423" s="444">
        <v>1.8003622673313471E-5</v>
      </c>
      <c r="I423" s="412">
        <v>1.7224790361457396E-5</v>
      </c>
      <c r="J423" s="428">
        <v>2.5613507986537169E-2</v>
      </c>
    </row>
    <row r="424" spans="1:10" ht="15.6" x14ac:dyDescent="0.3">
      <c r="A424" s="422" t="s">
        <v>17</v>
      </c>
      <c r="B424" s="423">
        <v>2044</v>
      </c>
      <c r="C424" s="436" t="s">
        <v>728</v>
      </c>
      <c r="D424" s="433">
        <v>2.2037825623264884E-3</v>
      </c>
      <c r="E424" s="407">
        <v>1.8389963609349178E-2</v>
      </c>
      <c r="F424" s="407">
        <v>5.7377519417854152E-4</v>
      </c>
      <c r="G424" s="429">
        <v>5.2822576559475481E-4</v>
      </c>
      <c r="H424" s="444">
        <v>1.7710474433273675E-5</v>
      </c>
      <c r="I424" s="412">
        <v>1.6944326994050197E-5</v>
      </c>
      <c r="J424" s="428">
        <v>2.5540845481673805E-2</v>
      </c>
    </row>
    <row r="425" spans="1:10" ht="15.6" x14ac:dyDescent="0.3">
      <c r="A425" s="422" t="s">
        <v>17</v>
      </c>
      <c r="B425" s="423">
        <v>2045</v>
      </c>
      <c r="C425" s="436" t="s">
        <v>729</v>
      </c>
      <c r="D425" s="433">
        <v>2.1614360869463066E-3</v>
      </c>
      <c r="E425" s="407">
        <v>1.8290152823364377E-2</v>
      </c>
      <c r="F425" s="407">
        <v>5.631183658699224E-4</v>
      </c>
      <c r="G425" s="429">
        <v>5.1841874149568244E-4</v>
      </c>
      <c r="H425" s="444">
        <v>1.7480719140688001E-5</v>
      </c>
      <c r="I425" s="412">
        <v>1.6724509932204651E-5</v>
      </c>
      <c r="J425" s="428">
        <v>2.5480326217456203E-2</v>
      </c>
    </row>
    <row r="426" spans="1:10" ht="15.6" x14ac:dyDescent="0.3">
      <c r="A426" s="422" t="s">
        <v>17</v>
      </c>
      <c r="B426" s="423">
        <v>2046</v>
      </c>
      <c r="C426" s="436" t="s">
        <v>730</v>
      </c>
      <c r="D426" s="433">
        <v>2.1253464782516195E-3</v>
      </c>
      <c r="E426" s="407">
        <v>1.8209492377470032E-2</v>
      </c>
      <c r="F426" s="407">
        <v>5.5439851644801163E-4</v>
      </c>
      <c r="G426" s="429">
        <v>5.1039419588630691E-4</v>
      </c>
      <c r="H426" s="444">
        <v>1.7300909228570242E-5</v>
      </c>
      <c r="I426" s="412">
        <v>1.6552478138676865E-5</v>
      </c>
      <c r="J426" s="428">
        <v>2.5430675350703851E-2</v>
      </c>
    </row>
    <row r="427" spans="1:10" ht="15.6" x14ac:dyDescent="0.3">
      <c r="A427" s="422" t="s">
        <v>17</v>
      </c>
      <c r="B427" s="423">
        <v>2047</v>
      </c>
      <c r="C427" s="436" t="s">
        <v>731</v>
      </c>
      <c r="D427" s="433">
        <v>2.0938788803508868E-3</v>
      </c>
      <c r="E427" s="407">
        <v>1.8134081592515491E-2</v>
      </c>
      <c r="F427" s="407">
        <v>5.473165190744676E-4</v>
      </c>
      <c r="G427" s="429">
        <v>5.0387696970150692E-4</v>
      </c>
      <c r="H427" s="444">
        <v>1.7174981093928092E-5</v>
      </c>
      <c r="I427" s="412">
        <v>1.6431998279228567E-5</v>
      </c>
      <c r="J427" s="428">
        <v>2.5389880626879097E-2</v>
      </c>
    </row>
    <row r="428" spans="1:10" ht="15.6" x14ac:dyDescent="0.3">
      <c r="A428" s="422" t="s">
        <v>17</v>
      </c>
      <c r="B428" s="423">
        <v>2048</v>
      </c>
      <c r="C428" s="436" t="s">
        <v>732</v>
      </c>
      <c r="D428" s="433">
        <v>2.0686753041161236E-3</v>
      </c>
      <c r="E428" s="407">
        <v>1.8071582322328555E-2</v>
      </c>
      <c r="F428" s="407">
        <v>5.4157571034955812E-4</v>
      </c>
      <c r="G428" s="429">
        <v>4.9859454727511812E-4</v>
      </c>
      <c r="H428" s="444">
        <v>1.7053145273048766E-5</v>
      </c>
      <c r="I428" s="412">
        <v>1.6315434915207549E-5</v>
      </c>
      <c r="J428" s="428">
        <v>2.5356652741239882E-2</v>
      </c>
    </row>
    <row r="429" spans="1:10" ht="15.6" x14ac:dyDescent="0.3">
      <c r="A429" s="422" t="s">
        <v>17</v>
      </c>
      <c r="B429" s="423">
        <v>2049</v>
      </c>
      <c r="C429" s="436" t="s">
        <v>733</v>
      </c>
      <c r="D429" s="433">
        <v>2.0584683717294197E-3</v>
      </c>
      <c r="E429" s="407">
        <v>1.8082535753315535E-2</v>
      </c>
      <c r="F429" s="407">
        <v>5.3773749178826597E-4</v>
      </c>
      <c r="G429" s="429">
        <v>4.9506321003928611E-4</v>
      </c>
      <c r="H429" s="444">
        <v>1.6981906521205438E-5</v>
      </c>
      <c r="I429" s="412">
        <v>1.6247279901894508E-5</v>
      </c>
      <c r="J429" s="428">
        <v>2.5329255773447634E-2</v>
      </c>
    </row>
    <row r="430" spans="1:10" ht="15.6" x14ac:dyDescent="0.3">
      <c r="A430" s="422" t="s">
        <v>17</v>
      </c>
      <c r="B430" s="423">
        <v>2050</v>
      </c>
      <c r="C430" s="436" t="s">
        <v>734</v>
      </c>
      <c r="D430" s="433">
        <v>2.0506127233554062E-3</v>
      </c>
      <c r="E430" s="407">
        <v>1.8093413631111419E-2</v>
      </c>
      <c r="F430" s="407">
        <v>5.3470082531841857E-4</v>
      </c>
      <c r="G430" s="429">
        <v>4.9226741789669165E-4</v>
      </c>
      <c r="H430" s="444">
        <v>1.6898240021447009E-5</v>
      </c>
      <c r="I430" s="412">
        <v>1.6167225602189504E-5</v>
      </c>
      <c r="J430" s="428">
        <v>2.5307699737173787E-2</v>
      </c>
    </row>
    <row r="431" spans="1:10" ht="15.6" x14ac:dyDescent="0.3">
      <c r="A431" s="422" t="s">
        <v>18</v>
      </c>
      <c r="B431" s="423">
        <v>2015</v>
      </c>
      <c r="C431" s="436" t="s">
        <v>2442</v>
      </c>
      <c r="D431" s="433">
        <v>7.8280205357965801E-2</v>
      </c>
      <c r="E431" s="407">
        <v>0.32403810381190817</v>
      </c>
      <c r="F431" s="407">
        <v>3.0498057963671333E-3</v>
      </c>
      <c r="G431" s="429">
        <v>2.8276739404882122E-3</v>
      </c>
      <c r="H431" s="444">
        <v>4.958507097107492E-4</v>
      </c>
      <c r="I431" s="412">
        <v>4.7440042089466156E-4</v>
      </c>
      <c r="J431" s="428">
        <v>4.577688262772496E-2</v>
      </c>
    </row>
    <row r="432" spans="1:10" ht="15.6" x14ac:dyDescent="0.3">
      <c r="A432" s="422" t="s">
        <v>18</v>
      </c>
      <c r="B432" s="423">
        <v>2016</v>
      </c>
      <c r="C432" s="436" t="s">
        <v>2443</v>
      </c>
      <c r="D432" s="433">
        <v>6.5467436214072777E-2</v>
      </c>
      <c r="E432" s="407">
        <v>0.27988973091602859</v>
      </c>
      <c r="F432" s="407">
        <v>2.7716784393648328E-3</v>
      </c>
      <c r="G432" s="429">
        <v>2.5690194795928061E-3</v>
      </c>
      <c r="H432" s="444">
        <v>4.5801919466704279E-4</v>
      </c>
      <c r="I432" s="412">
        <v>4.3820549159491961E-4</v>
      </c>
      <c r="J432" s="428">
        <v>4.4850231803885143E-2</v>
      </c>
    </row>
    <row r="433" spans="1:10" ht="15.6" x14ac:dyDescent="0.3">
      <c r="A433" s="422" t="s">
        <v>18</v>
      </c>
      <c r="B433" s="423">
        <v>2017</v>
      </c>
      <c r="C433" s="436" t="s">
        <v>735</v>
      </c>
      <c r="D433" s="433">
        <v>5.5353911278889494E-2</v>
      </c>
      <c r="E433" s="407">
        <v>0.24363958940054126</v>
      </c>
      <c r="F433" s="407">
        <v>2.5777243623947925E-3</v>
      </c>
      <c r="G433" s="429">
        <v>2.3878723153897001E-3</v>
      </c>
      <c r="H433" s="444">
        <v>4.1261969873605131E-4</v>
      </c>
      <c r="I433" s="412">
        <v>3.9476995783055706E-4</v>
      </c>
      <c r="J433" s="428">
        <v>4.375267178704665E-2</v>
      </c>
    </row>
    <row r="434" spans="1:10" ht="15.6" x14ac:dyDescent="0.3">
      <c r="A434" s="422" t="s">
        <v>18</v>
      </c>
      <c r="B434" s="423">
        <v>2018</v>
      </c>
      <c r="C434" s="436" t="s">
        <v>736</v>
      </c>
      <c r="D434" s="433">
        <v>4.6373413764050506E-2</v>
      </c>
      <c r="E434" s="407">
        <v>0.2109686208063401</v>
      </c>
      <c r="F434" s="407">
        <v>2.427081879817447E-3</v>
      </c>
      <c r="G434" s="429">
        <v>2.2468476341060114E-3</v>
      </c>
      <c r="H434" s="444">
        <v>3.7024447378463261E-4</v>
      </c>
      <c r="I434" s="412">
        <v>3.5422786301550182E-4</v>
      </c>
      <c r="J434" s="428">
        <v>4.2621822710346396E-2</v>
      </c>
    </row>
    <row r="435" spans="1:10" ht="15.6" x14ac:dyDescent="0.3">
      <c r="A435" s="422" t="s">
        <v>18</v>
      </c>
      <c r="B435" s="423">
        <v>2019</v>
      </c>
      <c r="C435" s="436" t="s">
        <v>737</v>
      </c>
      <c r="D435" s="433">
        <v>3.8707431739956624E-2</v>
      </c>
      <c r="E435" s="407">
        <v>0.18238433732480938</v>
      </c>
      <c r="F435" s="407">
        <v>2.3068367646375651E-3</v>
      </c>
      <c r="G435" s="429">
        <v>2.134177543437752E-3</v>
      </c>
      <c r="H435" s="444">
        <v>3.3248094456403952E-4</v>
      </c>
      <c r="I435" s="412">
        <v>3.1809795791064912E-4</v>
      </c>
      <c r="J435" s="428">
        <v>4.1452231226848969E-2</v>
      </c>
    </row>
    <row r="436" spans="1:10" ht="15.6" x14ac:dyDescent="0.3">
      <c r="A436" s="422" t="s">
        <v>18</v>
      </c>
      <c r="B436" s="423">
        <v>2020</v>
      </c>
      <c r="C436" s="436" t="s">
        <v>738</v>
      </c>
      <c r="D436" s="433">
        <v>3.2839767130804699E-2</v>
      </c>
      <c r="E436" s="407">
        <v>0.15780711244399076</v>
      </c>
      <c r="F436" s="407">
        <v>2.1850988633027547E-3</v>
      </c>
      <c r="G436" s="429">
        <v>2.0206855561784218E-3</v>
      </c>
      <c r="H436" s="444">
        <v>2.9757044198479955E-4</v>
      </c>
      <c r="I436" s="412">
        <v>2.8469767864820988E-4</v>
      </c>
      <c r="J436" s="428">
        <v>4.0262061083891881E-2</v>
      </c>
    </row>
    <row r="437" spans="1:10" ht="15.6" x14ac:dyDescent="0.3">
      <c r="A437" s="422" t="s">
        <v>18</v>
      </c>
      <c r="B437" s="423">
        <v>2021</v>
      </c>
      <c r="C437" s="436" t="s">
        <v>739</v>
      </c>
      <c r="D437" s="433">
        <v>2.8123352053565854E-2</v>
      </c>
      <c r="E437" s="407">
        <v>0.13643651359827694</v>
      </c>
      <c r="F437" s="407">
        <v>2.0434555671588008E-3</v>
      </c>
      <c r="G437" s="429">
        <v>1.8889932465102485E-3</v>
      </c>
      <c r="H437" s="444">
        <v>2.6247995504876585E-4</v>
      </c>
      <c r="I437" s="412">
        <v>2.5112518361199339E-4</v>
      </c>
      <c r="J437" s="428">
        <v>3.9055304324391318E-2</v>
      </c>
    </row>
    <row r="438" spans="1:10" ht="15.6" x14ac:dyDescent="0.3">
      <c r="A438" s="422" t="s">
        <v>18</v>
      </c>
      <c r="B438" s="423">
        <v>2022</v>
      </c>
      <c r="C438" s="436" t="s">
        <v>740</v>
      </c>
      <c r="D438" s="433">
        <v>2.3771684062434181E-2</v>
      </c>
      <c r="E438" s="407">
        <v>0.11791781819069809</v>
      </c>
      <c r="F438" s="407">
        <v>1.9142089201362126E-3</v>
      </c>
      <c r="G438" s="429">
        <v>1.7688283857360898E-3</v>
      </c>
      <c r="H438" s="444">
        <v>2.3247904705742681E-4</v>
      </c>
      <c r="I438" s="412">
        <v>2.2242211159229644E-4</v>
      </c>
      <c r="J438" s="428">
        <v>3.7863308928105341E-2</v>
      </c>
    </row>
    <row r="439" spans="1:10" ht="15.6" x14ac:dyDescent="0.3">
      <c r="A439" s="422" t="s">
        <v>18</v>
      </c>
      <c r="B439" s="423">
        <v>2023</v>
      </c>
      <c r="C439" s="436" t="s">
        <v>741</v>
      </c>
      <c r="D439" s="433">
        <v>2.0523367065308575E-2</v>
      </c>
      <c r="E439" s="407">
        <v>0.10254149715985905</v>
      </c>
      <c r="F439" s="407">
        <v>1.7936131411579663E-3</v>
      </c>
      <c r="G439" s="429">
        <v>1.65669258276563E-3</v>
      </c>
      <c r="H439" s="444">
        <v>2.0022833607351436E-4</v>
      </c>
      <c r="I439" s="412">
        <v>1.9156654650565109E-4</v>
      </c>
      <c r="J439" s="428">
        <v>3.668652422699302E-2</v>
      </c>
    </row>
    <row r="440" spans="1:10" ht="15.6" x14ac:dyDescent="0.3">
      <c r="A440" s="422" t="s">
        <v>18</v>
      </c>
      <c r="B440" s="423">
        <v>2024</v>
      </c>
      <c r="C440" s="436" t="s">
        <v>742</v>
      </c>
      <c r="D440" s="433">
        <v>1.7725648338537837E-2</v>
      </c>
      <c r="E440" s="407">
        <v>8.9401285679388154E-2</v>
      </c>
      <c r="F440" s="407">
        <v>1.6863839054861605E-3</v>
      </c>
      <c r="G440" s="429">
        <v>1.5570346024747854E-3</v>
      </c>
      <c r="H440" s="444">
        <v>1.7304760096018969E-4</v>
      </c>
      <c r="I440" s="412">
        <v>1.6556163478963963E-4</v>
      </c>
      <c r="J440" s="428">
        <v>3.5525825096388172E-2</v>
      </c>
    </row>
    <row r="441" spans="1:10" ht="15.6" x14ac:dyDescent="0.3">
      <c r="A441" s="422" t="s">
        <v>18</v>
      </c>
      <c r="B441" s="423">
        <v>2025</v>
      </c>
      <c r="C441" s="436" t="s">
        <v>743</v>
      </c>
      <c r="D441" s="433">
        <v>1.550146281422886E-2</v>
      </c>
      <c r="E441" s="407">
        <v>7.8822640365175042E-2</v>
      </c>
      <c r="F441" s="407">
        <v>1.6020353268858519E-3</v>
      </c>
      <c r="G441" s="429">
        <v>1.4787049533259153E-3</v>
      </c>
      <c r="H441" s="444">
        <v>1.5267337140038113E-4</v>
      </c>
      <c r="I441" s="412">
        <v>1.4606878073847751E-4</v>
      </c>
      <c r="J441" s="428">
        <v>3.4385830308371522E-2</v>
      </c>
    </row>
    <row r="442" spans="1:10" ht="15.6" x14ac:dyDescent="0.3">
      <c r="A442" s="422" t="s">
        <v>18</v>
      </c>
      <c r="B442" s="423">
        <v>2026</v>
      </c>
      <c r="C442" s="436" t="s">
        <v>744</v>
      </c>
      <c r="D442" s="433">
        <v>1.3639151547947873E-2</v>
      </c>
      <c r="E442" s="407">
        <v>7.0069900814051581E-2</v>
      </c>
      <c r="F442" s="407">
        <v>1.5197983183971944E-3</v>
      </c>
      <c r="G442" s="429">
        <v>1.4022296775821654E-3</v>
      </c>
      <c r="H442" s="444">
        <v>1.2958492446036216E-4</v>
      </c>
      <c r="I442" s="412">
        <v>1.2397913770259851E-4</v>
      </c>
      <c r="J442" s="428">
        <v>3.3353620433582011E-2</v>
      </c>
    </row>
    <row r="443" spans="1:10" ht="15.6" x14ac:dyDescent="0.3">
      <c r="A443" s="422" t="s">
        <v>18</v>
      </c>
      <c r="B443" s="423">
        <v>2027</v>
      </c>
      <c r="C443" s="436" t="s">
        <v>745</v>
      </c>
      <c r="D443" s="433">
        <v>1.2046113794070654E-2</v>
      </c>
      <c r="E443" s="407">
        <v>6.258404869218076E-2</v>
      </c>
      <c r="F443" s="407">
        <v>1.4305848981484659E-3</v>
      </c>
      <c r="G443" s="429">
        <v>1.3192324153888421E-3</v>
      </c>
      <c r="H443" s="444">
        <v>1.0361132186356966E-4</v>
      </c>
      <c r="I443" s="412">
        <v>9.9129144999921201E-5</v>
      </c>
      <c r="J443" s="428">
        <v>3.2412374404066323E-2</v>
      </c>
    </row>
    <row r="444" spans="1:10" ht="15.6" x14ac:dyDescent="0.3">
      <c r="A444" s="422" t="s">
        <v>18</v>
      </c>
      <c r="B444" s="423">
        <v>2028</v>
      </c>
      <c r="C444" s="436" t="s">
        <v>746</v>
      </c>
      <c r="D444" s="433">
        <v>1.0691533033271198E-2</v>
      </c>
      <c r="E444" s="407">
        <v>5.622114507545372E-2</v>
      </c>
      <c r="F444" s="407">
        <v>1.344864547650942E-3</v>
      </c>
      <c r="G444" s="429">
        <v>1.2397873548373485E-3</v>
      </c>
      <c r="H444" s="444">
        <v>8.6747124628732168E-5</v>
      </c>
      <c r="I444" s="412">
        <v>8.2994482492849871E-5</v>
      </c>
      <c r="J444" s="428">
        <v>3.1565174771669077E-2</v>
      </c>
    </row>
    <row r="445" spans="1:10" ht="15.6" x14ac:dyDescent="0.3">
      <c r="A445" s="422" t="s">
        <v>18</v>
      </c>
      <c r="B445" s="423">
        <v>2029</v>
      </c>
      <c r="C445" s="436" t="s">
        <v>747</v>
      </c>
      <c r="D445" s="433">
        <v>9.5051509153819529E-3</v>
      </c>
      <c r="E445" s="407">
        <v>5.0744146235325673E-2</v>
      </c>
      <c r="F445" s="407">
        <v>1.2642499725534857E-3</v>
      </c>
      <c r="G445" s="429">
        <v>1.1652090173596603E-3</v>
      </c>
      <c r="H445" s="444">
        <v>7.452673490840091E-5</v>
      </c>
      <c r="I445" s="412">
        <v>7.1302743382442276E-5</v>
      </c>
      <c r="J445" s="428">
        <v>3.0802307850790613E-2</v>
      </c>
    </row>
    <row r="446" spans="1:10" ht="15.6" x14ac:dyDescent="0.3">
      <c r="A446" s="422" t="s">
        <v>18</v>
      </c>
      <c r="B446" s="423">
        <v>2030</v>
      </c>
      <c r="C446" s="436" t="s">
        <v>748</v>
      </c>
      <c r="D446" s="433">
        <v>8.4850873090744506E-3</v>
      </c>
      <c r="E446" s="407">
        <v>4.6012932320628468E-2</v>
      </c>
      <c r="F446" s="407">
        <v>1.1860347097604348E-3</v>
      </c>
      <c r="G446" s="429">
        <v>1.0928889378070692E-3</v>
      </c>
      <c r="H446" s="444">
        <v>6.3677164531805532E-5</v>
      </c>
      <c r="I446" s="412">
        <v>6.0922518569514055E-5</v>
      </c>
      <c r="J446" s="428">
        <v>3.012118047231695E-2</v>
      </c>
    </row>
    <row r="447" spans="1:10" ht="15.6" x14ac:dyDescent="0.3">
      <c r="A447" s="422" t="s">
        <v>18</v>
      </c>
      <c r="B447" s="423">
        <v>2031</v>
      </c>
      <c r="C447" s="436" t="s">
        <v>749</v>
      </c>
      <c r="D447" s="433">
        <v>7.5788216498510553E-3</v>
      </c>
      <c r="E447" s="407">
        <v>4.1832285396316032E-2</v>
      </c>
      <c r="F447" s="407">
        <v>1.1134345641261975E-3</v>
      </c>
      <c r="G447" s="429">
        <v>1.0258794075268059E-3</v>
      </c>
      <c r="H447" s="444">
        <v>5.6787920493696914E-5</v>
      </c>
      <c r="I447" s="412">
        <v>5.4331302455314637E-5</v>
      </c>
      <c r="J447" s="428">
        <v>2.9514119933439581E-2</v>
      </c>
    </row>
    <row r="448" spans="1:10" ht="15.6" x14ac:dyDescent="0.3">
      <c r="A448" s="422" t="s">
        <v>18</v>
      </c>
      <c r="B448" s="423">
        <v>2032</v>
      </c>
      <c r="C448" s="436" t="s">
        <v>750</v>
      </c>
      <c r="D448" s="433">
        <v>6.7887864541567658E-3</v>
      </c>
      <c r="E448" s="407">
        <v>3.8301485602047519E-2</v>
      </c>
      <c r="F448" s="407">
        <v>1.04475245734223E-3</v>
      </c>
      <c r="G448" s="429">
        <v>9.6250055635880639E-4</v>
      </c>
      <c r="H448" s="444">
        <v>5.0673241044666168E-5</v>
      </c>
      <c r="I448" s="412">
        <v>4.8481140228138243E-5</v>
      </c>
      <c r="J448" s="428">
        <v>2.897562697625293E-2</v>
      </c>
    </row>
    <row r="449" spans="1:10" ht="15.6" x14ac:dyDescent="0.3">
      <c r="A449" s="422" t="s">
        <v>18</v>
      </c>
      <c r="B449" s="423">
        <v>2033</v>
      </c>
      <c r="C449" s="436" t="s">
        <v>751</v>
      </c>
      <c r="D449" s="433">
        <v>6.1118477374017977E-3</v>
      </c>
      <c r="E449" s="407">
        <v>3.5385712606218152E-2</v>
      </c>
      <c r="F449" s="407">
        <v>9.8130392603889118E-4</v>
      </c>
      <c r="G449" s="429">
        <v>9.0399481887950216E-4</v>
      </c>
      <c r="H449" s="444">
        <v>4.6182467086133747E-5</v>
      </c>
      <c r="I449" s="412">
        <v>4.4184628277631834E-5</v>
      </c>
      <c r="J449" s="428">
        <v>2.8500557759314097E-2</v>
      </c>
    </row>
    <row r="450" spans="1:10" ht="15.6" x14ac:dyDescent="0.3">
      <c r="A450" s="422" t="s">
        <v>18</v>
      </c>
      <c r="B450" s="423">
        <v>2034</v>
      </c>
      <c r="C450" s="436" t="s">
        <v>752</v>
      </c>
      <c r="D450" s="433">
        <v>5.4950679945161502E-3</v>
      </c>
      <c r="E450" s="407">
        <v>3.2833765906628523E-2</v>
      </c>
      <c r="F450" s="407">
        <v>9.2088326399273235E-4</v>
      </c>
      <c r="G450" s="429">
        <v>8.4829771767578287E-4</v>
      </c>
      <c r="H450" s="444">
        <v>4.236821284154035E-5</v>
      </c>
      <c r="I450" s="412">
        <v>4.0535386173467177E-5</v>
      </c>
      <c r="J450" s="428">
        <v>2.8083260219686382E-2</v>
      </c>
    </row>
    <row r="451" spans="1:10" ht="15.6" x14ac:dyDescent="0.3">
      <c r="A451" s="422" t="s">
        <v>18</v>
      </c>
      <c r="B451" s="423">
        <v>2035</v>
      </c>
      <c r="C451" s="436" t="s">
        <v>753</v>
      </c>
      <c r="D451" s="433">
        <v>4.9578524205052925E-3</v>
      </c>
      <c r="E451" s="407">
        <v>3.0723391851484726E-2</v>
      </c>
      <c r="F451" s="407">
        <v>8.6474832735081489E-4</v>
      </c>
      <c r="G451" s="429">
        <v>7.9655654786176054E-4</v>
      </c>
      <c r="H451" s="444">
        <v>3.8972576114475461E-5</v>
      </c>
      <c r="I451" s="412">
        <v>3.728664035489298E-5</v>
      </c>
      <c r="J451" s="428">
        <v>2.772013725999967E-2</v>
      </c>
    </row>
    <row r="452" spans="1:10" ht="15.6" x14ac:dyDescent="0.3">
      <c r="A452" s="422" t="s">
        <v>18</v>
      </c>
      <c r="B452" s="423">
        <v>2036</v>
      </c>
      <c r="C452" s="436" t="s">
        <v>754</v>
      </c>
      <c r="D452" s="433">
        <v>4.4722525235617447E-3</v>
      </c>
      <c r="E452" s="407">
        <v>2.8859300033626287E-2</v>
      </c>
      <c r="F452" s="407">
        <v>8.1527312797316086E-4</v>
      </c>
      <c r="G452" s="429">
        <v>7.5094253141097696E-4</v>
      </c>
      <c r="H452" s="444">
        <v>3.565139955800852E-5</v>
      </c>
      <c r="I452" s="412">
        <v>3.41091303507798E-5</v>
      </c>
      <c r="J452" s="428">
        <v>2.7405631148524949E-2</v>
      </c>
    </row>
    <row r="453" spans="1:10" ht="15.6" x14ac:dyDescent="0.3">
      <c r="A453" s="422" t="s">
        <v>18</v>
      </c>
      <c r="B453" s="423">
        <v>2037</v>
      </c>
      <c r="C453" s="436" t="s">
        <v>755</v>
      </c>
      <c r="D453" s="433">
        <v>4.0760219915536178E-3</v>
      </c>
      <c r="E453" s="407">
        <v>2.7401052629223373E-2</v>
      </c>
      <c r="F453" s="407">
        <v>7.7096517037938061E-4</v>
      </c>
      <c r="G453" s="429">
        <v>7.1009906197464867E-4</v>
      </c>
      <c r="H453" s="444">
        <v>3.2864014763012077E-5</v>
      </c>
      <c r="I453" s="412">
        <v>3.1442330068594894E-5</v>
      </c>
      <c r="J453" s="428">
        <v>2.713551716407471E-2</v>
      </c>
    </row>
    <row r="454" spans="1:10" ht="15.6" x14ac:dyDescent="0.3">
      <c r="A454" s="422" t="s">
        <v>18</v>
      </c>
      <c r="B454" s="423">
        <v>2038</v>
      </c>
      <c r="C454" s="436" t="s">
        <v>756</v>
      </c>
      <c r="D454" s="433">
        <v>3.6890165360754972E-3</v>
      </c>
      <c r="E454" s="407">
        <v>2.59281258879786E-2</v>
      </c>
      <c r="F454" s="407">
        <v>7.2986999183883758E-4</v>
      </c>
      <c r="G454" s="429">
        <v>6.7223168595173836E-4</v>
      </c>
      <c r="H454" s="444">
        <v>3.0667852382166473E-5</v>
      </c>
      <c r="I454" s="412">
        <v>2.9341178352289642E-5</v>
      </c>
      <c r="J454" s="428">
        <v>2.6905618530117414E-2</v>
      </c>
    </row>
    <row r="455" spans="1:10" ht="15.6" x14ac:dyDescent="0.3">
      <c r="A455" s="422" t="s">
        <v>18</v>
      </c>
      <c r="B455" s="423">
        <v>2039</v>
      </c>
      <c r="C455" s="436" t="s">
        <v>757</v>
      </c>
      <c r="D455" s="433">
        <v>3.3264748496777711E-3</v>
      </c>
      <c r="E455" s="407">
        <v>2.4570012590675833E-2</v>
      </c>
      <c r="F455" s="407">
        <v>6.9233594582072142E-4</v>
      </c>
      <c r="G455" s="429">
        <v>6.3764907795666045E-4</v>
      </c>
      <c r="H455" s="444">
        <v>2.874525294982811E-5</v>
      </c>
      <c r="I455" s="412">
        <v>2.750174596854964E-5</v>
      </c>
      <c r="J455" s="428">
        <v>2.6710402043686972E-2</v>
      </c>
    </row>
    <row r="456" spans="1:10" ht="15.6" x14ac:dyDescent="0.3">
      <c r="A456" s="422" t="s">
        <v>18</v>
      </c>
      <c r="B456" s="423">
        <v>2040</v>
      </c>
      <c r="C456" s="436" t="s">
        <v>758</v>
      </c>
      <c r="D456" s="433">
        <v>3.0034708369254329E-3</v>
      </c>
      <c r="E456" s="407">
        <v>2.3462192724808012E-2</v>
      </c>
      <c r="F456" s="407">
        <v>6.5879726004028295E-4</v>
      </c>
      <c r="G456" s="429">
        <v>6.0675219310070796E-4</v>
      </c>
      <c r="H456" s="444">
        <v>2.7159981356506168E-5</v>
      </c>
      <c r="I456" s="412">
        <v>2.5985053088998014E-5</v>
      </c>
      <c r="J456" s="428">
        <v>2.6545702484237186E-2</v>
      </c>
    </row>
    <row r="457" spans="1:10" ht="15.6" x14ac:dyDescent="0.3">
      <c r="A457" s="422" t="s">
        <v>18</v>
      </c>
      <c r="B457" s="423">
        <v>2041</v>
      </c>
      <c r="C457" s="436" t="s">
        <v>759</v>
      </c>
      <c r="D457" s="433">
        <v>2.7409543957938971E-3</v>
      </c>
      <c r="E457" s="407">
        <v>2.2532304863529848E-2</v>
      </c>
      <c r="F457" s="407">
        <v>6.3294894346185436E-4</v>
      </c>
      <c r="G457" s="429">
        <v>5.8293252198090206E-4</v>
      </c>
      <c r="H457" s="444">
        <v>2.5739089598206694E-5</v>
      </c>
      <c r="I457" s="412">
        <v>2.4625629608686251E-5</v>
      </c>
      <c r="J457" s="428">
        <v>2.6408118562736869E-2</v>
      </c>
    </row>
    <row r="458" spans="1:10" ht="15.6" x14ac:dyDescent="0.3">
      <c r="A458" s="422" t="s">
        <v>18</v>
      </c>
      <c r="B458" s="423">
        <v>2042</v>
      </c>
      <c r="C458" s="436" t="s">
        <v>760</v>
      </c>
      <c r="D458" s="433">
        <v>2.5089571322474088E-3</v>
      </c>
      <c r="E458" s="407">
        <v>2.1673698598122102E-2</v>
      </c>
      <c r="F458" s="407">
        <v>6.1032653704872299E-4</v>
      </c>
      <c r="G458" s="429">
        <v>5.6209083953014626E-4</v>
      </c>
      <c r="H458" s="444">
        <v>2.4624698725911196E-5</v>
      </c>
      <c r="I458" s="412">
        <v>2.3559440851831023E-5</v>
      </c>
      <c r="J458" s="428">
        <v>2.6292280259768049E-2</v>
      </c>
    </row>
    <row r="459" spans="1:10" ht="15.6" x14ac:dyDescent="0.3">
      <c r="A459" s="422" t="s">
        <v>18</v>
      </c>
      <c r="B459" s="423">
        <v>2043</v>
      </c>
      <c r="C459" s="436" t="s">
        <v>761</v>
      </c>
      <c r="D459" s="433">
        <v>2.3402959568493385E-3</v>
      </c>
      <c r="E459" s="407">
        <v>2.1055649063464948E-2</v>
      </c>
      <c r="F459" s="407">
        <v>5.9073775396775632E-4</v>
      </c>
      <c r="G459" s="429">
        <v>5.4404179603369186E-4</v>
      </c>
      <c r="H459" s="444">
        <v>2.3607323512963366E-5</v>
      </c>
      <c r="I459" s="412">
        <v>2.2586084722215029E-5</v>
      </c>
      <c r="J459" s="428">
        <v>2.6196185164960518E-2</v>
      </c>
    </row>
    <row r="460" spans="1:10" ht="15.6" x14ac:dyDescent="0.3">
      <c r="A460" s="422" t="s">
        <v>18</v>
      </c>
      <c r="B460" s="423">
        <v>2044</v>
      </c>
      <c r="C460" s="436" t="s">
        <v>762</v>
      </c>
      <c r="D460" s="433">
        <v>2.2233205802962407E-3</v>
      </c>
      <c r="E460" s="407">
        <v>2.0608083278205392E-2</v>
      </c>
      <c r="F460" s="407">
        <v>5.7396460492138408E-4</v>
      </c>
      <c r="G460" s="429">
        <v>5.2858970749183865E-4</v>
      </c>
      <c r="H460" s="444">
        <v>2.2801413400208594E-5</v>
      </c>
      <c r="I460" s="412">
        <v>2.1815035046122383E-5</v>
      </c>
      <c r="J460" s="428">
        <v>2.6115214164379213E-2</v>
      </c>
    </row>
    <row r="461" spans="1:10" ht="15.6" x14ac:dyDescent="0.3">
      <c r="A461" s="422" t="s">
        <v>18</v>
      </c>
      <c r="B461" s="423">
        <v>2045</v>
      </c>
      <c r="C461" s="436" t="s">
        <v>763</v>
      </c>
      <c r="D461" s="433">
        <v>2.1481234386095155E-3</v>
      </c>
      <c r="E461" s="407">
        <v>2.0311576927276864E-2</v>
      </c>
      <c r="F461" s="407">
        <v>5.5957790408907944E-4</v>
      </c>
      <c r="G461" s="429">
        <v>5.1533714796138689E-4</v>
      </c>
      <c r="H461" s="444">
        <v>2.2159401458179541E-5</v>
      </c>
      <c r="I461" s="412">
        <v>2.120079247197468E-5</v>
      </c>
      <c r="J461" s="428">
        <v>2.6046526235875261E-2</v>
      </c>
    </row>
    <row r="462" spans="1:10" ht="15.6" x14ac:dyDescent="0.3">
      <c r="A462" s="422" t="s">
        <v>18</v>
      </c>
      <c r="B462" s="423">
        <v>2046</v>
      </c>
      <c r="C462" s="436" t="s">
        <v>764</v>
      </c>
      <c r="D462" s="433">
        <v>2.084257231818887E-3</v>
      </c>
      <c r="E462" s="407">
        <v>2.0069873934680623E-2</v>
      </c>
      <c r="F462" s="407">
        <v>5.4730088918806662E-4</v>
      </c>
      <c r="G462" s="429">
        <v>5.0402554659628675E-4</v>
      </c>
      <c r="H462" s="444">
        <v>2.153261811111304E-5</v>
      </c>
      <c r="I462" s="412">
        <v>2.0601128692324519E-5</v>
      </c>
      <c r="J462" s="428">
        <v>2.5988932866253211E-2</v>
      </c>
    </row>
    <row r="463" spans="1:10" ht="15.6" x14ac:dyDescent="0.3">
      <c r="A463" s="422" t="s">
        <v>18</v>
      </c>
      <c r="B463" s="423">
        <v>2047</v>
      </c>
      <c r="C463" s="436" t="s">
        <v>765</v>
      </c>
      <c r="D463" s="433">
        <v>2.0268101822753918E-3</v>
      </c>
      <c r="E463" s="407">
        <v>1.9840973285725594E-2</v>
      </c>
      <c r="F463" s="407">
        <v>5.3683746174200972E-4</v>
      </c>
      <c r="G463" s="429">
        <v>4.9438535466337643E-4</v>
      </c>
      <c r="H463" s="444">
        <v>2.099978780420854E-5</v>
      </c>
      <c r="I463" s="412">
        <v>2.0091344001032007E-5</v>
      </c>
      <c r="J463" s="428">
        <v>2.5940957141126774E-2</v>
      </c>
    </row>
    <row r="464" spans="1:10" ht="15.6" x14ac:dyDescent="0.3">
      <c r="A464" s="422" t="s">
        <v>18</v>
      </c>
      <c r="B464" s="423">
        <v>2048</v>
      </c>
      <c r="C464" s="436" t="s">
        <v>766</v>
      </c>
      <c r="D464" s="433">
        <v>1.9786609410603357E-3</v>
      </c>
      <c r="E464" s="407">
        <v>1.9637781681135853E-2</v>
      </c>
      <c r="F464" s="407">
        <v>5.2792398901231304E-4</v>
      </c>
      <c r="G464" s="429">
        <v>4.861703765384653E-4</v>
      </c>
      <c r="H464" s="444">
        <v>2.0477053360676901E-5</v>
      </c>
      <c r="I464" s="412">
        <v>1.9591223421263118E-5</v>
      </c>
      <c r="J464" s="428">
        <v>2.5901366257952849E-2</v>
      </c>
    </row>
    <row r="465" spans="1:10" ht="15.6" x14ac:dyDescent="0.3">
      <c r="A465" s="422" t="s">
        <v>18</v>
      </c>
      <c r="B465" s="423">
        <v>2049</v>
      </c>
      <c r="C465" s="436" t="s">
        <v>767</v>
      </c>
      <c r="D465" s="433">
        <v>1.9604661167860952E-3</v>
      </c>
      <c r="E465" s="407">
        <v>1.9634448431352938E-2</v>
      </c>
      <c r="F465" s="407">
        <v>5.2227861254814138E-4</v>
      </c>
      <c r="G465" s="429">
        <v>4.80964744811078E-4</v>
      </c>
      <c r="H465" s="444">
        <v>2.0083670624900532E-5</v>
      </c>
      <c r="I465" s="412">
        <v>1.9214857628866043E-5</v>
      </c>
      <c r="J465" s="428">
        <v>2.5867143177464941E-2</v>
      </c>
    </row>
    <row r="466" spans="1:10" ht="15.6" x14ac:dyDescent="0.3">
      <c r="A466" s="422" t="s">
        <v>18</v>
      </c>
      <c r="B466" s="423">
        <v>2050</v>
      </c>
      <c r="C466" s="436" t="s">
        <v>768</v>
      </c>
      <c r="D466" s="433">
        <v>1.945462482489657E-3</v>
      </c>
      <c r="E466" s="407">
        <v>1.9632426815444678E-2</v>
      </c>
      <c r="F466" s="407">
        <v>5.1759669685854889E-4</v>
      </c>
      <c r="G466" s="429">
        <v>4.7664529949581675E-4</v>
      </c>
      <c r="H466" s="444">
        <v>1.9693834180068783E-5</v>
      </c>
      <c r="I466" s="412">
        <v>1.8841889178475124E-5</v>
      </c>
      <c r="J466" s="428">
        <v>2.5841203004543564E-2</v>
      </c>
    </row>
    <row r="467" spans="1:10" ht="15.6" x14ac:dyDescent="0.3">
      <c r="A467" s="422" t="s">
        <v>19</v>
      </c>
      <c r="B467" s="423">
        <v>2015</v>
      </c>
      <c r="C467" s="436" t="s">
        <v>2444</v>
      </c>
      <c r="D467" s="433">
        <v>6.0730515353263154E-2</v>
      </c>
      <c r="E467" s="407">
        <v>0.23241274934016637</v>
      </c>
      <c r="F467" s="407">
        <v>2.0183008116992887E-3</v>
      </c>
      <c r="G467" s="429">
        <v>1.8673017387496717E-3</v>
      </c>
      <c r="H467" s="444">
        <v>1.6584418668910353E-4</v>
      </c>
      <c r="I467" s="412">
        <v>1.5866984199197206E-4</v>
      </c>
      <c r="J467" s="428">
        <v>4.4954161586069658E-2</v>
      </c>
    </row>
    <row r="468" spans="1:10" ht="15.6" x14ac:dyDescent="0.3">
      <c r="A468" s="422" t="s">
        <v>19</v>
      </c>
      <c r="B468" s="423">
        <v>2016</v>
      </c>
      <c r="C468" s="436" t="s">
        <v>2445</v>
      </c>
      <c r="D468" s="433">
        <v>5.1020582762372403E-2</v>
      </c>
      <c r="E468" s="407">
        <v>0.2020832517745095</v>
      </c>
      <c r="F468" s="407">
        <v>1.8966321332611437E-3</v>
      </c>
      <c r="G468" s="429">
        <v>1.7530469087029704E-3</v>
      </c>
      <c r="H468" s="444">
        <v>1.4250092945915116E-4</v>
      </c>
      <c r="I468" s="412">
        <v>1.3633640120770728E-4</v>
      </c>
      <c r="J468" s="428">
        <v>4.4224118215636439E-2</v>
      </c>
    </row>
    <row r="469" spans="1:10" ht="15.6" x14ac:dyDescent="0.3">
      <c r="A469" s="422" t="s">
        <v>19</v>
      </c>
      <c r="B469" s="423">
        <v>2017</v>
      </c>
      <c r="C469" s="436" t="s">
        <v>769</v>
      </c>
      <c r="D469" s="433">
        <v>4.2370041181370131E-2</v>
      </c>
      <c r="E469" s="407">
        <v>0.17288591047209373</v>
      </c>
      <c r="F469" s="407">
        <v>1.8109103550135112E-3</v>
      </c>
      <c r="G469" s="429">
        <v>1.6725670196235667E-3</v>
      </c>
      <c r="H469" s="444">
        <v>1.2958127002082333E-4</v>
      </c>
      <c r="I469" s="412">
        <v>1.2397564088278195E-4</v>
      </c>
      <c r="J469" s="428">
        <v>4.3313937610580659E-2</v>
      </c>
    </row>
    <row r="470" spans="1:10" ht="15.6" x14ac:dyDescent="0.3">
      <c r="A470" s="422" t="s">
        <v>19</v>
      </c>
      <c r="B470" s="423">
        <v>2018</v>
      </c>
      <c r="C470" s="436" t="s">
        <v>770</v>
      </c>
      <c r="D470" s="433">
        <v>3.4745264573829142E-2</v>
      </c>
      <c r="E470" s="407">
        <v>0.14739393711852461</v>
      </c>
      <c r="F470" s="407">
        <v>1.7542591464455185E-3</v>
      </c>
      <c r="G470" s="429">
        <v>1.6190380166358996E-3</v>
      </c>
      <c r="H470" s="444">
        <v>1.1879104998418909E-4</v>
      </c>
      <c r="I470" s="412">
        <v>1.1365219895861712E-4</v>
      </c>
      <c r="J470" s="428">
        <v>4.2331739557551151E-2</v>
      </c>
    </row>
    <row r="471" spans="1:10" ht="15.6" x14ac:dyDescent="0.3">
      <c r="A471" s="422" t="s">
        <v>19</v>
      </c>
      <c r="B471" s="423">
        <v>2019</v>
      </c>
      <c r="C471" s="436" t="s">
        <v>771</v>
      </c>
      <c r="D471" s="433">
        <v>2.8872536181809971E-2</v>
      </c>
      <c r="E471" s="407">
        <v>0.12627183738068315</v>
      </c>
      <c r="F471" s="407">
        <v>1.7167835506832442E-3</v>
      </c>
      <c r="G471" s="429">
        <v>1.5834872643611185E-3</v>
      </c>
      <c r="H471" s="444">
        <v>1.0741564857447397E-4</v>
      </c>
      <c r="I471" s="412">
        <v>1.0276889645826334E-4</v>
      </c>
      <c r="J471" s="428">
        <v>4.1282876260973211E-2</v>
      </c>
    </row>
    <row r="472" spans="1:10" ht="15.6" x14ac:dyDescent="0.3">
      <c r="A472" s="422" t="s">
        <v>19</v>
      </c>
      <c r="B472" s="423">
        <v>2020</v>
      </c>
      <c r="C472" s="436" t="s">
        <v>772</v>
      </c>
      <c r="D472" s="433">
        <v>2.4540573517753128E-2</v>
      </c>
      <c r="E472" s="407">
        <v>0.1090408670791372</v>
      </c>
      <c r="F472" s="407">
        <v>1.6545344946232686E-3</v>
      </c>
      <c r="G472" s="429">
        <v>1.5257831408159288E-3</v>
      </c>
      <c r="H472" s="444">
        <v>1.0104884503749766E-4</v>
      </c>
      <c r="I472" s="412">
        <v>9.667751482387412E-5</v>
      </c>
      <c r="J472" s="428">
        <v>4.0188329613321076E-2</v>
      </c>
    </row>
    <row r="473" spans="1:10" ht="15.6" x14ac:dyDescent="0.3">
      <c r="A473" s="422" t="s">
        <v>19</v>
      </c>
      <c r="B473" s="423">
        <v>2021</v>
      </c>
      <c r="C473" s="436" t="s">
        <v>773</v>
      </c>
      <c r="D473" s="433">
        <v>2.0787390726750392E-2</v>
      </c>
      <c r="E473" s="407">
        <v>9.3592233602200731E-2</v>
      </c>
      <c r="F473" s="407">
        <v>1.5574074822810239E-3</v>
      </c>
      <c r="G473" s="429">
        <v>1.4359487929405512E-3</v>
      </c>
      <c r="H473" s="444">
        <v>9.3101528581429808E-5</v>
      </c>
      <c r="I473" s="412">
        <v>8.9073995973520744E-5</v>
      </c>
      <c r="J473" s="428">
        <v>3.9057916460824182E-2</v>
      </c>
    </row>
    <row r="474" spans="1:10" ht="15.6" x14ac:dyDescent="0.3">
      <c r="A474" s="422" t="s">
        <v>19</v>
      </c>
      <c r="B474" s="423">
        <v>2022</v>
      </c>
      <c r="C474" s="436" t="s">
        <v>774</v>
      </c>
      <c r="D474" s="433">
        <v>1.6953554496013611E-2</v>
      </c>
      <c r="E474" s="407">
        <v>7.9825721448155487E-2</v>
      </c>
      <c r="F474" s="407">
        <v>1.4595020626597911E-3</v>
      </c>
      <c r="G474" s="429">
        <v>1.3453081634548802E-3</v>
      </c>
      <c r="H474" s="444">
        <v>8.600303197989815E-5</v>
      </c>
      <c r="I474" s="412">
        <v>8.2282578095821331E-5</v>
      </c>
      <c r="J474" s="428">
        <v>3.7924742609594567E-2</v>
      </c>
    </row>
    <row r="475" spans="1:10" ht="15.6" x14ac:dyDescent="0.3">
      <c r="A475" s="422" t="s">
        <v>19</v>
      </c>
      <c r="B475" s="423">
        <v>2023</v>
      </c>
      <c r="C475" s="436" t="s">
        <v>775</v>
      </c>
      <c r="D475" s="433">
        <v>1.4526382958285559E-2</v>
      </c>
      <c r="E475" s="407">
        <v>6.9301090612424551E-2</v>
      </c>
      <c r="F475" s="407">
        <v>1.373391134911482E-3</v>
      </c>
      <c r="G475" s="429">
        <v>1.2657807391542228E-3</v>
      </c>
      <c r="H475" s="444">
        <v>7.8271688852403162E-5</v>
      </c>
      <c r="I475" s="412">
        <v>7.4885695338868704E-5</v>
      </c>
      <c r="J475" s="428">
        <v>3.6789516339283658E-2</v>
      </c>
    </row>
    <row r="476" spans="1:10" ht="15.6" x14ac:dyDescent="0.3">
      <c r="A476" s="422" t="s">
        <v>19</v>
      </c>
      <c r="B476" s="423">
        <v>2024</v>
      </c>
      <c r="C476" s="436" t="s">
        <v>776</v>
      </c>
      <c r="D476" s="433">
        <v>1.2698391132642387E-2</v>
      </c>
      <c r="E476" s="407">
        <v>6.0726953787383679E-2</v>
      </c>
      <c r="F476" s="407">
        <v>1.3182721510399003E-3</v>
      </c>
      <c r="G476" s="429">
        <v>1.2146736112563096E-3</v>
      </c>
      <c r="H476" s="444">
        <v>6.8313385377268882E-5</v>
      </c>
      <c r="I476" s="412">
        <v>6.535818210912641E-5</v>
      </c>
      <c r="J476" s="428">
        <v>3.5662029208617219E-2</v>
      </c>
    </row>
    <row r="477" spans="1:10" ht="15.6" x14ac:dyDescent="0.3">
      <c r="A477" s="422" t="s">
        <v>19</v>
      </c>
      <c r="B477" s="423">
        <v>2025</v>
      </c>
      <c r="C477" s="436" t="s">
        <v>777</v>
      </c>
      <c r="D477" s="433">
        <v>1.1063854913714791E-2</v>
      </c>
      <c r="E477" s="407">
        <v>5.3777337094616948E-2</v>
      </c>
      <c r="F477" s="407">
        <v>1.2567353011969885E-3</v>
      </c>
      <c r="G477" s="429">
        <v>1.1578152399669779E-3</v>
      </c>
      <c r="H477" s="444">
        <v>6.1475125126963116E-5</v>
      </c>
      <c r="I477" s="412">
        <v>5.8815734521093192E-5</v>
      </c>
      <c r="J477" s="428">
        <v>3.455123448255186E-2</v>
      </c>
    </row>
    <row r="478" spans="1:10" ht="15.6" x14ac:dyDescent="0.3">
      <c r="A478" s="422" t="s">
        <v>19</v>
      </c>
      <c r="B478" s="423">
        <v>2026</v>
      </c>
      <c r="C478" s="436" t="s">
        <v>778</v>
      </c>
      <c r="D478" s="433">
        <v>9.7506093290698915E-3</v>
      </c>
      <c r="E478" s="407">
        <v>4.8230345763073591E-2</v>
      </c>
      <c r="F478" s="407">
        <v>1.1973875410712877E-3</v>
      </c>
      <c r="G478" s="429">
        <v>1.1029734758864255E-3</v>
      </c>
      <c r="H478" s="444">
        <v>5.4159466535341237E-5</v>
      </c>
      <c r="I478" s="412">
        <v>5.1816553397911019E-5</v>
      </c>
      <c r="J478" s="428">
        <v>3.3515555400238366E-2</v>
      </c>
    </row>
    <row r="479" spans="1:10" ht="15.6" x14ac:dyDescent="0.3">
      <c r="A479" s="422" t="s">
        <v>19</v>
      </c>
      <c r="B479" s="423">
        <v>2027</v>
      </c>
      <c r="C479" s="436" t="s">
        <v>779</v>
      </c>
      <c r="D479" s="433">
        <v>8.642074914867643E-3</v>
      </c>
      <c r="E479" s="407">
        <v>4.3555491994845152E-2</v>
      </c>
      <c r="F479" s="407">
        <v>1.1293428037596146E-3</v>
      </c>
      <c r="G479" s="429">
        <v>1.0400572299610472E-3</v>
      </c>
      <c r="H479" s="444">
        <v>4.4753145488544453E-5</v>
      </c>
      <c r="I479" s="412">
        <v>4.2817144976760469E-5</v>
      </c>
      <c r="J479" s="428">
        <v>3.2547951125945482E-2</v>
      </c>
    </row>
    <row r="480" spans="1:10" ht="15.6" x14ac:dyDescent="0.3">
      <c r="A480" s="422" t="s">
        <v>19</v>
      </c>
      <c r="B480" s="423">
        <v>2028</v>
      </c>
      <c r="C480" s="436" t="s">
        <v>780</v>
      </c>
      <c r="D480" s="433">
        <v>7.7255236248117906E-3</v>
      </c>
      <c r="E480" s="407">
        <v>3.9662407283778282E-2</v>
      </c>
      <c r="F480" s="407">
        <v>1.057936348627524E-3</v>
      </c>
      <c r="G480" s="429">
        <v>9.7414490747623915E-4</v>
      </c>
      <c r="H480" s="444">
        <v>3.7874616673258306E-5</v>
      </c>
      <c r="I480" s="412">
        <v>3.6236173503327547E-5</v>
      </c>
      <c r="J480" s="428">
        <v>3.1655826287280607E-2</v>
      </c>
    </row>
    <row r="481" spans="1:10" ht="15.6" x14ac:dyDescent="0.3">
      <c r="A481" s="422" t="s">
        <v>19</v>
      </c>
      <c r="B481" s="423">
        <v>2029</v>
      </c>
      <c r="C481" s="436" t="s">
        <v>781</v>
      </c>
      <c r="D481" s="433">
        <v>6.8795996345358294E-3</v>
      </c>
      <c r="E481" s="407">
        <v>3.6134807733666757E-2</v>
      </c>
      <c r="F481" s="407">
        <v>9.9017848372940937E-4</v>
      </c>
      <c r="G481" s="429">
        <v>9.1167693607360539E-4</v>
      </c>
      <c r="H481" s="444">
        <v>3.3383217087917015E-5</v>
      </c>
      <c r="I481" s="412">
        <v>3.1939069198486168E-5</v>
      </c>
      <c r="J481" s="428">
        <v>3.0840042519757215E-2</v>
      </c>
    </row>
    <row r="482" spans="1:10" ht="15.6" x14ac:dyDescent="0.3">
      <c r="A482" s="422" t="s">
        <v>19</v>
      </c>
      <c r="B482" s="423">
        <v>2030</v>
      </c>
      <c r="C482" s="436" t="s">
        <v>782</v>
      </c>
      <c r="D482" s="433">
        <v>6.189025532190604E-3</v>
      </c>
      <c r="E482" s="407">
        <v>3.3216749343089415E-2</v>
      </c>
      <c r="F482" s="407">
        <v>9.2714906847857258E-4</v>
      </c>
      <c r="G482" s="429">
        <v>8.5357857363484765E-4</v>
      </c>
      <c r="H482" s="444">
        <v>2.9472567944079402E-5</v>
      </c>
      <c r="I482" s="412">
        <v>2.819760145380427E-5</v>
      </c>
      <c r="J482" s="428">
        <v>3.0094175785352464E-2</v>
      </c>
    </row>
    <row r="483" spans="1:10" ht="15.6" x14ac:dyDescent="0.3">
      <c r="A483" s="422" t="s">
        <v>19</v>
      </c>
      <c r="B483" s="423">
        <v>2031</v>
      </c>
      <c r="C483" s="436" t="s">
        <v>783</v>
      </c>
      <c r="D483" s="433">
        <v>5.6319146524710607E-3</v>
      </c>
      <c r="E483" s="407">
        <v>3.0721589922886761E-2</v>
      </c>
      <c r="F483" s="407">
        <v>8.7705828767295924E-4</v>
      </c>
      <c r="G483" s="429">
        <v>8.0746314419159651E-4</v>
      </c>
      <c r="H483" s="444">
        <v>2.7903113441703778E-5</v>
      </c>
      <c r="I483" s="412">
        <v>2.669604002836077E-5</v>
      </c>
      <c r="J483" s="428">
        <v>2.9417189310794789E-2</v>
      </c>
    </row>
    <row r="484" spans="1:10" ht="15.6" x14ac:dyDescent="0.3">
      <c r="A484" s="422" t="s">
        <v>19</v>
      </c>
      <c r="B484" s="423">
        <v>2032</v>
      </c>
      <c r="C484" s="436" t="s">
        <v>784</v>
      </c>
      <c r="D484" s="433">
        <v>5.1057400610576616E-3</v>
      </c>
      <c r="E484" s="407">
        <v>2.8611832041228705E-2</v>
      </c>
      <c r="F484" s="407">
        <v>8.2348420677691577E-4</v>
      </c>
      <c r="G484" s="429">
        <v>7.5812142968403775E-4</v>
      </c>
      <c r="H484" s="444">
        <v>2.5716774722701985E-5</v>
      </c>
      <c r="I484" s="412">
        <v>2.4604282222409373E-5</v>
      </c>
      <c r="J484" s="428">
        <v>2.8804917494529791E-2</v>
      </c>
    </row>
    <row r="485" spans="1:10" ht="15.6" x14ac:dyDescent="0.3">
      <c r="A485" s="422" t="s">
        <v>19</v>
      </c>
      <c r="B485" s="423">
        <v>2033</v>
      </c>
      <c r="C485" s="436" t="s">
        <v>785</v>
      </c>
      <c r="D485" s="433">
        <v>4.6493354707806585E-3</v>
      </c>
      <c r="E485" s="407">
        <v>2.6852226412583929E-2</v>
      </c>
      <c r="F485" s="407">
        <v>7.747145354169506E-4</v>
      </c>
      <c r="G485" s="429">
        <v>7.1323704969670099E-4</v>
      </c>
      <c r="H485" s="444">
        <v>2.4569680890891014E-5</v>
      </c>
      <c r="I485" s="412">
        <v>2.3506803194228739E-5</v>
      </c>
      <c r="J485" s="428">
        <v>2.8256539560945051E-2</v>
      </c>
    </row>
    <row r="486" spans="1:10" ht="15.6" x14ac:dyDescent="0.3">
      <c r="A486" s="422" t="s">
        <v>19</v>
      </c>
      <c r="B486" s="423">
        <v>2034</v>
      </c>
      <c r="C486" s="436" t="s">
        <v>786</v>
      </c>
      <c r="D486" s="433">
        <v>4.2299587373989681E-3</v>
      </c>
      <c r="E486" s="407">
        <v>2.5306050958599186E-2</v>
      </c>
      <c r="F486" s="407">
        <v>7.2876954193836245E-4</v>
      </c>
      <c r="G486" s="429">
        <v>6.7094532425652988E-4</v>
      </c>
      <c r="H486" s="444">
        <v>2.3306525394001224E-5</v>
      </c>
      <c r="I486" s="412">
        <v>2.2298296369503197E-5</v>
      </c>
      <c r="J486" s="428">
        <v>2.7762896537750555E-2</v>
      </c>
    </row>
    <row r="487" spans="1:10" ht="15.6" x14ac:dyDescent="0.3">
      <c r="A487" s="422" t="s">
        <v>19</v>
      </c>
      <c r="B487" s="423">
        <v>2035</v>
      </c>
      <c r="C487" s="436" t="s">
        <v>787</v>
      </c>
      <c r="D487" s="433">
        <v>3.8642181469048329E-3</v>
      </c>
      <c r="E487" s="407">
        <v>2.4046078164632213E-2</v>
      </c>
      <c r="F487" s="407">
        <v>6.8677173339128279E-4</v>
      </c>
      <c r="G487" s="429">
        <v>6.3229002947408038E-4</v>
      </c>
      <c r="H487" s="444">
        <v>2.2233861903317782E-5</v>
      </c>
      <c r="I487" s="412">
        <v>2.1272038773851425E-5</v>
      </c>
      <c r="J487" s="428">
        <v>2.7325004472615773E-2</v>
      </c>
    </row>
    <row r="488" spans="1:10" ht="15.6" x14ac:dyDescent="0.3">
      <c r="A488" s="422" t="s">
        <v>19</v>
      </c>
      <c r="B488" s="423">
        <v>2036</v>
      </c>
      <c r="C488" s="436" t="s">
        <v>788</v>
      </c>
      <c r="D488" s="433">
        <v>3.5380623609553206E-3</v>
      </c>
      <c r="E488" s="407">
        <v>2.2950281319537441E-2</v>
      </c>
      <c r="F488" s="407">
        <v>6.5046853253973276E-4</v>
      </c>
      <c r="G488" s="429">
        <v>5.9887170144592094E-4</v>
      </c>
      <c r="H488" s="444">
        <v>2.1184405955341363E-5</v>
      </c>
      <c r="I488" s="412">
        <v>2.0267980354859742E-5</v>
      </c>
      <c r="J488" s="428">
        <v>2.6935863608386647E-2</v>
      </c>
    </row>
    <row r="489" spans="1:10" ht="15.6" x14ac:dyDescent="0.3">
      <c r="A489" s="422" t="s">
        <v>19</v>
      </c>
      <c r="B489" s="423">
        <v>2037</v>
      </c>
      <c r="C489" s="436" t="s">
        <v>789</v>
      </c>
      <c r="D489" s="433">
        <v>3.2634117934081052E-3</v>
      </c>
      <c r="E489" s="407">
        <v>2.2065020830640898E-2</v>
      </c>
      <c r="F489" s="407">
        <v>6.1796943735182176E-4</v>
      </c>
      <c r="G489" s="429">
        <v>5.6895232684276223E-4</v>
      </c>
      <c r="H489" s="444">
        <v>2.0168725570924812E-5</v>
      </c>
      <c r="I489" s="412">
        <v>1.9296239145141759E-5</v>
      </c>
      <c r="J489" s="428">
        <v>2.6596298277494053E-2</v>
      </c>
    </row>
    <row r="490" spans="1:10" ht="15.6" x14ac:dyDescent="0.3">
      <c r="A490" s="422" t="s">
        <v>19</v>
      </c>
      <c r="B490" s="423">
        <v>2038</v>
      </c>
      <c r="C490" s="436" t="s">
        <v>790</v>
      </c>
      <c r="D490" s="433">
        <v>3.0105036672596524E-3</v>
      </c>
      <c r="E490" s="407">
        <v>2.1250938699664056E-2</v>
      </c>
      <c r="F490" s="407">
        <v>5.889065234132106E-4</v>
      </c>
      <c r="G490" s="429">
        <v>5.4220170656272583E-4</v>
      </c>
      <c r="H490" s="444">
        <v>1.9426002016545324E-5</v>
      </c>
      <c r="I490" s="412">
        <v>1.858564540337815E-5</v>
      </c>
      <c r="J490" s="428">
        <v>2.6299066055913173E-2</v>
      </c>
    </row>
    <row r="491" spans="1:10" ht="15.6" x14ac:dyDescent="0.3">
      <c r="A491" s="422" t="s">
        <v>19</v>
      </c>
      <c r="B491" s="423">
        <v>2039</v>
      </c>
      <c r="C491" s="436" t="s">
        <v>791</v>
      </c>
      <c r="D491" s="433">
        <v>2.7590344969387836E-3</v>
      </c>
      <c r="E491" s="407">
        <v>2.0430113716349105E-2</v>
      </c>
      <c r="F491" s="407">
        <v>5.626629077290972E-4</v>
      </c>
      <c r="G491" s="429">
        <v>5.1804823611896369E-4</v>
      </c>
      <c r="H491" s="444">
        <v>1.8793078245883444E-5</v>
      </c>
      <c r="I491" s="412">
        <v>1.7980099912068409E-5</v>
      </c>
      <c r="J491" s="428">
        <v>2.6040443542187184E-2</v>
      </c>
    </row>
    <row r="492" spans="1:10" ht="15.6" x14ac:dyDescent="0.3">
      <c r="A492" s="422" t="s">
        <v>19</v>
      </c>
      <c r="B492" s="423">
        <v>2040</v>
      </c>
      <c r="C492" s="436" t="s">
        <v>792</v>
      </c>
      <c r="D492" s="433">
        <v>2.5383983226620944E-3</v>
      </c>
      <c r="E492" s="407">
        <v>1.9767231328459253E-2</v>
      </c>
      <c r="F492" s="407">
        <v>5.3961588416102262E-4</v>
      </c>
      <c r="G492" s="429">
        <v>4.9683672957585889E-4</v>
      </c>
      <c r="H492" s="444">
        <v>1.82453997208307E-5</v>
      </c>
      <c r="I492" s="412">
        <v>1.7456117196216999E-5</v>
      </c>
      <c r="J492" s="428">
        <v>2.5817027994562831E-2</v>
      </c>
    </row>
    <row r="493" spans="1:10" ht="15.6" x14ac:dyDescent="0.3">
      <c r="A493" s="422" t="s">
        <v>19</v>
      </c>
      <c r="B493" s="423">
        <v>2041</v>
      </c>
      <c r="C493" s="436" t="s">
        <v>793</v>
      </c>
      <c r="D493" s="433">
        <v>2.3662182445433385E-3</v>
      </c>
      <c r="E493" s="407">
        <v>1.9242343662540677E-2</v>
      </c>
      <c r="F493" s="407">
        <v>5.2204013007196533E-4</v>
      </c>
      <c r="G493" s="429">
        <v>4.8065962181148379E-4</v>
      </c>
      <c r="H493" s="444">
        <v>1.7785334545918698E-5</v>
      </c>
      <c r="I493" s="412">
        <v>1.7015946721450731E-5</v>
      </c>
      <c r="J493" s="428">
        <v>2.562572244899013E-2</v>
      </c>
    </row>
    <row r="494" spans="1:10" ht="15.6" x14ac:dyDescent="0.3">
      <c r="A494" s="422" t="s">
        <v>19</v>
      </c>
      <c r="B494" s="423">
        <v>2042</v>
      </c>
      <c r="C494" s="436" t="s">
        <v>794</v>
      </c>
      <c r="D494" s="433">
        <v>2.2158439875610597E-3</v>
      </c>
      <c r="E494" s="407">
        <v>1.8752888140863282E-2</v>
      </c>
      <c r="F494" s="407">
        <v>5.0693072776995774E-4</v>
      </c>
      <c r="G494" s="429">
        <v>4.6675344603157407E-4</v>
      </c>
      <c r="H494" s="444">
        <v>1.7419669390093032E-5</v>
      </c>
      <c r="I494" s="412">
        <v>1.6666102487963706E-5</v>
      </c>
      <c r="J494" s="428">
        <v>2.5458925804892851E-2</v>
      </c>
    </row>
    <row r="495" spans="1:10" ht="15.6" x14ac:dyDescent="0.3">
      <c r="A495" s="422" t="s">
        <v>19</v>
      </c>
      <c r="B495" s="423">
        <v>2043</v>
      </c>
      <c r="C495" s="436" t="s">
        <v>795</v>
      </c>
      <c r="D495" s="433">
        <v>2.1020696116384402E-3</v>
      </c>
      <c r="E495" s="407">
        <v>1.8385112044512472E-2</v>
      </c>
      <c r="F495" s="407">
        <v>4.9407477284284229E-4</v>
      </c>
      <c r="G495" s="429">
        <v>4.5492145664283271E-4</v>
      </c>
      <c r="H495" s="444">
        <v>1.7113099351582466E-5</v>
      </c>
      <c r="I495" s="412">
        <v>1.6372794551165271E-5</v>
      </c>
      <c r="J495" s="428">
        <v>2.5317944406784219E-2</v>
      </c>
    </row>
    <row r="496" spans="1:10" ht="15.6" x14ac:dyDescent="0.3">
      <c r="A496" s="422" t="s">
        <v>19</v>
      </c>
      <c r="B496" s="423">
        <v>2044</v>
      </c>
      <c r="C496" s="436" t="s">
        <v>796</v>
      </c>
      <c r="D496" s="433">
        <v>2.0217773102304474E-3</v>
      </c>
      <c r="E496" s="407">
        <v>1.8109760048699904E-2</v>
      </c>
      <c r="F496" s="407">
        <v>4.8317631803537807E-4</v>
      </c>
      <c r="G496" s="429">
        <v>4.4489152199915976E-4</v>
      </c>
      <c r="H496" s="444">
        <v>1.6860788179048999E-5</v>
      </c>
      <c r="I496" s="412">
        <v>1.6131392357876148E-5</v>
      </c>
      <c r="J496" s="428">
        <v>2.5197600164286949E-2</v>
      </c>
    </row>
    <row r="497" spans="1:10" ht="15.6" x14ac:dyDescent="0.3">
      <c r="A497" s="422" t="s">
        <v>19</v>
      </c>
      <c r="B497" s="423">
        <v>2045</v>
      </c>
      <c r="C497" s="436" t="s">
        <v>797</v>
      </c>
      <c r="D497" s="433">
        <v>1.9697188091839807E-3</v>
      </c>
      <c r="E497" s="407">
        <v>1.7923377253517735E-2</v>
      </c>
      <c r="F497" s="407">
        <v>4.7392198563426038E-4</v>
      </c>
      <c r="G497" s="429">
        <v>4.3637529810966653E-4</v>
      </c>
      <c r="H497" s="444">
        <v>1.6670035444996189E-5</v>
      </c>
      <c r="I497" s="412">
        <v>1.5948902936386674E-5</v>
      </c>
      <c r="J497" s="428">
        <v>2.5091056620139926E-2</v>
      </c>
    </row>
    <row r="498" spans="1:10" ht="15.6" x14ac:dyDescent="0.3">
      <c r="A498" s="422" t="s">
        <v>19</v>
      </c>
      <c r="B498" s="423">
        <v>2046</v>
      </c>
      <c r="C498" s="436" t="s">
        <v>798</v>
      </c>
      <c r="D498" s="433">
        <v>1.9242271935541479E-3</v>
      </c>
      <c r="E498" s="407">
        <v>1.7767330135351669E-2</v>
      </c>
      <c r="F498" s="407">
        <v>4.661992841116463E-4</v>
      </c>
      <c r="G498" s="429">
        <v>4.292689220622015E-4</v>
      </c>
      <c r="H498" s="444">
        <v>1.6524626115462221E-5</v>
      </c>
      <c r="I498" s="412">
        <v>1.5809778789914692E-5</v>
      </c>
      <c r="J498" s="428">
        <v>2.5001184906249183E-2</v>
      </c>
    </row>
    <row r="499" spans="1:10" ht="15.6" x14ac:dyDescent="0.3">
      <c r="A499" s="422" t="s">
        <v>19</v>
      </c>
      <c r="B499" s="423">
        <v>2047</v>
      </c>
      <c r="C499" s="436" t="s">
        <v>799</v>
      </c>
      <c r="D499" s="433">
        <v>1.8847067595719573E-3</v>
      </c>
      <c r="E499" s="407">
        <v>1.7627129111409786E-2</v>
      </c>
      <c r="F499" s="407">
        <v>4.5981331905201853E-4</v>
      </c>
      <c r="G499" s="429">
        <v>4.2339239774714276E-4</v>
      </c>
      <c r="H499" s="444">
        <v>1.6393994463086119E-5</v>
      </c>
      <c r="I499" s="412">
        <v>1.5684795399163672E-5</v>
      </c>
      <c r="J499" s="428">
        <v>2.4923349657527141E-2</v>
      </c>
    </row>
    <row r="500" spans="1:10" ht="15.6" x14ac:dyDescent="0.3">
      <c r="A500" s="422" t="s">
        <v>19</v>
      </c>
      <c r="B500" s="423">
        <v>2048</v>
      </c>
      <c r="C500" s="436" t="s">
        <v>800</v>
      </c>
      <c r="D500" s="433">
        <v>1.8521512402040706E-3</v>
      </c>
      <c r="E500" s="407">
        <v>1.7508222691922651E-2</v>
      </c>
      <c r="F500" s="407">
        <v>4.5451839467379994E-4</v>
      </c>
      <c r="G500" s="429">
        <v>4.1852048144064416E-4</v>
      </c>
      <c r="H500" s="444">
        <v>1.6291383575141383E-5</v>
      </c>
      <c r="I500" s="412">
        <v>1.5586633730550116E-5</v>
      </c>
      <c r="J500" s="428">
        <v>2.4856161268373245E-2</v>
      </c>
    </row>
    <row r="501" spans="1:10" ht="15.6" x14ac:dyDescent="0.3">
      <c r="A501" s="422" t="s">
        <v>19</v>
      </c>
      <c r="B501" s="423">
        <v>2049</v>
      </c>
      <c r="C501" s="436" t="s">
        <v>801</v>
      </c>
      <c r="D501" s="433">
        <v>1.8407162710477765E-3</v>
      </c>
      <c r="E501" s="407">
        <v>1.7513277452317802E-2</v>
      </c>
      <c r="F501" s="407">
        <v>4.5128157355908281E-4</v>
      </c>
      <c r="G501" s="429">
        <v>4.1554163313692029E-4</v>
      </c>
      <c r="H501" s="444">
        <v>1.6216770029473482E-5</v>
      </c>
      <c r="I501" s="412">
        <v>1.5515239578447623E-5</v>
      </c>
      <c r="J501" s="428">
        <v>2.4797779721737225E-2</v>
      </c>
    </row>
    <row r="502" spans="1:10" ht="15.6" x14ac:dyDescent="0.3">
      <c r="A502" s="422" t="s">
        <v>19</v>
      </c>
      <c r="B502" s="423">
        <v>2050</v>
      </c>
      <c r="C502" s="436" t="s">
        <v>802</v>
      </c>
      <c r="D502" s="433">
        <v>1.8315027037639721E-3</v>
      </c>
      <c r="E502" s="407">
        <v>1.7519445688468138E-2</v>
      </c>
      <c r="F502" s="407">
        <v>4.4866528850405057E-4</v>
      </c>
      <c r="G502" s="429">
        <v>4.131325928353473E-4</v>
      </c>
      <c r="H502" s="444">
        <v>1.612604681080979E-5</v>
      </c>
      <c r="I502" s="412">
        <v>1.5428444009992939E-5</v>
      </c>
      <c r="J502" s="428">
        <v>2.474915254022499E-2</v>
      </c>
    </row>
    <row r="503" spans="1:10" ht="15.6" x14ac:dyDescent="0.3">
      <c r="A503" s="422" t="s">
        <v>20</v>
      </c>
      <c r="B503" s="423">
        <v>2015</v>
      </c>
      <c r="C503" s="436" t="s">
        <v>2446</v>
      </c>
      <c r="D503" s="433">
        <v>6.6771265129325325E-2</v>
      </c>
      <c r="E503" s="407">
        <v>0.24134228051761683</v>
      </c>
      <c r="F503" s="407">
        <v>2.4185036643411088E-3</v>
      </c>
      <c r="G503" s="429">
        <v>2.2357624854988252E-3</v>
      </c>
      <c r="H503" s="444">
        <v>1.8825798652035596E-4</v>
      </c>
      <c r="I503" s="412">
        <v>1.8011402784216801E-4</v>
      </c>
      <c r="J503" s="428">
        <v>4.4910058915821428E-2</v>
      </c>
    </row>
    <row r="504" spans="1:10" ht="15.6" x14ac:dyDescent="0.3">
      <c r="A504" s="422" t="s">
        <v>20</v>
      </c>
      <c r="B504" s="423">
        <v>2016</v>
      </c>
      <c r="C504" s="436" t="s">
        <v>2447</v>
      </c>
      <c r="D504" s="433">
        <v>5.5663391918373557E-2</v>
      </c>
      <c r="E504" s="407">
        <v>0.20696264186163513</v>
      </c>
      <c r="F504" s="407">
        <v>2.2559582346478595E-3</v>
      </c>
      <c r="G504" s="429">
        <v>2.0837977245318044E-3</v>
      </c>
      <c r="H504" s="444">
        <v>1.589188538311952E-4</v>
      </c>
      <c r="I504" s="412">
        <v>1.5204409606360772E-4</v>
      </c>
      <c r="J504" s="428">
        <v>4.4009307383031201E-2</v>
      </c>
    </row>
    <row r="505" spans="1:10" ht="15.6" x14ac:dyDescent="0.3">
      <c r="A505" s="422" t="s">
        <v>20</v>
      </c>
      <c r="B505" s="423">
        <v>2017</v>
      </c>
      <c r="C505" s="436" t="s">
        <v>803</v>
      </c>
      <c r="D505" s="433">
        <v>4.6640618197928106E-2</v>
      </c>
      <c r="E505" s="407">
        <v>0.17778049794713305</v>
      </c>
      <c r="F505" s="407">
        <v>2.1661520911130726E-3</v>
      </c>
      <c r="G505" s="429">
        <v>1.9996641522086003E-3</v>
      </c>
      <c r="H505" s="444">
        <v>1.4535505707518847E-4</v>
      </c>
      <c r="I505" s="412">
        <v>1.3906706423879816E-4</v>
      </c>
      <c r="J505" s="428">
        <v>4.2940667805164354E-2</v>
      </c>
    </row>
    <row r="506" spans="1:10" ht="15.6" x14ac:dyDescent="0.3">
      <c r="A506" s="422" t="s">
        <v>20</v>
      </c>
      <c r="B506" s="423">
        <v>2018</v>
      </c>
      <c r="C506" s="436" t="s">
        <v>804</v>
      </c>
      <c r="D506" s="433">
        <v>3.8803304484275367E-2</v>
      </c>
      <c r="E506" s="407">
        <v>0.15229477267592353</v>
      </c>
      <c r="F506" s="407">
        <v>2.1123394125671545E-3</v>
      </c>
      <c r="G506" s="429">
        <v>1.9488920049438711E-3</v>
      </c>
      <c r="H506" s="444">
        <v>1.3397429688134712E-4</v>
      </c>
      <c r="I506" s="412">
        <v>1.2817863141932487E-4</v>
      </c>
      <c r="J506" s="428">
        <v>4.1799389631859023E-2</v>
      </c>
    </row>
    <row r="507" spans="1:10" ht="15.6" x14ac:dyDescent="0.3">
      <c r="A507" s="422" t="s">
        <v>20</v>
      </c>
      <c r="B507" s="423">
        <v>2019</v>
      </c>
      <c r="C507" s="436" t="s">
        <v>805</v>
      </c>
      <c r="D507" s="433">
        <v>3.2092854540565617E-2</v>
      </c>
      <c r="E507" s="407">
        <v>0.13045801110970817</v>
      </c>
      <c r="F507" s="407">
        <v>2.0702553759293597E-3</v>
      </c>
      <c r="G507" s="429">
        <v>1.9091336322524001E-3</v>
      </c>
      <c r="H507" s="444">
        <v>1.2428110650930714E-4</v>
      </c>
      <c r="I507" s="412">
        <v>1.1890475753755926E-4</v>
      </c>
      <c r="J507" s="428">
        <v>4.0582927516268179E-2</v>
      </c>
    </row>
    <row r="508" spans="1:10" ht="15.6" x14ac:dyDescent="0.3">
      <c r="A508" s="422" t="s">
        <v>20</v>
      </c>
      <c r="B508" s="423">
        <v>2020</v>
      </c>
      <c r="C508" s="436" t="s">
        <v>806</v>
      </c>
      <c r="D508" s="433">
        <v>2.7132635817818426E-2</v>
      </c>
      <c r="E508" s="407">
        <v>0.11230479615893117</v>
      </c>
      <c r="F508" s="407">
        <v>1.9965373405475234E-3</v>
      </c>
      <c r="G508" s="429">
        <v>1.8407620550364775E-3</v>
      </c>
      <c r="H508" s="444">
        <v>1.160040465231324E-4</v>
      </c>
      <c r="I508" s="412">
        <v>1.1098576114742156E-4</v>
      </c>
      <c r="J508" s="428">
        <v>3.940269829370615E-2</v>
      </c>
    </row>
    <row r="509" spans="1:10" ht="15.6" x14ac:dyDescent="0.3">
      <c r="A509" s="422" t="s">
        <v>20</v>
      </c>
      <c r="B509" s="423">
        <v>2021</v>
      </c>
      <c r="C509" s="436" t="s">
        <v>807</v>
      </c>
      <c r="D509" s="433">
        <v>2.2938061370115115E-2</v>
      </c>
      <c r="E509" s="407">
        <v>9.6480699209709975E-2</v>
      </c>
      <c r="F509" s="407">
        <v>1.8788207331107629E-3</v>
      </c>
      <c r="G509" s="429">
        <v>1.7319637123372914E-3</v>
      </c>
      <c r="H509" s="444">
        <v>1.0693245182515243E-4</v>
      </c>
      <c r="I509" s="412">
        <v>1.0230660194570176E-4</v>
      </c>
      <c r="J509" s="428">
        <v>3.8181444696907665E-2</v>
      </c>
    </row>
    <row r="510" spans="1:10" ht="15.6" x14ac:dyDescent="0.3">
      <c r="A510" s="422" t="s">
        <v>20</v>
      </c>
      <c r="B510" s="423">
        <v>2022</v>
      </c>
      <c r="C510" s="436" t="s">
        <v>808</v>
      </c>
      <c r="D510" s="433">
        <v>1.8747227438821248E-2</v>
      </c>
      <c r="E510" s="407">
        <v>8.2433027575578313E-2</v>
      </c>
      <c r="F510" s="407">
        <v>1.7659950260356726E-3</v>
      </c>
      <c r="G510" s="429">
        <v>1.6274767336056386E-3</v>
      </c>
      <c r="H510" s="444">
        <v>9.6303477619139188E-5</v>
      </c>
      <c r="I510" s="412">
        <v>9.2137429820891175E-5</v>
      </c>
      <c r="J510" s="428">
        <v>3.7003583569108614E-2</v>
      </c>
    </row>
    <row r="511" spans="1:10" ht="15.6" x14ac:dyDescent="0.3">
      <c r="A511" s="422" t="s">
        <v>20</v>
      </c>
      <c r="B511" s="423">
        <v>2023</v>
      </c>
      <c r="C511" s="436" t="s">
        <v>809</v>
      </c>
      <c r="D511" s="433">
        <v>1.6146830033039638E-2</v>
      </c>
      <c r="E511" s="407">
        <v>7.1698047485987459E-2</v>
      </c>
      <c r="F511" s="407">
        <v>1.6684352325654162E-3</v>
      </c>
      <c r="G511" s="429">
        <v>1.5373309258210452E-3</v>
      </c>
      <c r="H511" s="444">
        <v>8.5798765981921643E-5</v>
      </c>
      <c r="I511" s="412">
        <v>8.2087154139167645E-5</v>
      </c>
      <c r="J511" s="428">
        <v>3.5841969582415395E-2</v>
      </c>
    </row>
    <row r="512" spans="1:10" ht="15.6" x14ac:dyDescent="0.3">
      <c r="A512" s="422" t="s">
        <v>20</v>
      </c>
      <c r="B512" s="423">
        <v>2024</v>
      </c>
      <c r="C512" s="436" t="s">
        <v>810</v>
      </c>
      <c r="D512" s="433">
        <v>1.3910910678417912E-2</v>
      </c>
      <c r="E512" s="407">
        <v>6.2621012107439797E-2</v>
      </c>
      <c r="F512" s="407">
        <v>1.5797765500801392E-3</v>
      </c>
      <c r="G512" s="429">
        <v>1.4553253164622641E-3</v>
      </c>
      <c r="H512" s="444">
        <v>7.409849968761562E-5</v>
      </c>
      <c r="I512" s="412">
        <v>7.0893028517305352E-5</v>
      </c>
      <c r="J512" s="428">
        <v>3.481866276510779E-2</v>
      </c>
    </row>
    <row r="513" spans="1:10" ht="15.6" x14ac:dyDescent="0.3">
      <c r="A513" s="422" t="s">
        <v>20</v>
      </c>
      <c r="B513" s="423">
        <v>2025</v>
      </c>
      <c r="C513" s="436" t="s">
        <v>811</v>
      </c>
      <c r="D513" s="433">
        <v>1.2160673387448064E-2</v>
      </c>
      <c r="E513" s="407">
        <v>5.548735651521073E-2</v>
      </c>
      <c r="F513" s="407">
        <v>1.5123925206571235E-3</v>
      </c>
      <c r="G513" s="429">
        <v>1.3931602071564175E-3</v>
      </c>
      <c r="H513" s="444">
        <v>6.8956985143515953E-5</v>
      </c>
      <c r="I513" s="412">
        <v>6.5973935595471783E-5</v>
      </c>
      <c r="J513" s="428">
        <v>3.3694036065851925E-2</v>
      </c>
    </row>
    <row r="514" spans="1:10" ht="15.6" x14ac:dyDescent="0.3">
      <c r="A514" s="422" t="s">
        <v>20</v>
      </c>
      <c r="B514" s="423">
        <v>2026</v>
      </c>
      <c r="C514" s="436" t="s">
        <v>812</v>
      </c>
      <c r="D514" s="433">
        <v>1.0775110458195706E-2</v>
      </c>
      <c r="E514" s="407">
        <v>4.9820760816589413E-2</v>
      </c>
      <c r="F514" s="407">
        <v>1.442759436934516E-3</v>
      </c>
      <c r="G514" s="429">
        <v>1.3288493356728099E-3</v>
      </c>
      <c r="H514" s="444">
        <v>6.1284649289241098E-5</v>
      </c>
      <c r="I514" s="412">
        <v>5.8633505088266038E-5</v>
      </c>
      <c r="J514" s="428">
        <v>3.267728448764444E-2</v>
      </c>
    </row>
    <row r="515" spans="1:10" ht="15.6" x14ac:dyDescent="0.3">
      <c r="A515" s="422" t="s">
        <v>20</v>
      </c>
      <c r="B515" s="423">
        <v>2027</v>
      </c>
      <c r="C515" s="436" t="s">
        <v>813</v>
      </c>
      <c r="D515" s="433">
        <v>9.5544117122263444E-3</v>
      </c>
      <c r="E515" s="407">
        <v>4.4932042857599067E-2</v>
      </c>
      <c r="F515" s="407">
        <v>1.35930504463665E-3</v>
      </c>
      <c r="G515" s="429">
        <v>1.2516582385686281E-3</v>
      </c>
      <c r="H515" s="444">
        <v>4.9010590706442358E-5</v>
      </c>
      <c r="I515" s="412">
        <v>4.6890410844892781E-5</v>
      </c>
      <c r="J515" s="428">
        <v>3.1755208958063864E-2</v>
      </c>
    </row>
    <row r="516" spans="1:10" ht="15.6" x14ac:dyDescent="0.3">
      <c r="A516" s="422" t="s">
        <v>20</v>
      </c>
      <c r="B516" s="423">
        <v>2028</v>
      </c>
      <c r="C516" s="436" t="s">
        <v>814</v>
      </c>
      <c r="D516" s="433">
        <v>8.5314080817178537E-3</v>
      </c>
      <c r="E516" s="407">
        <v>4.0864362782659425E-2</v>
      </c>
      <c r="F516" s="407">
        <v>1.2743940141434213E-3</v>
      </c>
      <c r="G516" s="429">
        <v>1.173353847742395E-3</v>
      </c>
      <c r="H516" s="444">
        <v>4.2790465757385684E-5</v>
      </c>
      <c r="I516" s="412">
        <v>4.0939367469057667E-5</v>
      </c>
      <c r="J516" s="428">
        <v>3.0929282014513608E-2</v>
      </c>
    </row>
    <row r="517" spans="1:10" ht="15.6" x14ac:dyDescent="0.3">
      <c r="A517" s="422" t="s">
        <v>20</v>
      </c>
      <c r="B517" s="423">
        <v>2029</v>
      </c>
      <c r="C517" s="436" t="s">
        <v>815</v>
      </c>
      <c r="D517" s="433">
        <v>7.6075169266982797E-3</v>
      </c>
      <c r="E517" s="407">
        <v>3.7280588161381266E-2</v>
      </c>
      <c r="F517" s="407">
        <v>1.1947658524255899E-3</v>
      </c>
      <c r="G517" s="429">
        <v>1.1000073466392725E-3</v>
      </c>
      <c r="H517" s="444">
        <v>3.927606985171337E-5</v>
      </c>
      <c r="I517" s="412">
        <v>3.75770058968166E-5</v>
      </c>
      <c r="J517" s="428">
        <v>3.0187065693256344E-2</v>
      </c>
    </row>
    <row r="518" spans="1:10" ht="15.6" x14ac:dyDescent="0.3">
      <c r="A518" s="422" t="s">
        <v>20</v>
      </c>
      <c r="B518" s="423">
        <v>2030</v>
      </c>
      <c r="C518" s="436" t="s">
        <v>816</v>
      </c>
      <c r="D518" s="433">
        <v>6.8589345524034647E-3</v>
      </c>
      <c r="E518" s="407">
        <v>3.4359686913972703E-2</v>
      </c>
      <c r="F518" s="407">
        <v>1.1183254102937377E-3</v>
      </c>
      <c r="G518" s="429">
        <v>1.0295097526621469E-3</v>
      </c>
      <c r="H518" s="444">
        <v>3.3555479419268688E-5</v>
      </c>
      <c r="I518" s="412">
        <v>3.2103883129915321E-5</v>
      </c>
      <c r="J518" s="428">
        <v>2.9525438991993062E-2</v>
      </c>
    </row>
    <row r="519" spans="1:10" ht="15.6" x14ac:dyDescent="0.3">
      <c r="A519" s="422" t="s">
        <v>20</v>
      </c>
      <c r="B519" s="423">
        <v>2031</v>
      </c>
      <c r="C519" s="436" t="s">
        <v>817</v>
      </c>
      <c r="D519" s="433">
        <v>6.1965386338242454E-3</v>
      </c>
      <c r="E519" s="407">
        <v>3.1810533256547334E-2</v>
      </c>
      <c r="F519" s="407">
        <v>1.0496416717634249E-3</v>
      </c>
      <c r="G519" s="429">
        <v>9.6628635550047109E-4</v>
      </c>
      <c r="H519" s="444">
        <v>3.1647708189000407E-5</v>
      </c>
      <c r="I519" s="412">
        <v>3.0278642825261161E-5</v>
      </c>
      <c r="J519" s="428">
        <v>2.8942593644927111E-2</v>
      </c>
    </row>
    <row r="520" spans="1:10" ht="15.6" x14ac:dyDescent="0.3">
      <c r="A520" s="422" t="s">
        <v>20</v>
      </c>
      <c r="B520" s="423">
        <v>2032</v>
      </c>
      <c r="C520" s="436" t="s">
        <v>818</v>
      </c>
      <c r="D520" s="433">
        <v>5.6157656167935251E-3</v>
      </c>
      <c r="E520" s="407">
        <v>2.9661764920896554E-2</v>
      </c>
      <c r="F520" s="407">
        <v>9.857576408673031E-4</v>
      </c>
      <c r="G520" s="429">
        <v>9.0748147653523556E-4</v>
      </c>
      <c r="H520" s="444">
        <v>2.9865750145175807E-5</v>
      </c>
      <c r="I520" s="412">
        <v>2.8573773870791984E-5</v>
      </c>
      <c r="J520" s="428">
        <v>2.842120803830574E-2</v>
      </c>
    </row>
    <row r="521" spans="1:10" ht="15.6" x14ac:dyDescent="0.3">
      <c r="A521" s="422" t="s">
        <v>20</v>
      </c>
      <c r="B521" s="423">
        <v>2033</v>
      </c>
      <c r="C521" s="436" t="s">
        <v>819</v>
      </c>
      <c r="D521" s="433">
        <v>5.09762649775193E-3</v>
      </c>
      <c r="E521" s="407">
        <v>2.7792083719734306E-2</v>
      </c>
      <c r="F521" s="407">
        <v>9.2595608216033466E-4</v>
      </c>
      <c r="G521" s="429">
        <v>8.5242396832704804E-4</v>
      </c>
      <c r="H521" s="444">
        <v>2.7924744750795172E-5</v>
      </c>
      <c r="I521" s="412">
        <v>2.6716727199903596E-5</v>
      </c>
      <c r="J521" s="428">
        <v>2.796071074773581E-2</v>
      </c>
    </row>
    <row r="522" spans="1:10" ht="15.6" x14ac:dyDescent="0.3">
      <c r="A522" s="422" t="s">
        <v>20</v>
      </c>
      <c r="B522" s="423">
        <v>2034</v>
      </c>
      <c r="C522" s="436" t="s">
        <v>820</v>
      </c>
      <c r="D522" s="433">
        <v>4.6354843861806487E-3</v>
      </c>
      <c r="E522" s="407">
        <v>2.6194583603023323E-2</v>
      </c>
      <c r="F522" s="407">
        <v>8.7101349328448023E-4</v>
      </c>
      <c r="G522" s="429">
        <v>8.0185094631845145E-4</v>
      </c>
      <c r="H522" s="444">
        <v>2.6461296778374397E-5</v>
      </c>
      <c r="I522" s="412">
        <v>2.5316594216365274E-5</v>
      </c>
      <c r="J522" s="428">
        <v>2.7553758219677017E-2</v>
      </c>
    </row>
    <row r="523" spans="1:10" ht="15.6" x14ac:dyDescent="0.3">
      <c r="A523" s="422" t="s">
        <v>20</v>
      </c>
      <c r="B523" s="423">
        <v>2035</v>
      </c>
      <c r="C523" s="436" t="s">
        <v>821</v>
      </c>
      <c r="D523" s="433">
        <v>4.236601488455601E-3</v>
      </c>
      <c r="E523" s="407">
        <v>2.4895918006108426E-2</v>
      </c>
      <c r="F523" s="407">
        <v>8.2107822467143406E-4</v>
      </c>
      <c r="G523" s="429">
        <v>7.5588731547209583E-4</v>
      </c>
      <c r="H523" s="444">
        <v>2.512415129798439E-5</v>
      </c>
      <c r="I523" s="412">
        <v>2.4037293063321085E-5</v>
      </c>
      <c r="J523" s="428">
        <v>2.7198079155944653E-2</v>
      </c>
    </row>
    <row r="524" spans="1:10" ht="15.6" x14ac:dyDescent="0.3">
      <c r="A524" s="422" t="s">
        <v>20</v>
      </c>
      <c r="B524" s="423">
        <v>2036</v>
      </c>
      <c r="C524" s="436" t="s">
        <v>822</v>
      </c>
      <c r="D524" s="433">
        <v>3.8869314992732579E-3</v>
      </c>
      <c r="E524" s="407">
        <v>2.3788944901489403E-2</v>
      </c>
      <c r="F524" s="407">
        <v>7.7770212712697671E-4</v>
      </c>
      <c r="G524" s="429">
        <v>7.1594668419116875E-4</v>
      </c>
      <c r="H524" s="444">
        <v>2.3563878726794709E-5</v>
      </c>
      <c r="I524" s="412">
        <v>2.2544514886746862E-5</v>
      </c>
      <c r="J524" s="428">
        <v>2.6887956300590342E-2</v>
      </c>
    </row>
    <row r="525" spans="1:10" ht="15.6" x14ac:dyDescent="0.3">
      <c r="A525" s="422" t="s">
        <v>20</v>
      </c>
      <c r="B525" s="423">
        <v>2037</v>
      </c>
      <c r="C525" s="436" t="s">
        <v>823</v>
      </c>
      <c r="D525" s="433">
        <v>3.588681483388399E-3</v>
      </c>
      <c r="E525" s="407">
        <v>2.2877435643377679E-2</v>
      </c>
      <c r="F525" s="407">
        <v>7.3933327442797785E-4</v>
      </c>
      <c r="G525" s="429">
        <v>6.8062448150553142E-4</v>
      </c>
      <c r="H525" s="444">
        <v>2.2398258789543954E-5</v>
      </c>
      <c r="I525" s="412">
        <v>2.1429320182140483E-5</v>
      </c>
      <c r="J525" s="428">
        <v>2.6620767785752068E-2</v>
      </c>
    </row>
    <row r="526" spans="1:10" ht="15.6" x14ac:dyDescent="0.3">
      <c r="A526" s="422" t="s">
        <v>20</v>
      </c>
      <c r="B526" s="423">
        <v>2038</v>
      </c>
      <c r="C526" s="436" t="s">
        <v>824</v>
      </c>
      <c r="D526" s="433">
        <v>3.3107050625839165E-3</v>
      </c>
      <c r="E526" s="407">
        <v>2.2022107853410078E-2</v>
      </c>
      <c r="F526" s="407">
        <v>7.0508924676537061E-4</v>
      </c>
      <c r="G526" s="429">
        <v>6.4910547422758393E-4</v>
      </c>
      <c r="H526" s="444">
        <v>2.1513110583415843E-5</v>
      </c>
      <c r="I526" s="412">
        <v>2.0582464310917758E-5</v>
      </c>
      <c r="J526" s="428">
        <v>2.6391699557713352E-2</v>
      </c>
    </row>
    <row r="527" spans="1:10" ht="15.6" x14ac:dyDescent="0.3">
      <c r="A527" s="422" t="s">
        <v>20</v>
      </c>
      <c r="B527" s="423">
        <v>2039</v>
      </c>
      <c r="C527" s="436" t="s">
        <v>825</v>
      </c>
      <c r="D527" s="433">
        <v>3.0523424006139352E-3</v>
      </c>
      <c r="E527" s="407">
        <v>2.1231699701464556E-2</v>
      </c>
      <c r="F527" s="407">
        <v>6.7457634454317033E-4</v>
      </c>
      <c r="G527" s="429">
        <v>6.2101814648804834E-4</v>
      </c>
      <c r="H527" s="444">
        <v>2.0666904405853842E-5</v>
      </c>
      <c r="I527" s="412">
        <v>1.9772862487549021E-5</v>
      </c>
      <c r="J527" s="428">
        <v>2.6194448340740282E-2</v>
      </c>
    </row>
    <row r="528" spans="1:10" ht="15.6" x14ac:dyDescent="0.3">
      <c r="A528" s="422" t="s">
        <v>20</v>
      </c>
      <c r="B528" s="423">
        <v>2040</v>
      </c>
      <c r="C528" s="436" t="s">
        <v>826</v>
      </c>
      <c r="D528" s="433">
        <v>2.8298044843590091E-3</v>
      </c>
      <c r="E528" s="407">
        <v>2.0604702246459428E-2</v>
      </c>
      <c r="F528" s="407">
        <v>6.4807569719574235E-4</v>
      </c>
      <c r="G528" s="429">
        <v>5.9662919371825508E-4</v>
      </c>
      <c r="H528" s="444">
        <v>2.0059101590925206E-5</v>
      </c>
      <c r="I528" s="412">
        <v>1.9191355462023317E-5</v>
      </c>
      <c r="J528" s="428">
        <v>2.6027624511081367E-2</v>
      </c>
    </row>
    <row r="529" spans="1:10" ht="15.6" x14ac:dyDescent="0.3">
      <c r="A529" s="422" t="s">
        <v>20</v>
      </c>
      <c r="B529" s="423">
        <v>2041</v>
      </c>
      <c r="C529" s="436" t="s">
        <v>827</v>
      </c>
      <c r="D529" s="433">
        <v>2.6534782051845841E-3</v>
      </c>
      <c r="E529" s="407">
        <v>2.0084770555800012E-2</v>
      </c>
      <c r="F529" s="407">
        <v>6.2744849380142126E-4</v>
      </c>
      <c r="G529" s="429">
        <v>5.7764476241576755E-4</v>
      </c>
      <c r="H529" s="444">
        <v>1.954971432686531E-5</v>
      </c>
      <c r="I529" s="412">
        <v>1.8703999660928157E-5</v>
      </c>
      <c r="J529" s="428">
        <v>2.5888497391480789E-2</v>
      </c>
    </row>
    <row r="530" spans="1:10" ht="15.6" x14ac:dyDescent="0.3">
      <c r="A530" s="422" t="s">
        <v>20</v>
      </c>
      <c r="B530" s="423">
        <v>2042</v>
      </c>
      <c r="C530" s="436" t="s">
        <v>828</v>
      </c>
      <c r="D530" s="433">
        <v>2.5035184571928571E-3</v>
      </c>
      <c r="E530" s="407">
        <v>1.9617490673592954E-2</v>
      </c>
      <c r="F530" s="407">
        <v>6.0973997737530665E-4</v>
      </c>
      <c r="G530" s="429">
        <v>5.6134496491543344E-4</v>
      </c>
      <c r="H530" s="444">
        <v>1.9086842783300033E-5</v>
      </c>
      <c r="I530" s="412">
        <v>1.826114837798078E-5</v>
      </c>
      <c r="J530" s="428">
        <v>2.576999186921889E-2</v>
      </c>
    </row>
    <row r="531" spans="1:10" ht="15.6" x14ac:dyDescent="0.3">
      <c r="A531" s="422" t="s">
        <v>20</v>
      </c>
      <c r="B531" s="423">
        <v>2043</v>
      </c>
      <c r="C531" s="436" t="s">
        <v>829</v>
      </c>
      <c r="D531" s="433">
        <v>2.3932866588813333E-3</v>
      </c>
      <c r="E531" s="407">
        <v>1.9281453423870255E-2</v>
      </c>
      <c r="F531" s="407">
        <v>5.94778202588922E-4</v>
      </c>
      <c r="G531" s="429">
        <v>5.4757556914063557E-4</v>
      </c>
      <c r="H531" s="444">
        <v>1.874514951404712E-5</v>
      </c>
      <c r="I531" s="412">
        <v>1.7934244796771105E-5</v>
      </c>
      <c r="J531" s="428">
        <v>2.5671726079641237E-2</v>
      </c>
    </row>
    <row r="532" spans="1:10" ht="15.6" x14ac:dyDescent="0.3">
      <c r="A532" s="422" t="s">
        <v>20</v>
      </c>
      <c r="B532" s="423">
        <v>2044</v>
      </c>
      <c r="C532" s="436" t="s">
        <v>830</v>
      </c>
      <c r="D532" s="433">
        <v>2.3082445648702089E-3</v>
      </c>
      <c r="E532" s="407">
        <v>1.8999930757744279E-2</v>
      </c>
      <c r="F532" s="407">
        <v>5.8200929164186677E-4</v>
      </c>
      <c r="G532" s="429">
        <v>5.3582366757711907E-4</v>
      </c>
      <c r="H532" s="444">
        <v>1.8443117472422214E-5</v>
      </c>
      <c r="I532" s="412">
        <v>1.7645278456840175E-5</v>
      </c>
      <c r="J532" s="428">
        <v>2.5589105912158145E-2</v>
      </c>
    </row>
    <row r="533" spans="1:10" ht="15.6" x14ac:dyDescent="0.3">
      <c r="A533" s="422" t="s">
        <v>20</v>
      </c>
      <c r="B533" s="423">
        <v>2045</v>
      </c>
      <c r="C533" s="436" t="s">
        <v>831</v>
      </c>
      <c r="D533" s="433">
        <v>2.2515671472086328E-3</v>
      </c>
      <c r="E533" s="407">
        <v>1.8813642351525276E-2</v>
      </c>
      <c r="F533" s="407">
        <v>5.7121108267957311E-4</v>
      </c>
      <c r="G533" s="429">
        <v>5.2588581396720052E-4</v>
      </c>
      <c r="H533" s="444">
        <v>1.81957945280888E-5</v>
      </c>
      <c r="I533" s="412">
        <v>1.7408656894527292E-5</v>
      </c>
      <c r="J533" s="428">
        <v>2.5516748834490861E-2</v>
      </c>
    </row>
    <row r="534" spans="1:10" ht="15.6" x14ac:dyDescent="0.3">
      <c r="A534" s="422" t="s">
        <v>20</v>
      </c>
      <c r="B534" s="423">
        <v>2046</v>
      </c>
      <c r="C534" s="436" t="s">
        <v>832</v>
      </c>
      <c r="D534" s="433">
        <v>2.201973875604678E-3</v>
      </c>
      <c r="E534" s="407">
        <v>1.8660376447988163E-2</v>
      </c>
      <c r="F534" s="407">
        <v>5.6215098045721149E-4</v>
      </c>
      <c r="G534" s="429">
        <v>5.1754792799183792E-4</v>
      </c>
      <c r="H534" s="444">
        <v>1.7996697834077102E-5</v>
      </c>
      <c r="I534" s="412">
        <v>1.7218169459325932E-5</v>
      </c>
      <c r="J534" s="428">
        <v>2.545496153780397E-2</v>
      </c>
    </row>
    <row r="535" spans="1:10" ht="15.6" x14ac:dyDescent="0.3">
      <c r="A535" s="422" t="s">
        <v>20</v>
      </c>
      <c r="B535" s="423">
        <v>2047</v>
      </c>
      <c r="C535" s="436" t="s">
        <v>833</v>
      </c>
      <c r="D535" s="433">
        <v>2.15845756198351E-3</v>
      </c>
      <c r="E535" s="407">
        <v>1.8520858857591867E-2</v>
      </c>
      <c r="F535" s="407">
        <v>5.5459871586812032E-4</v>
      </c>
      <c r="G535" s="429">
        <v>5.1059681506401887E-4</v>
      </c>
      <c r="H535" s="444">
        <v>1.7806960292864926E-5</v>
      </c>
      <c r="I535" s="412">
        <v>1.7036635918517904E-5</v>
      </c>
      <c r="J535" s="428">
        <v>2.5403612392744385E-2</v>
      </c>
    </row>
    <row r="536" spans="1:10" ht="15.6" x14ac:dyDescent="0.3">
      <c r="A536" s="422" t="s">
        <v>20</v>
      </c>
      <c r="B536" s="423">
        <v>2048</v>
      </c>
      <c r="C536" s="436" t="s">
        <v>834</v>
      </c>
      <c r="D536" s="433">
        <v>2.1232343913728589E-3</v>
      </c>
      <c r="E536" s="407">
        <v>1.8405126347056672E-2</v>
      </c>
      <c r="F536" s="407">
        <v>5.4833785780492126E-4</v>
      </c>
      <c r="G536" s="429">
        <v>5.0483535890011734E-4</v>
      </c>
      <c r="H536" s="444">
        <v>1.7668324362283836E-5</v>
      </c>
      <c r="I536" s="412">
        <v>1.690399762716762E-5</v>
      </c>
      <c r="J536" s="428">
        <v>2.5359750526905301E-2</v>
      </c>
    </row>
    <row r="537" spans="1:10" ht="15.6" x14ac:dyDescent="0.3">
      <c r="A537" s="422" t="s">
        <v>20</v>
      </c>
      <c r="B537" s="423">
        <v>2049</v>
      </c>
      <c r="C537" s="436" t="s">
        <v>835</v>
      </c>
      <c r="D537" s="433">
        <v>2.1100087547949774E-3</v>
      </c>
      <c r="E537" s="407">
        <v>1.8408073978831735E-2</v>
      </c>
      <c r="F537" s="407">
        <v>5.4436219562874481E-4</v>
      </c>
      <c r="G537" s="429">
        <v>5.0117505924788359E-4</v>
      </c>
      <c r="H537" s="444">
        <v>1.7545704999497036E-5</v>
      </c>
      <c r="I537" s="412">
        <v>1.6786680204097788E-5</v>
      </c>
      <c r="J537" s="428">
        <v>2.5322430960726321E-2</v>
      </c>
    </row>
    <row r="538" spans="1:10" ht="15.6" x14ac:dyDescent="0.3">
      <c r="A538" s="422" t="s">
        <v>20</v>
      </c>
      <c r="B538" s="423">
        <v>2050</v>
      </c>
      <c r="C538" s="436" t="s">
        <v>836</v>
      </c>
      <c r="D538" s="433">
        <v>2.099592177410515E-3</v>
      </c>
      <c r="E538" s="407">
        <v>1.8414347418950729E-2</v>
      </c>
      <c r="F538" s="407">
        <v>5.4114878867824725E-4</v>
      </c>
      <c r="G538" s="429">
        <v>4.9821630935280357E-4</v>
      </c>
      <c r="H538" s="444">
        <v>1.7435344899084819E-5</v>
      </c>
      <c r="I538" s="412">
        <v>1.6681097487411947E-5</v>
      </c>
      <c r="J538" s="428">
        <v>2.5290902411371646E-2</v>
      </c>
    </row>
    <row r="539" spans="1:10" ht="15.6" x14ac:dyDescent="0.3">
      <c r="A539" s="422" t="s">
        <v>21</v>
      </c>
      <c r="B539" s="423">
        <v>2015</v>
      </c>
      <c r="C539" s="436" t="s">
        <v>2448</v>
      </c>
      <c r="D539" s="433">
        <v>5.7314373081462672E-2</v>
      </c>
      <c r="E539" s="407">
        <v>0.20782370826667551</v>
      </c>
      <c r="F539" s="407">
        <v>2.087821201083132E-3</v>
      </c>
      <c r="G539" s="429">
        <v>1.9298384369336942E-3</v>
      </c>
      <c r="H539" s="444">
        <v>1.4785415755058287E-4</v>
      </c>
      <c r="I539" s="412">
        <v>1.4145805214500231E-4</v>
      </c>
      <c r="J539" s="428">
        <v>4.6173859106487719E-2</v>
      </c>
    </row>
    <row r="540" spans="1:10" ht="15.6" x14ac:dyDescent="0.3">
      <c r="A540" s="422" t="s">
        <v>21</v>
      </c>
      <c r="B540" s="423">
        <v>2016</v>
      </c>
      <c r="C540" s="436" t="s">
        <v>2449</v>
      </c>
      <c r="D540" s="433">
        <v>4.7573582821684959E-2</v>
      </c>
      <c r="E540" s="407">
        <v>0.17892626751064761</v>
      </c>
      <c r="F540" s="407">
        <v>1.9790436336154294E-3</v>
      </c>
      <c r="G540" s="429">
        <v>1.8275120208023803E-3</v>
      </c>
      <c r="H540" s="444">
        <v>1.241405583592057E-4</v>
      </c>
      <c r="I540" s="412">
        <v>1.1877029325096639E-4</v>
      </c>
      <c r="J540" s="428">
        <v>4.5240167385160332E-2</v>
      </c>
    </row>
    <row r="541" spans="1:10" ht="15.6" x14ac:dyDescent="0.3">
      <c r="A541" s="422" t="s">
        <v>21</v>
      </c>
      <c r="B541" s="423">
        <v>2017</v>
      </c>
      <c r="C541" s="436" t="s">
        <v>837</v>
      </c>
      <c r="D541" s="433">
        <v>3.9101600438366163E-2</v>
      </c>
      <c r="E541" s="407">
        <v>0.15216560642740057</v>
      </c>
      <c r="F541" s="407">
        <v>1.9171077137492005E-3</v>
      </c>
      <c r="G541" s="429">
        <v>1.7690851264251265E-3</v>
      </c>
      <c r="H541" s="444">
        <v>1.1395036456040083E-4</v>
      </c>
      <c r="I541" s="412">
        <v>1.0902092171103285E-4</v>
      </c>
      <c r="J541" s="428">
        <v>4.4143885951880811E-2</v>
      </c>
    </row>
    <row r="542" spans="1:10" ht="15.6" x14ac:dyDescent="0.3">
      <c r="A542" s="422" t="s">
        <v>21</v>
      </c>
      <c r="B542" s="423">
        <v>2018</v>
      </c>
      <c r="C542" s="436" t="s">
        <v>838</v>
      </c>
      <c r="D542" s="433">
        <v>3.1837358632479239E-2</v>
      </c>
      <c r="E542" s="407">
        <v>0.12908557615447014</v>
      </c>
      <c r="F542" s="407">
        <v>1.8859465244071747E-3</v>
      </c>
      <c r="G542" s="429">
        <v>1.7392199730364615E-3</v>
      </c>
      <c r="H542" s="444">
        <v>1.054495618774909E-4</v>
      </c>
      <c r="I542" s="412">
        <v>1.0088786152852011E-4</v>
      </c>
      <c r="J542" s="428">
        <v>4.3014333764387742E-2</v>
      </c>
    </row>
    <row r="543" spans="1:10" ht="15.6" x14ac:dyDescent="0.3">
      <c r="A543" s="422" t="s">
        <v>21</v>
      </c>
      <c r="B543" s="423">
        <v>2019</v>
      </c>
      <c r="C543" s="436" t="s">
        <v>839</v>
      </c>
      <c r="D543" s="433">
        <v>2.6008765368824554E-2</v>
      </c>
      <c r="E543" s="407">
        <v>0.10991907564166037</v>
      </c>
      <c r="F543" s="407">
        <v>1.8705330545242432E-3</v>
      </c>
      <c r="G543" s="429">
        <v>1.7241124324257474E-3</v>
      </c>
      <c r="H543" s="444">
        <v>9.7421145682573468E-5</v>
      </c>
      <c r="I543" s="412">
        <v>9.3206749703165747E-5</v>
      </c>
      <c r="J543" s="428">
        <v>4.1845048228764579E-2</v>
      </c>
    </row>
    <row r="544" spans="1:10" ht="15.6" x14ac:dyDescent="0.3">
      <c r="A544" s="422" t="s">
        <v>21</v>
      </c>
      <c r="B544" s="423">
        <v>2020</v>
      </c>
      <c r="C544" s="436" t="s">
        <v>840</v>
      </c>
      <c r="D544" s="433">
        <v>2.1854220626653965E-2</v>
      </c>
      <c r="E544" s="407">
        <v>9.4256350492536181E-2</v>
      </c>
      <c r="F544" s="407">
        <v>1.825523444160959E-3</v>
      </c>
      <c r="G544" s="429">
        <v>1.6822609299205992E-3</v>
      </c>
      <c r="H544" s="444">
        <v>9.0760433765944379E-5</v>
      </c>
      <c r="I544" s="412">
        <v>8.6834179804424756E-5</v>
      </c>
      <c r="J544" s="428">
        <v>4.0655325178511552E-2</v>
      </c>
    </row>
    <row r="545" spans="1:10" ht="15.6" x14ac:dyDescent="0.3">
      <c r="A545" s="422" t="s">
        <v>21</v>
      </c>
      <c r="B545" s="423">
        <v>2021</v>
      </c>
      <c r="C545" s="436" t="s">
        <v>841</v>
      </c>
      <c r="D545" s="433">
        <v>1.8653773520109468E-2</v>
      </c>
      <c r="E545" s="407">
        <v>8.1151216123875172E-2</v>
      </c>
      <c r="F545" s="407">
        <v>1.7420426817645997E-3</v>
      </c>
      <c r="G545" s="429">
        <v>1.6051523861234317E-3</v>
      </c>
      <c r="H545" s="444">
        <v>8.4568683601625482E-5</v>
      </c>
      <c r="I545" s="412">
        <v>8.0910282927658999E-5</v>
      </c>
      <c r="J545" s="428">
        <v>3.9447252237294998E-2</v>
      </c>
    </row>
    <row r="546" spans="1:10" ht="15.6" x14ac:dyDescent="0.3">
      <c r="A546" s="422" t="s">
        <v>21</v>
      </c>
      <c r="B546" s="423">
        <v>2022</v>
      </c>
      <c r="C546" s="436" t="s">
        <v>842</v>
      </c>
      <c r="D546" s="433">
        <v>1.5611351919558682E-2</v>
      </c>
      <c r="E546" s="407">
        <v>6.9816590251018815E-2</v>
      </c>
      <c r="F546" s="407">
        <v>1.6548613875895289E-3</v>
      </c>
      <c r="G546" s="429">
        <v>1.5245760926764032E-3</v>
      </c>
      <c r="H546" s="444">
        <v>7.8376841475294687E-5</v>
      </c>
      <c r="I546" s="412">
        <v>7.4986291418647436E-5</v>
      </c>
      <c r="J546" s="428">
        <v>3.8252735186182253E-2</v>
      </c>
    </row>
    <row r="547" spans="1:10" ht="15.6" x14ac:dyDescent="0.3">
      <c r="A547" s="422" t="s">
        <v>21</v>
      </c>
      <c r="B547" s="423">
        <v>2023</v>
      </c>
      <c r="C547" s="436" t="s">
        <v>843</v>
      </c>
      <c r="D547" s="433">
        <v>1.3498354804591111E-2</v>
      </c>
      <c r="E547" s="407">
        <v>6.081520617528282E-2</v>
      </c>
      <c r="F547" s="407">
        <v>1.5750561026350788E-3</v>
      </c>
      <c r="G547" s="429">
        <v>1.4509130694740587E-3</v>
      </c>
      <c r="H547" s="444">
        <v>7.1507404224002786E-5</v>
      </c>
      <c r="I547" s="412">
        <v>6.8414024027496856E-5</v>
      </c>
      <c r="J547" s="428">
        <v>3.7073463965205243E-2</v>
      </c>
    </row>
    <row r="548" spans="1:10" ht="15.6" x14ac:dyDescent="0.3">
      <c r="A548" s="422" t="s">
        <v>21</v>
      </c>
      <c r="B548" s="423">
        <v>2024</v>
      </c>
      <c r="C548" s="436" t="s">
        <v>844</v>
      </c>
      <c r="D548" s="433">
        <v>1.172958011205249E-2</v>
      </c>
      <c r="E548" s="407">
        <v>5.3298938459593714E-2</v>
      </c>
      <c r="F548" s="407">
        <v>1.5066618829588491E-3</v>
      </c>
      <c r="G548" s="429">
        <v>1.3877232266475282E-3</v>
      </c>
      <c r="H548" s="444">
        <v>6.4146909151240909E-5</v>
      </c>
      <c r="I548" s="412">
        <v>6.1371942864735945E-5</v>
      </c>
      <c r="J548" s="428">
        <v>3.5909377109826002E-2</v>
      </c>
    </row>
    <row r="549" spans="1:10" ht="15.6" x14ac:dyDescent="0.3">
      <c r="A549" s="422" t="s">
        <v>21</v>
      </c>
      <c r="B549" s="423">
        <v>2025</v>
      </c>
      <c r="C549" s="436" t="s">
        <v>845</v>
      </c>
      <c r="D549" s="433">
        <v>1.0263117801625051E-2</v>
      </c>
      <c r="E549" s="407">
        <v>4.7233448589531872E-2</v>
      </c>
      <c r="F549" s="407">
        <v>1.4455724379504914E-3</v>
      </c>
      <c r="G549" s="429">
        <v>1.3313122835848987E-3</v>
      </c>
      <c r="H549" s="444">
        <v>5.7952953643395883E-5</v>
      </c>
      <c r="I549" s="412">
        <v>5.5445935734285225E-5</v>
      </c>
      <c r="J549" s="428">
        <v>3.4764553677108068E-2</v>
      </c>
    </row>
    <row r="550" spans="1:10" ht="15.6" x14ac:dyDescent="0.3">
      <c r="A550" s="422" t="s">
        <v>21</v>
      </c>
      <c r="B550" s="423">
        <v>2026</v>
      </c>
      <c r="C550" s="436" t="s">
        <v>846</v>
      </c>
      <c r="D550" s="433">
        <v>9.0091472939196667E-3</v>
      </c>
      <c r="E550" s="407">
        <v>4.2282570596375788E-2</v>
      </c>
      <c r="F550" s="407">
        <v>1.3750062509725863E-3</v>
      </c>
      <c r="G550" s="429">
        <v>1.2662150239308128E-3</v>
      </c>
      <c r="H550" s="444">
        <v>5.2224824058223629E-5</v>
      </c>
      <c r="I550" s="412">
        <v>4.9965604427509108E-5</v>
      </c>
      <c r="J550" s="428">
        <v>3.372870213703847E-2</v>
      </c>
    </row>
    <row r="551" spans="1:10" ht="15.6" x14ac:dyDescent="0.3">
      <c r="A551" s="422" t="s">
        <v>21</v>
      </c>
      <c r="B551" s="423">
        <v>2027</v>
      </c>
      <c r="C551" s="436" t="s">
        <v>847</v>
      </c>
      <c r="D551" s="433">
        <v>7.9954459282991584E-3</v>
      </c>
      <c r="E551" s="407">
        <v>3.8205671811749553E-2</v>
      </c>
      <c r="F551" s="407">
        <v>1.3032961561420451E-3</v>
      </c>
      <c r="G551" s="429">
        <v>1.2000178722287994E-3</v>
      </c>
      <c r="H551" s="444">
        <v>4.521549086042895E-5</v>
      </c>
      <c r="I551" s="412">
        <v>4.3259482960035761E-5</v>
      </c>
      <c r="J551" s="428">
        <v>3.2783187781119466E-2</v>
      </c>
    </row>
    <row r="552" spans="1:10" ht="15.6" x14ac:dyDescent="0.3">
      <c r="A552" s="422" t="s">
        <v>21</v>
      </c>
      <c r="B552" s="423">
        <v>2028</v>
      </c>
      <c r="C552" s="436" t="s">
        <v>848</v>
      </c>
      <c r="D552" s="433">
        <v>7.1607603864243773E-3</v>
      </c>
      <c r="E552" s="407">
        <v>3.4870670577742298E-2</v>
      </c>
      <c r="F552" s="407">
        <v>1.2252647469218874E-3</v>
      </c>
      <c r="G552" s="429">
        <v>1.1280679696019553E-3</v>
      </c>
      <c r="H552" s="444">
        <v>3.975530892093333E-5</v>
      </c>
      <c r="I552" s="412">
        <v>3.8035512719283565E-5</v>
      </c>
      <c r="J552" s="428">
        <v>3.1932337574947595E-2</v>
      </c>
    </row>
    <row r="553" spans="1:10" ht="15.6" x14ac:dyDescent="0.3">
      <c r="A553" s="422" t="s">
        <v>21</v>
      </c>
      <c r="B553" s="423">
        <v>2029</v>
      </c>
      <c r="C553" s="436" t="s">
        <v>849</v>
      </c>
      <c r="D553" s="433">
        <v>6.4263648816727916E-3</v>
      </c>
      <c r="E553" s="407">
        <v>3.2023372250708337E-2</v>
      </c>
      <c r="F553" s="407">
        <v>1.1496669313031257E-3</v>
      </c>
      <c r="G553" s="429">
        <v>1.0583934010939477E-3</v>
      </c>
      <c r="H553" s="444">
        <v>3.5334367240107008E-5</v>
      </c>
      <c r="I553" s="412">
        <v>3.380582256853458E-5</v>
      </c>
      <c r="J553" s="428">
        <v>3.116599239061478E-2</v>
      </c>
    </row>
    <row r="554" spans="1:10" ht="15.6" x14ac:dyDescent="0.3">
      <c r="A554" s="422" t="s">
        <v>21</v>
      </c>
      <c r="B554" s="423">
        <v>2030</v>
      </c>
      <c r="C554" s="436" t="s">
        <v>850</v>
      </c>
      <c r="D554" s="433">
        <v>5.8197723500885068E-3</v>
      </c>
      <c r="E554" s="407">
        <v>2.970194388081291E-2</v>
      </c>
      <c r="F554" s="407">
        <v>1.0790070303675922E-3</v>
      </c>
      <c r="G554" s="429">
        <v>9.9330291444537874E-4</v>
      </c>
      <c r="H554" s="444">
        <v>3.2075760865974331E-5</v>
      </c>
      <c r="I554" s="412">
        <v>3.0688170776755884E-5</v>
      </c>
      <c r="J554" s="428">
        <v>3.0481888143877443E-2</v>
      </c>
    </row>
    <row r="555" spans="1:10" ht="15.6" x14ac:dyDescent="0.3">
      <c r="A555" s="422" t="s">
        <v>21</v>
      </c>
      <c r="B555" s="423">
        <v>2031</v>
      </c>
      <c r="C555" s="436" t="s">
        <v>851</v>
      </c>
      <c r="D555" s="433">
        <v>5.2914678198975424E-3</v>
      </c>
      <c r="E555" s="407">
        <v>2.7725013593409124E-2</v>
      </c>
      <c r="F555" s="407">
        <v>1.0135023234445649E-3</v>
      </c>
      <c r="G555" s="429">
        <v>9.3300422631867916E-4</v>
      </c>
      <c r="H555" s="444">
        <v>3.0209212040225437E-5</v>
      </c>
      <c r="I555" s="412">
        <v>2.8902377877039665E-5</v>
      </c>
      <c r="J555" s="428">
        <v>2.9872580674170389E-2</v>
      </c>
    </row>
    <row r="556" spans="1:10" ht="15.6" x14ac:dyDescent="0.3">
      <c r="A556" s="422" t="s">
        <v>21</v>
      </c>
      <c r="B556" s="423">
        <v>2032</v>
      </c>
      <c r="C556" s="436" t="s">
        <v>852</v>
      </c>
      <c r="D556" s="433">
        <v>4.8323998223533575E-3</v>
      </c>
      <c r="E556" s="407">
        <v>2.6082788787780684E-2</v>
      </c>
      <c r="F556" s="407">
        <v>9.5214768663996773E-4</v>
      </c>
      <c r="G556" s="429">
        <v>8.7651312909620745E-4</v>
      </c>
      <c r="H556" s="444">
        <v>2.8128075040173418E-5</v>
      </c>
      <c r="I556" s="412">
        <v>2.6911271321789726E-5</v>
      </c>
      <c r="J556" s="428">
        <v>2.9331358150009052E-2</v>
      </c>
    </row>
    <row r="557" spans="1:10" ht="15.6" x14ac:dyDescent="0.3">
      <c r="A557" s="422" t="s">
        <v>21</v>
      </c>
      <c r="B557" s="423">
        <v>2033</v>
      </c>
      <c r="C557" s="436" t="s">
        <v>853</v>
      </c>
      <c r="D557" s="433">
        <v>4.43337777425519E-3</v>
      </c>
      <c r="E557" s="407">
        <v>2.4709700300378033E-2</v>
      </c>
      <c r="F557" s="407">
        <v>8.9589996251705512E-4</v>
      </c>
      <c r="G557" s="429">
        <v>8.2473966741652429E-4</v>
      </c>
      <c r="H557" s="444">
        <v>2.6638246786078777E-5</v>
      </c>
      <c r="I557" s="412">
        <v>2.5485885894353292E-5</v>
      </c>
      <c r="J557" s="428">
        <v>2.8853277807047842E-2</v>
      </c>
    </row>
    <row r="558" spans="1:10" ht="15.6" x14ac:dyDescent="0.3">
      <c r="A558" s="422" t="s">
        <v>21</v>
      </c>
      <c r="B558" s="423">
        <v>2034</v>
      </c>
      <c r="C558" s="436" t="s">
        <v>854</v>
      </c>
      <c r="D558" s="433">
        <v>4.0772400967726179E-3</v>
      </c>
      <c r="E558" s="407">
        <v>2.3547738161344544E-2</v>
      </c>
      <c r="F558" s="407">
        <v>8.4399415114898226E-4</v>
      </c>
      <c r="G558" s="429">
        <v>7.769638949950841E-4</v>
      </c>
      <c r="H558" s="444">
        <v>2.5269291486859452E-5</v>
      </c>
      <c r="I558" s="412">
        <v>2.4176150978301381E-5</v>
      </c>
      <c r="J558" s="428">
        <v>2.8433362834839004E-2</v>
      </c>
    </row>
    <row r="559" spans="1:10" ht="15.6" x14ac:dyDescent="0.3">
      <c r="A559" s="422" t="s">
        <v>21</v>
      </c>
      <c r="B559" s="423">
        <v>2035</v>
      </c>
      <c r="C559" s="436" t="s">
        <v>855</v>
      </c>
      <c r="D559" s="433">
        <v>3.7634908642483877E-3</v>
      </c>
      <c r="E559" s="407">
        <v>2.2581808852282163E-2</v>
      </c>
      <c r="F559" s="407">
        <v>7.965690388939831E-4</v>
      </c>
      <c r="G559" s="429">
        <v>7.3331020065770425E-4</v>
      </c>
      <c r="H559" s="444">
        <v>2.3987729133957736E-5</v>
      </c>
      <c r="I559" s="412">
        <v>2.2950032548645954E-5</v>
      </c>
      <c r="J559" s="428">
        <v>2.8068034955929435E-2</v>
      </c>
    </row>
    <row r="560" spans="1:10" ht="15.6" x14ac:dyDescent="0.3">
      <c r="A560" s="422" t="s">
        <v>21</v>
      </c>
      <c r="B560" s="423">
        <v>2036</v>
      </c>
      <c r="C560" s="436" t="s">
        <v>856</v>
      </c>
      <c r="D560" s="433">
        <v>3.4816414304789703E-3</v>
      </c>
      <c r="E560" s="407">
        <v>2.1745599250031427E-2</v>
      </c>
      <c r="F560" s="407">
        <v>7.5511592336835421E-4</v>
      </c>
      <c r="G560" s="429">
        <v>6.9515639493797636E-4</v>
      </c>
      <c r="H560" s="444">
        <v>2.2930151692717665E-5</v>
      </c>
      <c r="I560" s="412">
        <v>2.1938210372031826E-5</v>
      </c>
      <c r="J560" s="428">
        <v>2.7751530806022488E-2</v>
      </c>
    </row>
    <row r="561" spans="1:10" ht="15.6" x14ac:dyDescent="0.3">
      <c r="A561" s="422" t="s">
        <v>21</v>
      </c>
      <c r="B561" s="423">
        <v>2037</v>
      </c>
      <c r="C561" s="436" t="s">
        <v>857</v>
      </c>
      <c r="D561" s="433">
        <v>3.2431739607796254E-3</v>
      </c>
      <c r="E561" s="407">
        <v>2.1075799354266324E-2</v>
      </c>
      <c r="F561" s="407">
        <v>7.1829705917548961E-4</v>
      </c>
      <c r="G561" s="429">
        <v>6.6126769729622358E-4</v>
      </c>
      <c r="H561" s="444">
        <v>2.1995733255944155E-5</v>
      </c>
      <c r="I561" s="412">
        <v>2.1044209536446053E-5</v>
      </c>
      <c r="J561" s="428">
        <v>2.7480194532913314E-2</v>
      </c>
    </row>
    <row r="562" spans="1:10" ht="15.6" x14ac:dyDescent="0.3">
      <c r="A562" s="422" t="s">
        <v>21</v>
      </c>
      <c r="B562" s="423">
        <v>2038</v>
      </c>
      <c r="C562" s="436" t="s">
        <v>858</v>
      </c>
      <c r="D562" s="433">
        <v>3.0311243346259954E-3</v>
      </c>
      <c r="E562" s="407">
        <v>2.0488225830820977E-2</v>
      </c>
      <c r="F562" s="407">
        <v>6.8565654441558464E-4</v>
      </c>
      <c r="G562" s="429">
        <v>6.3122543882653058E-4</v>
      </c>
      <c r="H562" s="444">
        <v>2.117086308912588E-5</v>
      </c>
      <c r="I562" s="412">
        <v>2.0255022802118926E-5</v>
      </c>
      <c r="J562" s="428">
        <v>2.7248336537949173E-2</v>
      </c>
    </row>
    <row r="563" spans="1:10" ht="15.6" x14ac:dyDescent="0.3">
      <c r="A563" s="422" t="s">
        <v>21</v>
      </c>
      <c r="B563" s="423">
        <v>2039</v>
      </c>
      <c r="C563" s="436" t="s">
        <v>859</v>
      </c>
      <c r="D563" s="433">
        <v>2.8271261867051961E-3</v>
      </c>
      <c r="E563" s="407">
        <v>1.9924466098923732E-2</v>
      </c>
      <c r="F563" s="407">
        <v>6.5672194290716346E-4</v>
      </c>
      <c r="G563" s="429">
        <v>6.0459450449103637E-4</v>
      </c>
      <c r="H563" s="444">
        <v>2.0465420023115099E-5</v>
      </c>
      <c r="I563" s="412">
        <v>1.9580098740765427E-5</v>
      </c>
      <c r="J563" s="428">
        <v>2.7051595797642557E-2</v>
      </c>
    </row>
    <row r="564" spans="1:10" ht="15.6" x14ac:dyDescent="0.3">
      <c r="A564" s="422" t="s">
        <v>21</v>
      </c>
      <c r="B564" s="423">
        <v>2040</v>
      </c>
      <c r="C564" s="436" t="s">
        <v>860</v>
      </c>
      <c r="D564" s="433">
        <v>2.6499229736296143E-3</v>
      </c>
      <c r="E564" s="407">
        <v>1.9469559836563038E-2</v>
      </c>
      <c r="F564" s="407">
        <v>6.3163064287637886E-4</v>
      </c>
      <c r="G564" s="429">
        <v>5.8150159158490324E-4</v>
      </c>
      <c r="H564" s="444">
        <v>1.9852484915250284E-5</v>
      </c>
      <c r="I564" s="412">
        <v>1.8993679712020351E-5</v>
      </c>
      <c r="J564" s="428">
        <v>2.6885358402145017E-2</v>
      </c>
    </row>
    <row r="565" spans="1:10" ht="15.6" x14ac:dyDescent="0.3">
      <c r="A565" s="422" t="s">
        <v>21</v>
      </c>
      <c r="B565" s="423">
        <v>2041</v>
      </c>
      <c r="C565" s="436" t="s">
        <v>861</v>
      </c>
      <c r="D565" s="433">
        <v>2.5135309498997877E-3</v>
      </c>
      <c r="E565" s="407">
        <v>1.9114605792029556E-2</v>
      </c>
      <c r="F565" s="407">
        <v>6.1189692389538425E-4</v>
      </c>
      <c r="G565" s="429">
        <v>5.6333762024259222E-4</v>
      </c>
      <c r="H565" s="444">
        <v>1.9349411266240549E-5</v>
      </c>
      <c r="I565" s="412">
        <v>1.8512370727318908E-5</v>
      </c>
      <c r="J565" s="428">
        <v>2.6746663643007981E-2</v>
      </c>
    </row>
    <row r="566" spans="1:10" ht="15.6" x14ac:dyDescent="0.3">
      <c r="A566" s="422" t="s">
        <v>21</v>
      </c>
      <c r="B566" s="423">
        <v>2042</v>
      </c>
      <c r="C566" s="436" t="s">
        <v>862</v>
      </c>
      <c r="D566" s="433">
        <v>2.3968373661498138E-3</v>
      </c>
      <c r="E566" s="407">
        <v>1.8786931934772873E-2</v>
      </c>
      <c r="F566" s="407">
        <v>5.9513940177879259E-4</v>
      </c>
      <c r="G566" s="429">
        <v>5.479145891978223E-4</v>
      </c>
      <c r="H566" s="444">
        <v>1.8941221443431792E-5</v>
      </c>
      <c r="I566" s="412">
        <v>1.8121827875265335E-5</v>
      </c>
      <c r="J566" s="428">
        <v>2.662987514462202E-2</v>
      </c>
    </row>
    <row r="567" spans="1:10" ht="15.6" x14ac:dyDescent="0.3">
      <c r="A567" s="422" t="s">
        <v>21</v>
      </c>
      <c r="B567" s="423">
        <v>2043</v>
      </c>
      <c r="C567" s="436" t="s">
        <v>863</v>
      </c>
      <c r="D567" s="433">
        <v>2.3076899416553357E-3</v>
      </c>
      <c r="E567" s="407">
        <v>1.8543033304448786E-2</v>
      </c>
      <c r="F567" s="407">
        <v>5.8107135309076253E-4</v>
      </c>
      <c r="G567" s="429">
        <v>5.3496765865454921E-4</v>
      </c>
      <c r="H567" s="444">
        <v>1.8624644401168426E-5</v>
      </c>
      <c r="I567" s="412">
        <v>1.7818951952467613E-5</v>
      </c>
      <c r="J567" s="428">
        <v>2.6533174423407649E-2</v>
      </c>
    </row>
    <row r="568" spans="1:10" ht="15.6" x14ac:dyDescent="0.3">
      <c r="A568" s="422" t="s">
        <v>21</v>
      </c>
      <c r="B568" s="423">
        <v>2044</v>
      </c>
      <c r="C568" s="436" t="s">
        <v>864</v>
      </c>
      <c r="D568" s="433">
        <v>2.2414345163810053E-3</v>
      </c>
      <c r="E568" s="407">
        <v>1.8354530204417404E-2</v>
      </c>
      <c r="F568" s="407">
        <v>5.6927007837286958E-4</v>
      </c>
      <c r="G568" s="429">
        <v>5.2410776750209205E-4</v>
      </c>
      <c r="H568" s="444">
        <v>1.8367833296773884E-5</v>
      </c>
      <c r="I568" s="412">
        <v>1.7573248892035538E-5</v>
      </c>
      <c r="J568" s="428">
        <v>2.6451029941279479E-2</v>
      </c>
    </row>
    <row r="569" spans="1:10" ht="15.6" x14ac:dyDescent="0.3">
      <c r="A569" s="422" t="s">
        <v>21</v>
      </c>
      <c r="B569" s="423">
        <v>2045</v>
      </c>
      <c r="C569" s="436" t="s">
        <v>865</v>
      </c>
      <c r="D569" s="433">
        <v>2.1956010776711101E-3</v>
      </c>
      <c r="E569" s="407">
        <v>1.8226631018038297E-2</v>
      </c>
      <c r="F569" s="407">
        <v>5.5936200646312202E-4</v>
      </c>
      <c r="G569" s="429">
        <v>5.1499017748875861E-4</v>
      </c>
      <c r="H569" s="444">
        <v>1.8168860459224932E-5</v>
      </c>
      <c r="I569" s="412">
        <v>1.7382882700400434E-5</v>
      </c>
      <c r="J569" s="428">
        <v>2.6381447143056656E-2</v>
      </c>
    </row>
    <row r="570" spans="1:10" ht="15.6" x14ac:dyDescent="0.3">
      <c r="A570" s="422" t="s">
        <v>21</v>
      </c>
      <c r="B570" s="423">
        <v>2046</v>
      </c>
      <c r="C570" s="436" t="s">
        <v>866</v>
      </c>
      <c r="D570" s="433">
        <v>2.1551705413774347E-3</v>
      </c>
      <c r="E570" s="407">
        <v>1.8119751952695589E-2</v>
      </c>
      <c r="F570" s="407">
        <v>5.5112411414837202E-4</v>
      </c>
      <c r="G570" s="429">
        <v>5.0741001115071471E-4</v>
      </c>
      <c r="H570" s="444">
        <v>1.8009651960758556E-5</v>
      </c>
      <c r="I570" s="412">
        <v>1.7230558423585831E-5</v>
      </c>
      <c r="J570" s="428">
        <v>2.6322878138192861E-2</v>
      </c>
    </row>
    <row r="571" spans="1:10" ht="15.6" x14ac:dyDescent="0.3">
      <c r="A571" s="422" t="s">
        <v>21</v>
      </c>
      <c r="B571" s="423">
        <v>2047</v>
      </c>
      <c r="C571" s="436" t="s">
        <v>867</v>
      </c>
      <c r="D571" s="433">
        <v>2.119938856658306E-3</v>
      </c>
      <c r="E571" s="407">
        <v>1.8022114405090512E-2</v>
      </c>
      <c r="F571" s="407">
        <v>5.4437147300575705E-4</v>
      </c>
      <c r="G571" s="429">
        <v>5.0119623751027791E-4</v>
      </c>
      <c r="H571" s="444">
        <v>1.7882661618949103E-5</v>
      </c>
      <c r="I571" s="412">
        <v>1.7109064144001866E-5</v>
      </c>
      <c r="J571" s="428">
        <v>2.6274055725440632E-2</v>
      </c>
    </row>
    <row r="572" spans="1:10" ht="15.6" x14ac:dyDescent="0.3">
      <c r="A572" s="422" t="s">
        <v>21</v>
      </c>
      <c r="B572" s="423">
        <v>2048</v>
      </c>
      <c r="C572" s="436" t="s">
        <v>868</v>
      </c>
      <c r="D572" s="433">
        <v>2.0911525051617095E-3</v>
      </c>
      <c r="E572" s="407">
        <v>1.7939956996032215E-2</v>
      </c>
      <c r="F572" s="407">
        <v>5.3882913845632431E-4</v>
      </c>
      <c r="G572" s="429">
        <v>4.9609606798768635E-4</v>
      </c>
      <c r="H572" s="444">
        <v>1.7777127819513369E-5</v>
      </c>
      <c r="I572" s="412">
        <v>1.7008090650798859E-5</v>
      </c>
      <c r="J572" s="428">
        <v>2.6233112735966568E-2</v>
      </c>
    </row>
    <row r="573" spans="1:10" ht="15.6" x14ac:dyDescent="0.3">
      <c r="A573" s="422" t="s">
        <v>21</v>
      </c>
      <c r="B573" s="423">
        <v>2049</v>
      </c>
      <c r="C573" s="436" t="s">
        <v>869</v>
      </c>
      <c r="D573" s="433">
        <v>2.0800109751800289E-3</v>
      </c>
      <c r="E573" s="407">
        <v>1.7946829822531558E-2</v>
      </c>
      <c r="F573" s="407">
        <v>5.3523756052091618E-4</v>
      </c>
      <c r="G573" s="429">
        <v>4.9279063809612412E-4</v>
      </c>
      <c r="H573" s="444">
        <v>1.7702235657837961E-5</v>
      </c>
      <c r="I573" s="412">
        <v>1.6936452632730018E-5</v>
      </c>
      <c r="J573" s="428">
        <v>2.6198571894860068E-2</v>
      </c>
    </row>
    <row r="574" spans="1:10" ht="15.6" x14ac:dyDescent="0.3">
      <c r="A574" s="422" t="s">
        <v>21</v>
      </c>
      <c r="B574" s="423">
        <v>2050</v>
      </c>
      <c r="C574" s="436" t="s">
        <v>870</v>
      </c>
      <c r="D574" s="433">
        <v>2.0711145286535157E-3</v>
      </c>
      <c r="E574" s="407">
        <v>1.7954785891999971E-2</v>
      </c>
      <c r="F574" s="407">
        <v>5.3237384491509475E-4</v>
      </c>
      <c r="G574" s="429">
        <v>4.9015515236389769E-4</v>
      </c>
      <c r="H574" s="444">
        <v>1.7624222198201119E-5</v>
      </c>
      <c r="I574" s="412">
        <v>1.6861805648397038E-5</v>
      </c>
      <c r="J574" s="428">
        <v>2.617187567761441E-2</v>
      </c>
    </row>
    <row r="575" spans="1:10" ht="15.6" x14ac:dyDescent="0.3">
      <c r="A575" s="422" t="s">
        <v>22</v>
      </c>
      <c r="B575" s="423">
        <v>2015</v>
      </c>
      <c r="C575" s="436" t="s">
        <v>2450</v>
      </c>
      <c r="D575" s="433">
        <v>5.2176538330863116E-2</v>
      </c>
      <c r="E575" s="407">
        <v>0.20323454919065867</v>
      </c>
      <c r="F575" s="407">
        <v>1.9104291726211289E-3</v>
      </c>
      <c r="G575" s="429">
        <v>1.7652243064413481E-3</v>
      </c>
      <c r="H575" s="444">
        <v>1.2784547055166504E-4</v>
      </c>
      <c r="I575" s="412">
        <v>1.2231492974284572E-4</v>
      </c>
      <c r="J575" s="428">
        <v>4.6492624076667689E-2</v>
      </c>
    </row>
    <row r="576" spans="1:10" ht="15.6" x14ac:dyDescent="0.3">
      <c r="A576" s="422" t="s">
        <v>22</v>
      </c>
      <c r="B576" s="423">
        <v>2016</v>
      </c>
      <c r="C576" s="436" t="s">
        <v>2451</v>
      </c>
      <c r="D576" s="433">
        <v>4.3031376520088163E-2</v>
      </c>
      <c r="E576" s="407">
        <v>0.17227229401040212</v>
      </c>
      <c r="F576" s="407">
        <v>1.8004707815555882E-3</v>
      </c>
      <c r="G576" s="429">
        <v>1.662444915130581E-3</v>
      </c>
      <c r="H576" s="444">
        <v>1.1364425031986538E-4</v>
      </c>
      <c r="I576" s="412">
        <v>1.0872805197937819E-4</v>
      </c>
      <c r="J576" s="428">
        <v>4.5560585311375232E-2</v>
      </c>
    </row>
    <row r="577" spans="1:10" ht="15.6" x14ac:dyDescent="0.3">
      <c r="A577" s="422" t="s">
        <v>22</v>
      </c>
      <c r="B577" s="423">
        <v>2017</v>
      </c>
      <c r="C577" s="436" t="s">
        <v>871</v>
      </c>
      <c r="D577" s="433">
        <v>3.5204011202057184E-2</v>
      </c>
      <c r="E577" s="407">
        <v>0.14554318358523879</v>
      </c>
      <c r="F577" s="407">
        <v>1.73475107007044E-3</v>
      </c>
      <c r="G577" s="429">
        <v>1.600655769920281E-3</v>
      </c>
      <c r="H577" s="444">
        <v>1.0269234749752531E-4</v>
      </c>
      <c r="I577" s="412">
        <v>9.8249920400772335E-5</v>
      </c>
      <c r="J577" s="428">
        <v>4.4496010290990914E-2</v>
      </c>
    </row>
    <row r="578" spans="1:10" ht="15.6" x14ac:dyDescent="0.3">
      <c r="A578" s="422" t="s">
        <v>22</v>
      </c>
      <c r="B578" s="423">
        <v>2018</v>
      </c>
      <c r="C578" s="436" t="s">
        <v>872</v>
      </c>
      <c r="D578" s="433">
        <v>2.8382927065754206E-2</v>
      </c>
      <c r="E578" s="407">
        <v>0.12202722717043625</v>
      </c>
      <c r="F578" s="407">
        <v>1.693151807094483E-3</v>
      </c>
      <c r="G578" s="429">
        <v>1.5612900524293921E-3</v>
      </c>
      <c r="H578" s="444">
        <v>9.3811216405927805E-5</v>
      </c>
      <c r="I578" s="412">
        <v>8.9752985370977227E-5</v>
      </c>
      <c r="J578" s="428">
        <v>4.3301149697606185E-2</v>
      </c>
    </row>
    <row r="579" spans="1:10" ht="15.6" x14ac:dyDescent="0.3">
      <c r="A579" s="422" t="s">
        <v>22</v>
      </c>
      <c r="B579" s="423">
        <v>2019</v>
      </c>
      <c r="C579" s="436" t="s">
        <v>873</v>
      </c>
      <c r="D579" s="433">
        <v>2.3062372562177538E-2</v>
      </c>
      <c r="E579" s="407">
        <v>0.10318355841428278</v>
      </c>
      <c r="F579" s="407">
        <v>1.6736670745012853E-3</v>
      </c>
      <c r="G579" s="429">
        <v>1.5424644779296526E-3</v>
      </c>
      <c r="H579" s="444">
        <v>8.372260261508241E-5</v>
      </c>
      <c r="I579" s="412">
        <v>8.0100800930591959E-5</v>
      </c>
      <c r="J579" s="428">
        <v>4.2119313543075521E-2</v>
      </c>
    </row>
    <row r="580" spans="1:10" ht="15.6" x14ac:dyDescent="0.3">
      <c r="A580" s="422" t="s">
        <v>22</v>
      </c>
      <c r="B580" s="423">
        <v>2020</v>
      </c>
      <c r="C580" s="436" t="s">
        <v>874</v>
      </c>
      <c r="D580" s="433">
        <v>1.9089883806946994E-2</v>
      </c>
      <c r="E580" s="407">
        <v>8.7772301803375349E-2</v>
      </c>
      <c r="F580" s="407">
        <v>1.6325473898035326E-3</v>
      </c>
      <c r="G580" s="429">
        <v>1.5042775504696012E-3</v>
      </c>
      <c r="H580" s="444">
        <v>7.9247777566401453E-5</v>
      </c>
      <c r="I580" s="412">
        <v>7.5819552353473222E-5</v>
      </c>
      <c r="J580" s="428">
        <v>4.0914550191442106E-2</v>
      </c>
    </row>
    <row r="581" spans="1:10" ht="15.6" x14ac:dyDescent="0.3">
      <c r="A581" s="422" t="s">
        <v>22</v>
      </c>
      <c r="B581" s="423">
        <v>2021</v>
      </c>
      <c r="C581" s="436" t="s">
        <v>875</v>
      </c>
      <c r="D581" s="433">
        <v>1.6330472313131485E-2</v>
      </c>
      <c r="E581" s="407">
        <v>7.5282392979342333E-2</v>
      </c>
      <c r="F581" s="407">
        <v>1.5711972683953026E-3</v>
      </c>
      <c r="G581" s="429">
        <v>1.4475872361892101E-3</v>
      </c>
      <c r="H581" s="444">
        <v>7.4135232643576923E-5</v>
      </c>
      <c r="I581" s="412">
        <v>7.0928175294873177E-5</v>
      </c>
      <c r="J581" s="428">
        <v>3.9680985066997833E-2</v>
      </c>
    </row>
    <row r="582" spans="1:10" ht="15.6" x14ac:dyDescent="0.3">
      <c r="A582" s="422" t="s">
        <v>22</v>
      </c>
      <c r="B582" s="423">
        <v>2022</v>
      </c>
      <c r="C582" s="436" t="s">
        <v>876</v>
      </c>
      <c r="D582" s="433">
        <v>1.3786627436049439E-2</v>
      </c>
      <c r="E582" s="407">
        <v>6.4806823706403352E-2</v>
      </c>
      <c r="F582" s="407">
        <v>1.4957018575635569E-3</v>
      </c>
      <c r="G582" s="429">
        <v>1.3778771005614051E-3</v>
      </c>
      <c r="H582" s="444">
        <v>6.9099955889476741E-5</v>
      </c>
      <c r="I582" s="412">
        <v>6.611072396454012E-5</v>
      </c>
      <c r="J582" s="428">
        <v>3.847261603400904E-2</v>
      </c>
    </row>
    <row r="583" spans="1:10" ht="15.6" x14ac:dyDescent="0.3">
      <c r="A583" s="422" t="s">
        <v>22</v>
      </c>
      <c r="B583" s="423">
        <v>2023</v>
      </c>
      <c r="C583" s="436" t="s">
        <v>877</v>
      </c>
      <c r="D583" s="433">
        <v>1.1855290642769059E-2</v>
      </c>
      <c r="E583" s="407">
        <v>5.6263164253321077E-2</v>
      </c>
      <c r="F583" s="407">
        <v>1.4262167644969507E-3</v>
      </c>
      <c r="G583" s="429">
        <v>1.3137858425311987E-3</v>
      </c>
      <c r="H583" s="444">
        <v>6.4412747856611334E-5</v>
      </c>
      <c r="I583" s="412">
        <v>6.1626283950705148E-5</v>
      </c>
      <c r="J583" s="428">
        <v>3.7271777458914718E-2</v>
      </c>
    </row>
    <row r="584" spans="1:10" ht="15.6" x14ac:dyDescent="0.3">
      <c r="A584" s="422" t="s">
        <v>22</v>
      </c>
      <c r="B584" s="423">
        <v>2024</v>
      </c>
      <c r="C584" s="436" t="s">
        <v>878</v>
      </c>
      <c r="D584" s="433">
        <v>1.030805123923473E-2</v>
      </c>
      <c r="E584" s="407">
        <v>4.9308892237376112E-2</v>
      </c>
      <c r="F584" s="407">
        <v>1.3688164390403361E-3</v>
      </c>
      <c r="G584" s="429">
        <v>1.2607179177026339E-3</v>
      </c>
      <c r="H584" s="444">
        <v>5.7206660836815419E-5</v>
      </c>
      <c r="I584" s="412">
        <v>5.4731927122489649E-5</v>
      </c>
      <c r="J584" s="428">
        <v>3.6092465010091432E-2</v>
      </c>
    </row>
    <row r="585" spans="1:10" ht="15.6" x14ac:dyDescent="0.3">
      <c r="A585" s="422" t="s">
        <v>22</v>
      </c>
      <c r="B585" s="423">
        <v>2025</v>
      </c>
      <c r="C585" s="436" t="s">
        <v>879</v>
      </c>
      <c r="D585" s="433">
        <v>9.001318613551558E-3</v>
      </c>
      <c r="E585" s="407">
        <v>4.3699811454680521E-2</v>
      </c>
      <c r="F585" s="407">
        <v>1.3153802733920717E-3</v>
      </c>
      <c r="G585" s="429">
        <v>1.2113968905627112E-3</v>
      </c>
      <c r="H585" s="444">
        <v>5.2377298516945806E-5</v>
      </c>
      <c r="I585" s="412">
        <v>5.0111479075487602E-5</v>
      </c>
      <c r="J585" s="428">
        <v>3.4918445626815155E-2</v>
      </c>
    </row>
    <row r="586" spans="1:10" ht="15.6" x14ac:dyDescent="0.3">
      <c r="A586" s="422" t="s">
        <v>22</v>
      </c>
      <c r="B586" s="423">
        <v>2026</v>
      </c>
      <c r="C586" s="436" t="s">
        <v>880</v>
      </c>
      <c r="D586" s="433">
        <v>8.1445092200642076E-3</v>
      </c>
      <c r="E586" s="407">
        <v>3.9351592341693165E-2</v>
      </c>
      <c r="F586" s="407">
        <v>1.2923398318999753E-3</v>
      </c>
      <c r="G586" s="429">
        <v>1.1900677636140257E-3</v>
      </c>
      <c r="H586" s="444">
        <v>4.8514475421947819E-5</v>
      </c>
      <c r="I586" s="412">
        <v>4.6415756081558455E-5</v>
      </c>
      <c r="J586" s="428">
        <v>3.3771569974212372E-2</v>
      </c>
    </row>
    <row r="587" spans="1:10" ht="15.6" x14ac:dyDescent="0.3">
      <c r="A587" s="422" t="s">
        <v>22</v>
      </c>
      <c r="B587" s="423">
        <v>2027</v>
      </c>
      <c r="C587" s="436" t="s">
        <v>881</v>
      </c>
      <c r="D587" s="433">
        <v>7.2233047288741189E-3</v>
      </c>
      <c r="E587" s="407">
        <v>3.562266316009538E-2</v>
      </c>
      <c r="F587" s="407">
        <v>1.2249224061431812E-3</v>
      </c>
      <c r="G587" s="429">
        <v>1.1278197481193598E-3</v>
      </c>
      <c r="H587" s="444">
        <v>4.1538352241731064E-5</v>
      </c>
      <c r="I587" s="412">
        <v>3.9741417664391372E-5</v>
      </c>
      <c r="J587" s="428">
        <v>3.2789708198724503E-2</v>
      </c>
    </row>
    <row r="588" spans="1:10" ht="15.6" x14ac:dyDescent="0.3">
      <c r="A588" s="422" t="s">
        <v>22</v>
      </c>
      <c r="B588" s="423">
        <v>2028</v>
      </c>
      <c r="C588" s="436" t="s">
        <v>882</v>
      </c>
      <c r="D588" s="433">
        <v>6.4695501952302141E-3</v>
      </c>
      <c r="E588" s="407">
        <v>3.2604515566965017E-2</v>
      </c>
      <c r="F588" s="407">
        <v>1.1507162206454546E-3</v>
      </c>
      <c r="G588" s="429">
        <v>1.0593563209606129E-3</v>
      </c>
      <c r="H588" s="444">
        <v>3.5275149459954324E-5</v>
      </c>
      <c r="I588" s="412">
        <v>3.374915836189975E-5</v>
      </c>
      <c r="J588" s="428">
        <v>3.1905036443451655E-2</v>
      </c>
    </row>
    <row r="589" spans="1:10" ht="15.6" x14ac:dyDescent="0.3">
      <c r="A589" s="422" t="s">
        <v>22</v>
      </c>
      <c r="B589" s="423">
        <v>2029</v>
      </c>
      <c r="C589" s="436" t="s">
        <v>883</v>
      </c>
      <c r="D589" s="433">
        <v>5.8152330566375214E-3</v>
      </c>
      <c r="E589" s="407">
        <v>3.0065486191657539E-2</v>
      </c>
      <c r="F589" s="407">
        <v>1.080024274845997E-3</v>
      </c>
      <c r="G589" s="429">
        <v>9.9422052612844515E-4</v>
      </c>
      <c r="H589" s="444">
        <v>3.1602005446196364E-5</v>
      </c>
      <c r="I589" s="412">
        <v>3.0234916615158967E-5</v>
      </c>
      <c r="J589" s="428">
        <v>3.1110369205089868E-2</v>
      </c>
    </row>
    <row r="590" spans="1:10" ht="15.6" x14ac:dyDescent="0.3">
      <c r="A590" s="422" t="s">
        <v>22</v>
      </c>
      <c r="B590" s="423">
        <v>2030</v>
      </c>
      <c r="C590" s="436" t="s">
        <v>884</v>
      </c>
      <c r="D590" s="433">
        <v>5.2693119100469792E-3</v>
      </c>
      <c r="E590" s="407">
        <v>2.79817446249385E-2</v>
      </c>
      <c r="F590" s="407">
        <v>1.0135756972719581E-3</v>
      </c>
      <c r="G590" s="429">
        <v>9.3303019895946246E-4</v>
      </c>
      <c r="H590" s="444">
        <v>2.909733327869839E-5</v>
      </c>
      <c r="I590" s="412">
        <v>2.7838595325301107E-5</v>
      </c>
      <c r="J590" s="428">
        <v>3.0400866590488664E-2</v>
      </c>
    </row>
    <row r="591" spans="1:10" ht="15.6" x14ac:dyDescent="0.3">
      <c r="A591" s="422" t="s">
        <v>22</v>
      </c>
      <c r="B591" s="423">
        <v>2031</v>
      </c>
      <c r="C591" s="436" t="s">
        <v>885</v>
      </c>
      <c r="D591" s="433">
        <v>4.7878865709908925E-3</v>
      </c>
      <c r="E591" s="407">
        <v>2.6176224552658375E-2</v>
      </c>
      <c r="F591" s="407">
        <v>9.5089828307287389E-4</v>
      </c>
      <c r="G591" s="429">
        <v>8.7533389005182429E-4</v>
      </c>
      <c r="H591" s="444">
        <v>2.7309603062928421E-5</v>
      </c>
      <c r="I591" s="412">
        <v>2.6128204779461215E-5</v>
      </c>
      <c r="J591" s="428">
        <v>2.9770584318237009E-2</v>
      </c>
    </row>
    <row r="592" spans="1:10" ht="15.6" x14ac:dyDescent="0.3">
      <c r="A592" s="422" t="s">
        <v>22</v>
      </c>
      <c r="B592" s="423">
        <v>2032</v>
      </c>
      <c r="C592" s="436" t="s">
        <v>886</v>
      </c>
      <c r="D592" s="433">
        <v>4.3738089133093646E-3</v>
      </c>
      <c r="E592" s="407">
        <v>2.4691458130417593E-2</v>
      </c>
      <c r="F592" s="407">
        <v>8.9250320753090978E-4</v>
      </c>
      <c r="G592" s="429">
        <v>8.2157818382369617E-4</v>
      </c>
      <c r="H592" s="444">
        <v>2.560441362086994E-5</v>
      </c>
      <c r="I592" s="412">
        <v>2.4496776052231643E-5</v>
      </c>
      <c r="J592" s="428">
        <v>2.921311011076045E-2</v>
      </c>
    </row>
    <row r="593" spans="1:10" ht="15.6" x14ac:dyDescent="0.3">
      <c r="A593" s="422" t="s">
        <v>22</v>
      </c>
      <c r="B593" s="423">
        <v>2033</v>
      </c>
      <c r="C593" s="436" t="s">
        <v>887</v>
      </c>
      <c r="D593" s="433">
        <v>4.0074524706806306E-3</v>
      </c>
      <c r="E593" s="407">
        <v>2.3421948970495543E-2</v>
      </c>
      <c r="F593" s="407">
        <v>8.3847464845235287E-4</v>
      </c>
      <c r="G593" s="429">
        <v>7.7185441193906433E-4</v>
      </c>
      <c r="H593" s="444">
        <v>2.4356831324405689E-5</v>
      </c>
      <c r="I593" s="412">
        <v>2.3303163445883435E-5</v>
      </c>
      <c r="J593" s="428">
        <v>2.8722799920238965E-2</v>
      </c>
    </row>
    <row r="594" spans="1:10" ht="15.6" x14ac:dyDescent="0.3">
      <c r="A594" s="422" t="s">
        <v>22</v>
      </c>
      <c r="B594" s="423">
        <v>2034</v>
      </c>
      <c r="C594" s="436" t="s">
        <v>888</v>
      </c>
      <c r="D594" s="433">
        <v>3.6839657413652986E-3</v>
      </c>
      <c r="E594" s="407">
        <v>2.236287624512541E-2</v>
      </c>
      <c r="F594" s="407">
        <v>7.8870256501266628E-4</v>
      </c>
      <c r="G594" s="429">
        <v>7.2604746203180405E-4</v>
      </c>
      <c r="H594" s="444">
        <v>2.3197792417268096E-5</v>
      </c>
      <c r="I594" s="412">
        <v>2.21942674524665E-5</v>
      </c>
      <c r="J594" s="428">
        <v>2.8293215327476605E-2</v>
      </c>
    </row>
    <row r="595" spans="1:10" ht="15.6" x14ac:dyDescent="0.3">
      <c r="A595" s="422" t="s">
        <v>22</v>
      </c>
      <c r="B595" s="423">
        <v>2035</v>
      </c>
      <c r="C595" s="436" t="s">
        <v>889</v>
      </c>
      <c r="D595" s="433">
        <v>3.3970110826223119E-3</v>
      </c>
      <c r="E595" s="407">
        <v>2.1472881965793725E-2</v>
      </c>
      <c r="F595" s="407">
        <v>7.4318974443131889E-4</v>
      </c>
      <c r="G595" s="429">
        <v>6.8415870999066232E-4</v>
      </c>
      <c r="H595" s="444">
        <v>2.2083070943550993E-5</v>
      </c>
      <c r="I595" s="412">
        <v>2.1127769241288763E-5</v>
      </c>
      <c r="J595" s="428">
        <v>2.79199055932693E-2</v>
      </c>
    </row>
    <row r="596" spans="1:10" ht="15.6" x14ac:dyDescent="0.3">
      <c r="A596" s="422" t="s">
        <v>22</v>
      </c>
      <c r="B596" s="423">
        <v>2036</v>
      </c>
      <c r="C596" s="436" t="s">
        <v>890</v>
      </c>
      <c r="D596" s="433">
        <v>3.1444833160897156E-3</v>
      </c>
      <c r="E596" s="407">
        <v>2.0725271476611126E-2</v>
      </c>
      <c r="F596" s="407">
        <v>7.0348957407905335E-4</v>
      </c>
      <c r="G596" s="429">
        <v>6.4762041881732935E-4</v>
      </c>
      <c r="H596" s="444">
        <v>2.1135892962244543E-5</v>
      </c>
      <c r="I596" s="412">
        <v>2.0221565816179143E-5</v>
      </c>
      <c r="J596" s="428">
        <v>2.7596518019298293E-2</v>
      </c>
    </row>
    <row r="597" spans="1:10" ht="15.6" x14ac:dyDescent="0.3">
      <c r="A597" s="422" t="s">
        <v>22</v>
      </c>
      <c r="B597" s="423">
        <v>2037</v>
      </c>
      <c r="C597" s="436" t="s">
        <v>891</v>
      </c>
      <c r="D597" s="433">
        <v>2.930723198053228E-3</v>
      </c>
      <c r="E597" s="407">
        <v>2.0124258701878468E-2</v>
      </c>
      <c r="F597" s="407">
        <v>6.6835771592577457E-4</v>
      </c>
      <c r="G597" s="429">
        <v>6.1528695555716621E-4</v>
      </c>
      <c r="H597" s="444">
        <v>2.0297644243823883E-5</v>
      </c>
      <c r="I597" s="412">
        <v>1.941957265943294E-5</v>
      </c>
      <c r="J597" s="428">
        <v>2.7319991279570625E-2</v>
      </c>
    </row>
    <row r="598" spans="1:10" ht="15.6" x14ac:dyDescent="0.3">
      <c r="A598" s="422" t="s">
        <v>22</v>
      </c>
      <c r="B598" s="423">
        <v>2038</v>
      </c>
      <c r="C598" s="436" t="s">
        <v>892</v>
      </c>
      <c r="D598" s="433">
        <v>2.7375901465301398E-3</v>
      </c>
      <c r="E598" s="407">
        <v>1.9581724237762919E-2</v>
      </c>
      <c r="F598" s="407">
        <v>6.3732226399674846E-4</v>
      </c>
      <c r="G598" s="429">
        <v>5.8672322184584349E-4</v>
      </c>
      <c r="H598" s="444">
        <v>1.956982908981234E-5</v>
      </c>
      <c r="I598" s="412">
        <v>1.8723247408977667E-5</v>
      </c>
      <c r="J598" s="428">
        <v>2.7085546668355453E-2</v>
      </c>
    </row>
    <row r="599" spans="1:10" ht="15.6" x14ac:dyDescent="0.3">
      <c r="A599" s="422" t="s">
        <v>22</v>
      </c>
      <c r="B599" s="423">
        <v>2039</v>
      </c>
      <c r="C599" s="436" t="s">
        <v>893</v>
      </c>
      <c r="D599" s="433">
        <v>2.558269120830388E-3</v>
      </c>
      <c r="E599" s="407">
        <v>1.9079748025034097E-2</v>
      </c>
      <c r="F599" s="407">
        <v>6.1005625127107045E-4</v>
      </c>
      <c r="G599" s="429">
        <v>5.6163098334036901E-4</v>
      </c>
      <c r="H599" s="444">
        <v>1.8965792288859681E-5</v>
      </c>
      <c r="I599" s="412">
        <v>1.8145340257760207E-5</v>
      </c>
      <c r="J599" s="428">
        <v>2.6886970342228204E-2</v>
      </c>
    </row>
    <row r="600" spans="1:10" ht="15.6" x14ac:dyDescent="0.3">
      <c r="A600" s="422" t="s">
        <v>22</v>
      </c>
      <c r="B600" s="423">
        <v>2040</v>
      </c>
      <c r="C600" s="436" t="s">
        <v>894</v>
      </c>
      <c r="D600" s="433">
        <v>2.4079445370120325E-3</v>
      </c>
      <c r="E600" s="407">
        <v>1.8702919232931978E-2</v>
      </c>
      <c r="F600" s="407">
        <v>5.8666506460440158E-4</v>
      </c>
      <c r="G600" s="429">
        <v>5.4010477471623508E-4</v>
      </c>
      <c r="H600" s="444">
        <v>1.8456063280771439E-5</v>
      </c>
      <c r="I600" s="412">
        <v>1.7657666085927199E-5</v>
      </c>
      <c r="J600" s="428">
        <v>2.6720825879205427E-2</v>
      </c>
    </row>
    <row r="601" spans="1:10" ht="15.6" x14ac:dyDescent="0.3">
      <c r="A601" s="422" t="s">
        <v>22</v>
      </c>
      <c r="B601" s="423">
        <v>2041</v>
      </c>
      <c r="C601" s="436" t="s">
        <v>895</v>
      </c>
      <c r="D601" s="433">
        <v>2.2906818946535632E-3</v>
      </c>
      <c r="E601" s="407">
        <v>1.840574431318406E-2</v>
      </c>
      <c r="F601" s="407">
        <v>5.6810903499186012E-4</v>
      </c>
      <c r="G601" s="429">
        <v>5.2302771725097586E-4</v>
      </c>
      <c r="H601" s="444">
        <v>1.8034749207022932E-5</v>
      </c>
      <c r="I601" s="412">
        <v>1.7254571078813329E-5</v>
      </c>
      <c r="J601" s="428">
        <v>2.6583730888652179E-2</v>
      </c>
    </row>
    <row r="602" spans="1:10" ht="15.6" x14ac:dyDescent="0.3">
      <c r="A602" s="422" t="s">
        <v>22</v>
      </c>
      <c r="B602" s="423">
        <v>2042</v>
      </c>
      <c r="C602" s="436" t="s">
        <v>896</v>
      </c>
      <c r="D602" s="433">
        <v>2.1894192595076755E-3</v>
      </c>
      <c r="E602" s="407">
        <v>1.8128589347792833E-2</v>
      </c>
      <c r="F602" s="407">
        <v>5.5246079603053983E-4</v>
      </c>
      <c r="G602" s="429">
        <v>5.0862670171693866E-4</v>
      </c>
      <c r="H602" s="444">
        <v>1.7693880297609063E-5</v>
      </c>
      <c r="I602" s="412">
        <v>1.6928456226552005E-5</v>
      </c>
      <c r="J602" s="428">
        <v>2.6469455994576459E-2</v>
      </c>
    </row>
    <row r="603" spans="1:10" ht="15.6" x14ac:dyDescent="0.3">
      <c r="A603" s="422" t="s">
        <v>22</v>
      </c>
      <c r="B603" s="423">
        <v>2043</v>
      </c>
      <c r="C603" s="436" t="s">
        <v>897</v>
      </c>
      <c r="D603" s="433">
        <v>2.1140797252592941E-3</v>
      </c>
      <c r="E603" s="407">
        <v>1.7928723809247819E-2</v>
      </c>
      <c r="F603" s="407">
        <v>5.3944771965592987E-4</v>
      </c>
      <c r="G603" s="429">
        <v>4.9665158107596466E-4</v>
      </c>
      <c r="H603" s="444">
        <v>1.7422671237591613E-5</v>
      </c>
      <c r="I603" s="412">
        <v>1.6668977554838798E-5</v>
      </c>
      <c r="J603" s="428">
        <v>2.6375614418662555E-2</v>
      </c>
    </row>
    <row r="604" spans="1:10" ht="15.6" x14ac:dyDescent="0.3">
      <c r="A604" s="422" t="s">
        <v>22</v>
      </c>
      <c r="B604" s="423">
        <v>2044</v>
      </c>
      <c r="C604" s="436" t="s">
        <v>898</v>
      </c>
      <c r="D604" s="433">
        <v>2.0602692798317476E-3</v>
      </c>
      <c r="E604" s="407">
        <v>1.7784722280076801E-2</v>
      </c>
      <c r="F604" s="407">
        <v>5.2867807198348513E-4</v>
      </c>
      <c r="G604" s="429">
        <v>4.867411227813624E-4</v>
      </c>
      <c r="H604" s="444">
        <v>1.7208621541064407E-5</v>
      </c>
      <c r="I604" s="412">
        <v>1.6464180048857781E-5</v>
      </c>
      <c r="J604" s="428">
        <v>2.6297779710830325E-2</v>
      </c>
    </row>
    <row r="605" spans="1:10" ht="15.6" x14ac:dyDescent="0.3">
      <c r="A605" s="422" t="s">
        <v>22</v>
      </c>
      <c r="B605" s="423">
        <v>2045</v>
      </c>
      <c r="C605" s="436" t="s">
        <v>899</v>
      </c>
      <c r="D605" s="433">
        <v>2.0228431070081704E-3</v>
      </c>
      <c r="E605" s="407">
        <v>1.7685981292494411E-2</v>
      </c>
      <c r="F605" s="407">
        <v>5.1970439164939863E-4</v>
      </c>
      <c r="G605" s="429">
        <v>4.7848434937049515E-4</v>
      </c>
      <c r="H605" s="444">
        <v>1.7046288272361218E-5</v>
      </c>
      <c r="I605" s="412">
        <v>1.6308871078825906E-5</v>
      </c>
      <c r="J605" s="428">
        <v>2.6231834384487698E-2</v>
      </c>
    </row>
    <row r="606" spans="1:10" ht="15.6" x14ac:dyDescent="0.3">
      <c r="A606" s="422" t="s">
        <v>22</v>
      </c>
      <c r="B606" s="423">
        <v>2046</v>
      </c>
      <c r="C606" s="436" t="s">
        <v>900</v>
      </c>
      <c r="D606" s="433">
        <v>1.9910866999066131E-3</v>
      </c>
      <c r="E606" s="407">
        <v>1.7606302981393859E-2</v>
      </c>
      <c r="F606" s="407">
        <v>5.1231856392414306E-4</v>
      </c>
      <c r="G606" s="429">
        <v>4.7168870560182182E-4</v>
      </c>
      <c r="H606" s="444">
        <v>1.6920020107603754E-5</v>
      </c>
      <c r="I606" s="412">
        <v>1.6188065728034552E-5</v>
      </c>
      <c r="J606" s="428">
        <v>2.6176468306922419E-2</v>
      </c>
    </row>
    <row r="607" spans="1:10" ht="15.6" x14ac:dyDescent="0.3">
      <c r="A607" s="422" t="s">
        <v>22</v>
      </c>
      <c r="B607" s="423">
        <v>2047</v>
      </c>
      <c r="C607" s="436" t="s">
        <v>901</v>
      </c>
      <c r="D607" s="433">
        <v>1.9636126383454494E-3</v>
      </c>
      <c r="E607" s="407">
        <v>1.7532933256047312E-2</v>
      </c>
      <c r="F607" s="407">
        <v>5.0628947057879061E-4</v>
      </c>
      <c r="G607" s="429">
        <v>4.6614162863934229E-4</v>
      </c>
      <c r="H607" s="444">
        <v>1.6819209853065771E-5</v>
      </c>
      <c r="I607" s="412">
        <v>1.609162470139831E-5</v>
      </c>
      <c r="J607" s="428">
        <v>2.6130779481926117E-2</v>
      </c>
    </row>
    <row r="608" spans="1:10" ht="15.6" x14ac:dyDescent="0.3">
      <c r="A608" s="422" t="s">
        <v>22</v>
      </c>
      <c r="B608" s="423">
        <v>2048</v>
      </c>
      <c r="C608" s="436" t="s">
        <v>902</v>
      </c>
      <c r="D608" s="433">
        <v>1.9410051266640453E-3</v>
      </c>
      <c r="E608" s="407">
        <v>1.7469667007060249E-2</v>
      </c>
      <c r="F608" s="407">
        <v>5.0138356088971E-4</v>
      </c>
      <c r="G608" s="429">
        <v>4.6162753441468535E-4</v>
      </c>
      <c r="H608" s="444">
        <v>1.6735502344182515E-5</v>
      </c>
      <c r="I608" s="412">
        <v>1.601153719216594E-5</v>
      </c>
      <c r="J608" s="428">
        <v>2.6092659062215983E-2</v>
      </c>
    </row>
    <row r="609" spans="1:10" ht="15.6" x14ac:dyDescent="0.3">
      <c r="A609" s="422" t="s">
        <v>22</v>
      </c>
      <c r="B609" s="423">
        <v>2049</v>
      </c>
      <c r="C609" s="436" t="s">
        <v>903</v>
      </c>
      <c r="D609" s="433">
        <v>1.9319762610507589E-3</v>
      </c>
      <c r="E609" s="407">
        <v>1.7479825148862652E-2</v>
      </c>
      <c r="F609" s="407">
        <v>4.981148834885728E-4</v>
      </c>
      <c r="G609" s="429">
        <v>4.5862021521653179E-4</v>
      </c>
      <c r="H609" s="444">
        <v>1.6685636246779749E-5</v>
      </c>
      <c r="I609" s="412">
        <v>1.5963815883310707E-5</v>
      </c>
      <c r="J609" s="428">
        <v>2.6060533807241049E-2</v>
      </c>
    </row>
    <row r="610" spans="1:10" ht="15.6" x14ac:dyDescent="0.3">
      <c r="A610" s="422" t="s">
        <v>22</v>
      </c>
      <c r="B610" s="423">
        <v>2050</v>
      </c>
      <c r="C610" s="436" t="s">
        <v>904</v>
      </c>
      <c r="D610" s="433">
        <v>1.9247691788204682E-3</v>
      </c>
      <c r="E610" s="407">
        <v>1.7490451340198828E-2</v>
      </c>
      <c r="F610" s="407">
        <v>4.9553522477535693E-4</v>
      </c>
      <c r="G610" s="429">
        <v>4.5624690891477168E-4</v>
      </c>
      <c r="H610" s="444">
        <v>1.6640842070541778E-5</v>
      </c>
      <c r="I610" s="412">
        <v>1.5920969988645053E-5</v>
      </c>
      <c r="J610" s="428">
        <v>2.6034006549869239E-2</v>
      </c>
    </row>
    <row r="611" spans="1:10" ht="15.6" x14ac:dyDescent="0.3">
      <c r="A611" s="422" t="s">
        <v>204</v>
      </c>
      <c r="B611" s="423">
        <v>2015</v>
      </c>
      <c r="C611" s="436" t="s">
        <v>2452</v>
      </c>
      <c r="D611" s="433">
        <v>0.11034545692089665</v>
      </c>
      <c r="E611" s="407">
        <v>0.38564736023974716</v>
      </c>
      <c r="F611" s="407">
        <v>3.6854779703821066E-3</v>
      </c>
      <c r="G611" s="429">
        <v>3.4129200540828518E-3</v>
      </c>
      <c r="H611" s="444">
        <v>4.0417036623893081E-4</v>
      </c>
      <c r="I611" s="412">
        <v>3.8668613684514211E-4</v>
      </c>
      <c r="J611" s="428">
        <v>4.4987240366483716E-2</v>
      </c>
    </row>
    <row r="612" spans="1:10" ht="15.6" x14ac:dyDescent="0.3">
      <c r="A612" s="422" t="s">
        <v>204</v>
      </c>
      <c r="B612" s="423">
        <v>2016</v>
      </c>
      <c r="C612" s="436" t="s">
        <v>2453</v>
      </c>
      <c r="D612" s="433">
        <v>9.2288804486030801E-2</v>
      </c>
      <c r="E612" s="407">
        <v>0.33705688978211684</v>
      </c>
      <c r="F612" s="407">
        <v>3.324807471883713E-3</v>
      </c>
      <c r="G612" s="429">
        <v>3.0770692415801144E-3</v>
      </c>
      <c r="H612" s="444">
        <v>3.6843000520161024E-4</v>
      </c>
      <c r="I612" s="412">
        <v>3.5249188521333208E-4</v>
      </c>
      <c r="J612" s="428">
        <v>4.4013257144242812E-2</v>
      </c>
    </row>
    <row r="613" spans="1:10" ht="15.6" x14ac:dyDescent="0.3">
      <c r="A613" s="422" t="s">
        <v>204</v>
      </c>
      <c r="B613" s="423">
        <v>2017</v>
      </c>
      <c r="C613" s="436" t="s">
        <v>905</v>
      </c>
      <c r="D613" s="433">
        <v>7.7762139161947547E-2</v>
      </c>
      <c r="E613" s="407">
        <v>0.29419677150470941</v>
      </c>
      <c r="F613" s="407">
        <v>3.0650859137531989E-3</v>
      </c>
      <c r="G613" s="429">
        <v>2.8348820905975147E-3</v>
      </c>
      <c r="H613" s="444">
        <v>3.3285311188790745E-4</v>
      </c>
      <c r="I613" s="412">
        <v>3.1845403388937489E-4</v>
      </c>
      <c r="J613" s="428">
        <v>4.2922385110155815E-2</v>
      </c>
    </row>
    <row r="614" spans="1:10" ht="15.6" x14ac:dyDescent="0.3">
      <c r="A614" s="422" t="s">
        <v>204</v>
      </c>
      <c r="B614" s="423">
        <v>2018</v>
      </c>
      <c r="C614" s="436" t="s">
        <v>906</v>
      </c>
      <c r="D614" s="433">
        <v>6.4758277185625018E-2</v>
      </c>
      <c r="E614" s="407">
        <v>0.25507259040595714</v>
      </c>
      <c r="F614" s="407">
        <v>2.8573392465140166E-3</v>
      </c>
      <c r="G614" s="429">
        <v>2.6410684682171481E-3</v>
      </c>
      <c r="H614" s="444">
        <v>3.041972610038182E-4</v>
      </c>
      <c r="I614" s="412">
        <v>2.9103782020166962E-4</v>
      </c>
      <c r="J614" s="428">
        <v>4.1660679882424882E-2</v>
      </c>
    </row>
    <row r="615" spans="1:10" ht="15.6" x14ac:dyDescent="0.3">
      <c r="A615" s="422" t="s">
        <v>204</v>
      </c>
      <c r="B615" s="423">
        <v>2019</v>
      </c>
      <c r="C615" s="436" t="s">
        <v>907</v>
      </c>
      <c r="D615" s="433">
        <v>5.4182150525871581E-2</v>
      </c>
      <c r="E615" s="407">
        <v>0.22117956962015825</v>
      </c>
      <c r="F615" s="407">
        <v>2.6911888496935145E-3</v>
      </c>
      <c r="G615" s="429">
        <v>2.4862070027206517E-3</v>
      </c>
      <c r="H615" s="444">
        <v>2.7883347161207804E-4</v>
      </c>
      <c r="I615" s="412">
        <v>2.6677125732222517E-4</v>
      </c>
      <c r="J615" s="428">
        <v>4.0478321146678049E-2</v>
      </c>
    </row>
    <row r="616" spans="1:10" ht="15.6" x14ac:dyDescent="0.3">
      <c r="A616" s="422" t="s">
        <v>204</v>
      </c>
      <c r="B616" s="423">
        <v>2020</v>
      </c>
      <c r="C616" s="436" t="s">
        <v>908</v>
      </c>
      <c r="D616" s="433">
        <v>4.653262600679231E-2</v>
      </c>
      <c r="E616" s="407">
        <v>0.19237744962056558</v>
      </c>
      <c r="F616" s="407">
        <v>2.5343350112307867E-3</v>
      </c>
      <c r="G616" s="429">
        <v>2.3406763597311636E-3</v>
      </c>
      <c r="H616" s="444">
        <v>2.5361566122851856E-4</v>
      </c>
      <c r="I616" s="412">
        <v>2.4264435990940819E-4</v>
      </c>
      <c r="J616" s="428">
        <v>3.9281051582270209E-2</v>
      </c>
    </row>
    <row r="617" spans="1:10" ht="15.6" x14ac:dyDescent="0.3">
      <c r="A617" s="422" t="s">
        <v>204</v>
      </c>
      <c r="B617" s="423">
        <v>2021</v>
      </c>
      <c r="C617" s="436" t="s">
        <v>909</v>
      </c>
      <c r="D617" s="433">
        <v>3.9668755876973584E-2</v>
      </c>
      <c r="E617" s="407">
        <v>0.16603151751677511</v>
      </c>
      <c r="F617" s="407">
        <v>2.3512734382510575E-3</v>
      </c>
      <c r="G617" s="429">
        <v>2.1710028347145648E-3</v>
      </c>
      <c r="H617" s="444">
        <v>2.2636494229923241E-4</v>
      </c>
      <c r="I617" s="412">
        <v>2.1657249764863649E-4</v>
      </c>
      <c r="J617" s="428">
        <v>3.8158043494671542E-2</v>
      </c>
    </row>
    <row r="618" spans="1:10" ht="15.6" x14ac:dyDescent="0.3">
      <c r="A618" s="422" t="s">
        <v>204</v>
      </c>
      <c r="B618" s="423">
        <v>2022</v>
      </c>
      <c r="C618" s="436" t="s">
        <v>910</v>
      </c>
      <c r="D618" s="433">
        <v>3.3254495311038093E-2</v>
      </c>
      <c r="E618" s="407">
        <v>0.14285685047129815</v>
      </c>
      <c r="F618" s="407">
        <v>2.1792146739127308E-3</v>
      </c>
      <c r="G618" s="429">
        <v>2.0114973319942954E-3</v>
      </c>
      <c r="H618" s="444">
        <v>2.0245847138639116E-4</v>
      </c>
      <c r="I618" s="412">
        <v>1.9370020201151404E-4</v>
      </c>
      <c r="J618" s="428">
        <v>3.6977442012967592E-2</v>
      </c>
    </row>
    <row r="619" spans="1:10" ht="15.6" x14ac:dyDescent="0.3">
      <c r="A619" s="422" t="s">
        <v>204</v>
      </c>
      <c r="B619" s="423">
        <v>2023</v>
      </c>
      <c r="C619" s="436" t="s">
        <v>911</v>
      </c>
      <c r="D619" s="433">
        <v>2.8606638131973582E-2</v>
      </c>
      <c r="E619" s="407">
        <v>0.12377029630644588</v>
      </c>
      <c r="F619" s="407">
        <v>2.0249271998858372E-3</v>
      </c>
      <c r="G619" s="429">
        <v>1.8687169349906035E-3</v>
      </c>
      <c r="H619" s="444">
        <v>1.8036483241762365E-4</v>
      </c>
      <c r="I619" s="412">
        <v>1.7256233077782328E-4</v>
      </c>
      <c r="J619" s="428">
        <v>3.5809072518921632E-2</v>
      </c>
    </row>
    <row r="620" spans="1:10" ht="15.6" x14ac:dyDescent="0.3">
      <c r="A620" s="422" t="s">
        <v>204</v>
      </c>
      <c r="B620" s="423">
        <v>2024</v>
      </c>
      <c r="C620" s="436" t="s">
        <v>912</v>
      </c>
      <c r="D620" s="433">
        <v>2.4468051299471043E-2</v>
      </c>
      <c r="E620" s="407">
        <v>0.1070509663362426</v>
      </c>
      <c r="F620" s="407">
        <v>1.8775433555149375E-3</v>
      </c>
      <c r="G620" s="429">
        <v>1.7321373748332945E-3</v>
      </c>
      <c r="H620" s="444">
        <v>1.5487773430242593E-4</v>
      </c>
      <c r="I620" s="412">
        <v>1.4817779059702731E-4</v>
      </c>
      <c r="J620" s="428">
        <v>3.469838019129378E-2</v>
      </c>
    </row>
    <row r="621" spans="1:10" ht="15.6" x14ac:dyDescent="0.3">
      <c r="A621" s="422" t="s">
        <v>204</v>
      </c>
      <c r="B621" s="423">
        <v>2025</v>
      </c>
      <c r="C621" s="436" t="s">
        <v>913</v>
      </c>
      <c r="D621" s="433">
        <v>2.1263317322509363E-2</v>
      </c>
      <c r="E621" s="407">
        <v>9.3773456650606685E-2</v>
      </c>
      <c r="F621" s="407">
        <v>1.7681482110863957E-3</v>
      </c>
      <c r="G621" s="429">
        <v>1.6308878294301371E-3</v>
      </c>
      <c r="H621" s="444">
        <v>1.3783760194613115E-4</v>
      </c>
      <c r="I621" s="412">
        <v>1.3187480762090316E-4</v>
      </c>
      <c r="J621" s="428">
        <v>3.3570136699187604E-2</v>
      </c>
    </row>
    <row r="622" spans="1:10" ht="15.6" x14ac:dyDescent="0.3">
      <c r="A622" s="422" t="s">
        <v>204</v>
      </c>
      <c r="B622" s="423">
        <v>2026</v>
      </c>
      <c r="C622" s="436" t="s">
        <v>914</v>
      </c>
      <c r="D622" s="433">
        <v>1.8649231715995904E-2</v>
      </c>
      <c r="E622" s="407">
        <v>8.2943361689030506E-2</v>
      </c>
      <c r="F622" s="407">
        <v>1.6734591805369983E-3</v>
      </c>
      <c r="G622" s="429">
        <v>1.5432062428175134E-3</v>
      </c>
      <c r="H622" s="444">
        <v>1.2128365681812738E-4</v>
      </c>
      <c r="I622" s="412">
        <v>1.1603697993930776E-4</v>
      </c>
      <c r="J622" s="428">
        <v>3.2661576755987499E-2</v>
      </c>
    </row>
    <row r="623" spans="1:10" ht="15.6" x14ac:dyDescent="0.3">
      <c r="A623" s="422" t="s">
        <v>204</v>
      </c>
      <c r="B623" s="423">
        <v>2027</v>
      </c>
      <c r="C623" s="436" t="s">
        <v>915</v>
      </c>
      <c r="D623" s="433">
        <v>1.6388299465370272E-2</v>
      </c>
      <c r="E623" s="407">
        <v>7.3582199631963496E-2</v>
      </c>
      <c r="F623" s="407">
        <v>1.5683685673349966E-3</v>
      </c>
      <c r="G623" s="429">
        <v>1.4456265716766927E-3</v>
      </c>
      <c r="H623" s="444">
        <v>9.5757667971382117E-5</v>
      </c>
      <c r="I623" s="412">
        <v>9.1615232025894953E-5</v>
      </c>
      <c r="J623" s="428">
        <v>3.1718491318388303E-2</v>
      </c>
    </row>
    <row r="624" spans="1:10" ht="15.6" x14ac:dyDescent="0.3">
      <c r="A624" s="422" t="s">
        <v>204</v>
      </c>
      <c r="B624" s="423">
        <v>2028</v>
      </c>
      <c r="C624" s="436" t="s">
        <v>916</v>
      </c>
      <c r="D624" s="433">
        <v>1.4495529689036521E-2</v>
      </c>
      <c r="E624" s="407">
        <v>6.5711432760283711E-2</v>
      </c>
      <c r="F624" s="407">
        <v>1.4672579870893998E-3</v>
      </c>
      <c r="G624" s="429">
        <v>1.351936201460573E-3</v>
      </c>
      <c r="H624" s="444">
        <v>7.6358238549699908E-5</v>
      </c>
      <c r="I624" s="412">
        <v>7.3055018594973649E-5</v>
      </c>
      <c r="J624" s="428">
        <v>3.0871202861946074E-2</v>
      </c>
    </row>
    <row r="625" spans="1:10" ht="15.6" x14ac:dyDescent="0.3">
      <c r="A625" s="422" t="s">
        <v>204</v>
      </c>
      <c r="B625" s="423">
        <v>2029</v>
      </c>
      <c r="C625" s="436" t="s">
        <v>917</v>
      </c>
      <c r="D625" s="433">
        <v>1.2768020673656984E-2</v>
      </c>
      <c r="E625" s="407">
        <v>5.866405439036082E-2</v>
      </c>
      <c r="F625" s="407">
        <v>1.375199404695275E-3</v>
      </c>
      <c r="G625" s="429">
        <v>1.2669189086669686E-3</v>
      </c>
      <c r="H625" s="444">
        <v>6.637328690051193E-5</v>
      </c>
      <c r="I625" s="412">
        <v>6.350201302536913E-5</v>
      </c>
      <c r="J625" s="428">
        <v>3.0111417864603664E-2</v>
      </c>
    </row>
    <row r="626" spans="1:10" ht="15.6" x14ac:dyDescent="0.3">
      <c r="A626" s="422" t="s">
        <v>204</v>
      </c>
      <c r="B626" s="423">
        <v>2030</v>
      </c>
      <c r="C626" s="436" t="s">
        <v>918</v>
      </c>
      <c r="D626" s="433">
        <v>1.1308152005358977E-2</v>
      </c>
      <c r="E626" s="407">
        <v>5.2678770566263355E-2</v>
      </c>
      <c r="F626" s="407">
        <v>1.2834051604119553E-3</v>
      </c>
      <c r="G626" s="429">
        <v>1.1820406222192888E-3</v>
      </c>
      <c r="H626" s="444">
        <v>5.3561521262453792E-5</v>
      </c>
      <c r="I626" s="412">
        <v>5.1244475451146728E-5</v>
      </c>
      <c r="J626" s="428">
        <v>2.9433519853820804E-2</v>
      </c>
    </row>
    <row r="627" spans="1:10" ht="15.6" x14ac:dyDescent="0.3">
      <c r="A627" s="422" t="s">
        <v>204</v>
      </c>
      <c r="B627" s="423">
        <v>2031</v>
      </c>
      <c r="C627" s="436" t="s">
        <v>919</v>
      </c>
      <c r="D627" s="433">
        <v>1.0000676087731622E-2</v>
      </c>
      <c r="E627" s="407">
        <v>4.7395371527778368E-2</v>
      </c>
      <c r="F627" s="407">
        <v>1.201958669647146E-3</v>
      </c>
      <c r="G627" s="429">
        <v>1.1069789115038908E-3</v>
      </c>
      <c r="H627" s="444">
        <v>4.8879001855725288E-5</v>
      </c>
      <c r="I627" s="412">
        <v>4.6764525528504545E-5</v>
      </c>
      <c r="J627" s="428">
        <v>2.8831773228661831E-2</v>
      </c>
    </row>
    <row r="628" spans="1:10" ht="15.6" x14ac:dyDescent="0.3">
      <c r="A628" s="422" t="s">
        <v>204</v>
      </c>
      <c r="B628" s="423">
        <v>2032</v>
      </c>
      <c r="C628" s="436" t="s">
        <v>920</v>
      </c>
      <c r="D628" s="433">
        <v>8.8762797374188507E-3</v>
      </c>
      <c r="E628" s="407">
        <v>4.2958351361818532E-2</v>
      </c>
      <c r="F628" s="407">
        <v>1.1257391427409195E-3</v>
      </c>
      <c r="G628" s="429">
        <v>1.036698997072639E-3</v>
      </c>
      <c r="H628" s="444">
        <v>4.355317310300454E-5</v>
      </c>
      <c r="I628" s="412">
        <v>4.1669078170192958E-5</v>
      </c>
      <c r="J628" s="428">
        <v>2.8299617984139606E-2</v>
      </c>
    </row>
    <row r="629" spans="1:10" ht="15.6" x14ac:dyDescent="0.3">
      <c r="A629" s="422" t="s">
        <v>204</v>
      </c>
      <c r="B629" s="423">
        <v>2033</v>
      </c>
      <c r="C629" s="436" t="s">
        <v>921</v>
      </c>
      <c r="D629" s="433">
        <v>7.9138445997114538E-3</v>
      </c>
      <c r="E629" s="407">
        <v>3.9259406373635737E-2</v>
      </c>
      <c r="F629" s="407">
        <v>1.0569662001772308E-3</v>
      </c>
      <c r="G629" s="429">
        <v>9.7335999932627378E-4</v>
      </c>
      <c r="H629" s="444">
        <v>4.0737400025575883E-5</v>
      </c>
      <c r="I629" s="412">
        <v>3.8975120988014351E-5</v>
      </c>
      <c r="J629" s="428">
        <v>2.7831043945843886E-2</v>
      </c>
    </row>
    <row r="630" spans="1:10" ht="15.6" x14ac:dyDescent="0.3">
      <c r="A630" s="422" t="s">
        <v>204</v>
      </c>
      <c r="B630" s="423">
        <v>2034</v>
      </c>
      <c r="C630" s="436" t="s">
        <v>922</v>
      </c>
      <c r="D630" s="433">
        <v>7.0546850322664592E-3</v>
      </c>
      <c r="E630" s="407">
        <v>3.6077869209636911E-2</v>
      </c>
      <c r="F630" s="407">
        <v>9.9169679397022813E-4</v>
      </c>
      <c r="G630" s="429">
        <v>9.1325130284788177E-4</v>
      </c>
      <c r="H630" s="444">
        <v>3.8157679687157259E-5</v>
      </c>
      <c r="I630" s="412">
        <v>3.6507000823029742E-5</v>
      </c>
      <c r="J630" s="428">
        <v>2.7420601888785825E-2</v>
      </c>
    </row>
    <row r="631" spans="1:10" ht="15.6" x14ac:dyDescent="0.3">
      <c r="A631" s="422" t="s">
        <v>204</v>
      </c>
      <c r="B631" s="423">
        <v>2035</v>
      </c>
      <c r="C631" s="436" t="s">
        <v>923</v>
      </c>
      <c r="D631" s="433">
        <v>6.2885541828545813E-3</v>
      </c>
      <c r="E631" s="407">
        <v>3.3358248171946193E-2</v>
      </c>
      <c r="F631" s="407">
        <v>9.2965035592925663E-4</v>
      </c>
      <c r="G631" s="429">
        <v>8.5610291016150646E-4</v>
      </c>
      <c r="H631" s="444">
        <v>3.551640135870837E-5</v>
      </c>
      <c r="I631" s="412">
        <v>3.3979978534318056E-5</v>
      </c>
      <c r="J631" s="428">
        <v>2.7064190141331705E-2</v>
      </c>
    </row>
    <row r="632" spans="1:10" ht="15.6" x14ac:dyDescent="0.3">
      <c r="A632" s="422" t="s">
        <v>204</v>
      </c>
      <c r="B632" s="423">
        <v>2036</v>
      </c>
      <c r="C632" s="436" t="s">
        <v>924</v>
      </c>
      <c r="D632" s="433">
        <v>5.6103288047372217E-3</v>
      </c>
      <c r="E632" s="407">
        <v>3.1016530390894255E-2</v>
      </c>
      <c r="F632" s="407">
        <v>8.7615709259228813E-4</v>
      </c>
      <c r="G632" s="429">
        <v>8.0680209445627301E-4</v>
      </c>
      <c r="H632" s="444">
        <v>3.240312024695502E-5</v>
      </c>
      <c r="I632" s="412">
        <v>3.1001372464974773E-5</v>
      </c>
      <c r="J632" s="428">
        <v>2.6756798555615365E-2</v>
      </c>
    </row>
    <row r="633" spans="1:10" ht="15.6" x14ac:dyDescent="0.3">
      <c r="A633" s="422" t="s">
        <v>204</v>
      </c>
      <c r="B633" s="423">
        <v>2037</v>
      </c>
      <c r="C633" s="436" t="s">
        <v>925</v>
      </c>
      <c r="D633" s="433">
        <v>5.022532486114669E-3</v>
      </c>
      <c r="E633" s="407">
        <v>2.9032459091482794E-2</v>
      </c>
      <c r="F633" s="407">
        <v>8.2829316754774588E-4</v>
      </c>
      <c r="G633" s="429">
        <v>7.6272416344175004E-4</v>
      </c>
      <c r="H633" s="444">
        <v>3.0562456020641567E-5</v>
      </c>
      <c r="I633" s="412">
        <v>2.9240346920809203E-5</v>
      </c>
      <c r="J633" s="428">
        <v>2.6494888759578117E-2</v>
      </c>
    </row>
    <row r="634" spans="1:10" ht="15.6" x14ac:dyDescent="0.3">
      <c r="A634" s="422" t="s">
        <v>204</v>
      </c>
      <c r="B634" s="423">
        <v>2038</v>
      </c>
      <c r="C634" s="436" t="s">
        <v>926</v>
      </c>
      <c r="D634" s="433">
        <v>4.492592769837875E-3</v>
      </c>
      <c r="E634" s="407">
        <v>2.7252028015112489E-2</v>
      </c>
      <c r="F634" s="407">
        <v>7.8421350555180297E-4</v>
      </c>
      <c r="G634" s="429">
        <v>7.2213079898976581E-4</v>
      </c>
      <c r="H634" s="444">
        <v>2.8851743599443053E-5</v>
      </c>
      <c r="I634" s="412">
        <v>2.7603629393352702E-5</v>
      </c>
      <c r="J634" s="428">
        <v>2.6273375762652366E-2</v>
      </c>
    </row>
    <row r="635" spans="1:10" ht="15.6" x14ac:dyDescent="0.3">
      <c r="A635" s="422" t="s">
        <v>204</v>
      </c>
      <c r="B635" s="423">
        <v>2039</v>
      </c>
      <c r="C635" s="436" t="s">
        <v>927</v>
      </c>
      <c r="D635" s="433">
        <v>3.9911366084009218E-3</v>
      </c>
      <c r="E635" s="407">
        <v>2.5590101254147065E-2</v>
      </c>
      <c r="F635" s="407">
        <v>7.4344591817892798E-4</v>
      </c>
      <c r="G635" s="429">
        <v>6.8459262215912677E-4</v>
      </c>
      <c r="H635" s="444">
        <v>2.7397959699614356E-5</v>
      </c>
      <c r="I635" s="412">
        <v>2.6212738385843197E-5</v>
      </c>
      <c r="J635" s="428">
        <v>2.6086744790410937E-2</v>
      </c>
    </row>
    <row r="636" spans="1:10" ht="15.6" x14ac:dyDescent="0.3">
      <c r="A636" s="422" t="s">
        <v>204</v>
      </c>
      <c r="B636" s="423">
        <v>2040</v>
      </c>
      <c r="C636" s="436" t="s">
        <v>928</v>
      </c>
      <c r="D636" s="433">
        <v>3.5278472586677133E-3</v>
      </c>
      <c r="E636" s="407">
        <v>2.4138967282400201E-2</v>
      </c>
      <c r="F636" s="407">
        <v>7.0569499425376481E-4</v>
      </c>
      <c r="G636" s="429">
        <v>6.4983239368568597E-4</v>
      </c>
      <c r="H636" s="444">
        <v>2.607758696291539E-5</v>
      </c>
      <c r="I636" s="412">
        <v>2.4949487817628483E-5</v>
      </c>
      <c r="J636" s="428">
        <v>2.5931375132545894E-2</v>
      </c>
    </row>
    <row r="637" spans="1:10" ht="15.6" x14ac:dyDescent="0.3">
      <c r="A637" s="422" t="s">
        <v>204</v>
      </c>
      <c r="B637" s="423">
        <v>2041</v>
      </c>
      <c r="C637" s="436" t="s">
        <v>929</v>
      </c>
      <c r="D637" s="433">
        <v>3.1639819403020686E-3</v>
      </c>
      <c r="E637" s="407">
        <v>2.297643650495566E-2</v>
      </c>
      <c r="F637" s="407">
        <v>6.7773436473312319E-4</v>
      </c>
      <c r="G637" s="429">
        <v>6.2408032661651167E-4</v>
      </c>
      <c r="H637" s="444">
        <v>2.4917704557795043E-5</v>
      </c>
      <c r="I637" s="412">
        <v>2.3839771061393743E-5</v>
      </c>
      <c r="J637" s="428">
        <v>2.5803954379730328E-2</v>
      </c>
    </row>
    <row r="638" spans="1:10" ht="15.6" x14ac:dyDescent="0.3">
      <c r="A638" s="422" t="s">
        <v>204</v>
      </c>
      <c r="B638" s="423">
        <v>2042</v>
      </c>
      <c r="C638" s="436" t="s">
        <v>930</v>
      </c>
      <c r="D638" s="433">
        <v>2.852834830918445E-3</v>
      </c>
      <c r="E638" s="407">
        <v>2.1945404006048906E-2</v>
      </c>
      <c r="F638" s="407">
        <v>6.5294239658966399E-4</v>
      </c>
      <c r="G638" s="429">
        <v>6.0125164733086818E-4</v>
      </c>
      <c r="H638" s="444">
        <v>2.4011967926837498E-5</v>
      </c>
      <c r="I638" s="412">
        <v>2.2973222024707073E-5</v>
      </c>
      <c r="J638" s="428">
        <v>2.5697837509102622E-2</v>
      </c>
    </row>
    <row r="639" spans="1:10" ht="15.6" x14ac:dyDescent="0.3">
      <c r="A639" s="422" t="s">
        <v>204</v>
      </c>
      <c r="B639" s="423">
        <v>2043</v>
      </c>
      <c r="C639" s="436" t="s">
        <v>931</v>
      </c>
      <c r="D639" s="433">
        <v>2.6229025167512961E-3</v>
      </c>
      <c r="E639" s="407">
        <v>2.1179045241115513E-2</v>
      </c>
      <c r="F639" s="407">
        <v>6.3104923115392549E-4</v>
      </c>
      <c r="G639" s="429">
        <v>5.8108919436356422E-4</v>
      </c>
      <c r="H639" s="444">
        <v>2.3138038980953967E-5</v>
      </c>
      <c r="I639" s="412">
        <v>2.2137097636084081E-5</v>
      </c>
      <c r="J639" s="428">
        <v>2.5611525704342348E-2</v>
      </c>
    </row>
    <row r="640" spans="1:10" ht="15.6" x14ac:dyDescent="0.3">
      <c r="A640" s="422" t="s">
        <v>204</v>
      </c>
      <c r="B640" s="423">
        <v>2044</v>
      </c>
      <c r="C640" s="436" t="s">
        <v>932</v>
      </c>
      <c r="D640" s="433">
        <v>2.4614546795078312E-3</v>
      </c>
      <c r="E640" s="407">
        <v>2.0614499647943606E-2</v>
      </c>
      <c r="F640" s="407">
        <v>6.1193693518590679E-4</v>
      </c>
      <c r="G640" s="429">
        <v>5.6349125557525926E-4</v>
      </c>
      <c r="H640" s="444">
        <v>2.2470338878655992E-5</v>
      </c>
      <c r="I640" s="412">
        <v>2.1498289641547373E-5</v>
      </c>
      <c r="J640" s="428">
        <v>2.5540867232455033E-2</v>
      </c>
    </row>
    <row r="641" spans="1:10" ht="15.6" x14ac:dyDescent="0.3">
      <c r="A641" s="422" t="s">
        <v>204</v>
      </c>
      <c r="B641" s="423">
        <v>2045</v>
      </c>
      <c r="C641" s="436" t="s">
        <v>933</v>
      </c>
      <c r="D641" s="433">
        <v>2.3634936693237101E-3</v>
      </c>
      <c r="E641" s="407">
        <v>2.0263450696421846E-2</v>
      </c>
      <c r="F641" s="407">
        <v>5.9528191537095386E-4</v>
      </c>
      <c r="G641" s="429">
        <v>5.4815553351913527E-4</v>
      </c>
      <c r="H641" s="444">
        <v>2.1885491258517391E-5</v>
      </c>
      <c r="I641" s="412">
        <v>2.0938724975750096E-5</v>
      </c>
      <c r="J641" s="428">
        <v>2.5481685060313796E-2</v>
      </c>
    </row>
    <row r="642" spans="1:10" ht="15.6" x14ac:dyDescent="0.3">
      <c r="A642" s="422" t="s">
        <v>204</v>
      </c>
      <c r="B642" s="423">
        <v>2046</v>
      </c>
      <c r="C642" s="436" t="s">
        <v>934</v>
      </c>
      <c r="D642" s="433">
        <v>2.2800087072842264E-3</v>
      </c>
      <c r="E642" s="407">
        <v>1.9984760279902921E-2</v>
      </c>
      <c r="F642" s="407">
        <v>5.8083295043070461E-4</v>
      </c>
      <c r="G642" s="429">
        <v>5.3485106558324883E-4</v>
      </c>
      <c r="H642" s="444">
        <v>2.1358848928260501E-5</v>
      </c>
      <c r="I642" s="412">
        <v>2.0434873401129843E-5</v>
      </c>
      <c r="J642" s="428">
        <v>2.543212029089394E-2</v>
      </c>
    </row>
    <row r="643" spans="1:10" ht="15.6" x14ac:dyDescent="0.3">
      <c r="A643" s="422" t="s">
        <v>204</v>
      </c>
      <c r="B643" s="423">
        <v>2047</v>
      </c>
      <c r="C643" s="436" t="s">
        <v>935</v>
      </c>
      <c r="D643" s="433">
        <v>2.209408173940709E-3</v>
      </c>
      <c r="E643" s="407">
        <v>1.9746514912527477E-2</v>
      </c>
      <c r="F643" s="407">
        <v>5.6847612232894835E-4</v>
      </c>
      <c r="G643" s="429">
        <v>5.2346966098801664E-4</v>
      </c>
      <c r="H643" s="444">
        <v>2.0837867675067446E-5</v>
      </c>
      <c r="I643" s="412">
        <v>1.9936431463212912E-5</v>
      </c>
      <c r="J643" s="428">
        <v>2.5391628726022696E-2</v>
      </c>
    </row>
    <row r="644" spans="1:10" ht="15.6" x14ac:dyDescent="0.3">
      <c r="A644" s="422" t="s">
        <v>204</v>
      </c>
      <c r="B644" s="423">
        <v>2048</v>
      </c>
      <c r="C644" s="436" t="s">
        <v>936</v>
      </c>
      <c r="D644" s="433">
        <v>2.1516480596406361E-3</v>
      </c>
      <c r="E644" s="407">
        <v>1.9548994815239959E-2</v>
      </c>
      <c r="F644" s="407">
        <v>5.5791807300862488E-4</v>
      </c>
      <c r="G644" s="429">
        <v>5.1374459621891788E-4</v>
      </c>
      <c r="H644" s="444">
        <v>2.0367765835865569E-5</v>
      </c>
      <c r="I644" s="412">
        <v>1.9486667065863971E-5</v>
      </c>
      <c r="J644" s="428">
        <v>2.5357994144857718E-2</v>
      </c>
    </row>
    <row r="645" spans="1:10" ht="15.6" x14ac:dyDescent="0.3">
      <c r="A645" s="422" t="s">
        <v>204</v>
      </c>
      <c r="B645" s="423">
        <v>2049</v>
      </c>
      <c r="C645" s="436" t="s">
        <v>937</v>
      </c>
      <c r="D645" s="433">
        <v>2.1293419447348497E-3</v>
      </c>
      <c r="E645" s="407">
        <v>1.9546139245215893E-2</v>
      </c>
      <c r="F645" s="407">
        <v>5.5122483952646105E-4</v>
      </c>
      <c r="G645" s="429">
        <v>5.075755647178863E-4</v>
      </c>
      <c r="H645" s="444">
        <v>1.9972985309665395E-5</v>
      </c>
      <c r="I645" s="412">
        <v>1.9108963312578693E-5</v>
      </c>
      <c r="J645" s="428">
        <v>2.5330299051632501E-2</v>
      </c>
    </row>
    <row r="646" spans="1:10" ht="15.6" x14ac:dyDescent="0.3">
      <c r="A646" s="422" t="s">
        <v>204</v>
      </c>
      <c r="B646" s="423">
        <v>2050</v>
      </c>
      <c r="C646" s="436" t="s">
        <v>938</v>
      </c>
      <c r="D646" s="433">
        <v>2.1111140626241861E-3</v>
      </c>
      <c r="E646" s="407">
        <v>1.955000065983974E-2</v>
      </c>
      <c r="F646" s="407">
        <v>5.4577048665086154E-4</v>
      </c>
      <c r="G646" s="429">
        <v>5.0255070390466193E-4</v>
      </c>
      <c r="H646" s="444">
        <v>1.9714827876729879E-5</v>
      </c>
      <c r="I646" s="412">
        <v>1.8861974333918649E-5</v>
      </c>
      <c r="J646" s="428">
        <v>2.5307573276428501E-2</v>
      </c>
    </row>
    <row r="647" spans="1:10" ht="15.6" x14ac:dyDescent="0.3">
      <c r="A647" s="422" t="s">
        <v>23</v>
      </c>
      <c r="B647" s="423">
        <v>2015</v>
      </c>
      <c r="C647" s="436" t="s">
        <v>2454</v>
      </c>
      <c r="D647" s="433">
        <v>8.8083385948952306E-2</v>
      </c>
      <c r="E647" s="407">
        <v>0.29533831108346431</v>
      </c>
      <c r="F647" s="407">
        <v>2.9614005355307173E-3</v>
      </c>
      <c r="G647" s="429">
        <v>2.7382920546250218E-3</v>
      </c>
      <c r="H647" s="444">
        <v>2.1805183202593768E-4</v>
      </c>
      <c r="I647" s="412">
        <v>2.0861900760792834E-4</v>
      </c>
      <c r="J647" s="428">
        <v>4.668893344851871E-2</v>
      </c>
    </row>
    <row r="648" spans="1:10" ht="15.6" x14ac:dyDescent="0.3">
      <c r="A648" s="422" t="s">
        <v>23</v>
      </c>
      <c r="B648" s="423">
        <v>2016</v>
      </c>
      <c r="C648" s="436" t="s">
        <v>2455</v>
      </c>
      <c r="D648" s="433">
        <v>7.4899276778258875E-2</v>
      </c>
      <c r="E648" s="407">
        <v>0.25767028176242218</v>
      </c>
      <c r="F648" s="407">
        <v>2.7821837043930202E-3</v>
      </c>
      <c r="G648" s="429">
        <v>2.5714295796670224E-3</v>
      </c>
      <c r="H648" s="444">
        <v>2.0735875750748015E-4</v>
      </c>
      <c r="I648" s="412">
        <v>1.9838850999087134E-4</v>
      </c>
      <c r="J648" s="428">
        <v>4.5966730444446414E-2</v>
      </c>
    </row>
    <row r="649" spans="1:10" ht="15.6" x14ac:dyDescent="0.3">
      <c r="A649" s="422" t="s">
        <v>23</v>
      </c>
      <c r="B649" s="423">
        <v>2017</v>
      </c>
      <c r="C649" s="436" t="s">
        <v>939</v>
      </c>
      <c r="D649" s="433">
        <v>6.2671307503341198E-2</v>
      </c>
      <c r="E649" s="407">
        <v>0.22198335080780546</v>
      </c>
      <c r="F649" s="407">
        <v>2.6392798987050544E-3</v>
      </c>
      <c r="G649" s="429">
        <v>2.4378494599137279E-3</v>
      </c>
      <c r="H649" s="444">
        <v>1.8979566990216725E-4</v>
      </c>
      <c r="I649" s="412">
        <v>1.8158519521811913E-4</v>
      </c>
      <c r="J649" s="428">
        <v>4.4966527932950896E-2</v>
      </c>
    </row>
    <row r="650" spans="1:10" ht="15.6" x14ac:dyDescent="0.3">
      <c r="A650" s="422" t="s">
        <v>23</v>
      </c>
      <c r="B650" s="423">
        <v>2018</v>
      </c>
      <c r="C650" s="436" t="s">
        <v>940</v>
      </c>
      <c r="D650" s="433">
        <v>5.1896486889788103E-2</v>
      </c>
      <c r="E650" s="407">
        <v>0.19038573132026268</v>
      </c>
      <c r="F650" s="407">
        <v>2.5418947391090993E-3</v>
      </c>
      <c r="G650" s="429">
        <v>2.3464406086266885E-3</v>
      </c>
      <c r="H650" s="444">
        <v>1.7428186187466664E-4</v>
      </c>
      <c r="I650" s="412">
        <v>1.6674251015712834E-4</v>
      </c>
      <c r="J650" s="428">
        <v>4.3913566369142891E-2</v>
      </c>
    </row>
    <row r="651" spans="1:10" ht="15.6" x14ac:dyDescent="0.3">
      <c r="A651" s="422" t="s">
        <v>23</v>
      </c>
      <c r="B651" s="423">
        <v>2019</v>
      </c>
      <c r="C651" s="436" t="s">
        <v>941</v>
      </c>
      <c r="D651" s="433">
        <v>4.2138821495391998E-2</v>
      </c>
      <c r="E651" s="407">
        <v>0.16274389692743199</v>
      </c>
      <c r="F651" s="407">
        <v>2.4610792673859902E-3</v>
      </c>
      <c r="G651" s="429">
        <v>2.2704111644922466E-3</v>
      </c>
      <c r="H651" s="444">
        <v>1.601830054149867E-4</v>
      </c>
      <c r="I651" s="412">
        <v>1.5325355814512555E-4</v>
      </c>
      <c r="J651" s="428">
        <v>4.2803768225796859E-2</v>
      </c>
    </row>
    <row r="652" spans="1:10" ht="15.6" x14ac:dyDescent="0.3">
      <c r="A652" s="422" t="s">
        <v>23</v>
      </c>
      <c r="B652" s="423">
        <v>2020</v>
      </c>
      <c r="C652" s="436" t="s">
        <v>942</v>
      </c>
      <c r="D652" s="433">
        <v>3.5609621884741073E-2</v>
      </c>
      <c r="E652" s="407">
        <v>0.14026986118170431</v>
      </c>
      <c r="F652" s="407">
        <v>2.361914801910908E-3</v>
      </c>
      <c r="G652" s="429">
        <v>2.178293570851233E-3</v>
      </c>
      <c r="H652" s="444">
        <v>1.4586273275836919E-4</v>
      </c>
      <c r="I652" s="412">
        <v>1.3955277947546527E-4</v>
      </c>
      <c r="J652" s="428">
        <v>4.1657173674127225E-2</v>
      </c>
    </row>
    <row r="653" spans="1:10" ht="15.6" x14ac:dyDescent="0.3">
      <c r="A653" s="422" t="s">
        <v>23</v>
      </c>
      <c r="B653" s="423">
        <v>2021</v>
      </c>
      <c r="C653" s="436" t="s">
        <v>943</v>
      </c>
      <c r="D653" s="433">
        <v>2.9912477611673614E-2</v>
      </c>
      <c r="E653" s="407">
        <v>0.12046340471643469</v>
      </c>
      <c r="F653" s="407">
        <v>2.2236313260549441E-3</v>
      </c>
      <c r="G653" s="429">
        <v>2.0502992971498943E-3</v>
      </c>
      <c r="H653" s="444">
        <v>1.33102282479908E-4</v>
      </c>
      <c r="I653" s="412">
        <v>1.2734433569323462E-4</v>
      </c>
      <c r="J653" s="428">
        <v>4.0468158472177884E-2</v>
      </c>
    </row>
    <row r="654" spans="1:10" ht="15.6" x14ac:dyDescent="0.3">
      <c r="A654" s="422" t="s">
        <v>23</v>
      </c>
      <c r="B654" s="423">
        <v>2022</v>
      </c>
      <c r="C654" s="436" t="s">
        <v>944</v>
      </c>
      <c r="D654" s="433">
        <v>2.377466979528112E-2</v>
      </c>
      <c r="E654" s="407">
        <v>0.10229536956010224</v>
      </c>
      <c r="F654" s="407">
        <v>2.0874303668479304E-3</v>
      </c>
      <c r="G654" s="429">
        <v>1.9240300347504039E-3</v>
      </c>
      <c r="H654" s="444">
        <v>1.2164154414425871E-4</v>
      </c>
      <c r="I654" s="412">
        <v>1.1637938392073681E-4</v>
      </c>
      <c r="J654" s="428">
        <v>3.9276484107051396E-2</v>
      </c>
    </row>
    <row r="655" spans="1:10" ht="15.6" x14ac:dyDescent="0.3">
      <c r="A655" s="422" t="s">
        <v>23</v>
      </c>
      <c r="B655" s="423">
        <v>2023</v>
      </c>
      <c r="C655" s="436" t="s">
        <v>945</v>
      </c>
      <c r="D655" s="433">
        <v>2.0482160829515574E-2</v>
      </c>
      <c r="E655" s="407">
        <v>8.8932923454869348E-2</v>
      </c>
      <c r="F655" s="407">
        <v>1.9726974139440434E-3</v>
      </c>
      <c r="G655" s="429">
        <v>1.8180772106784228E-3</v>
      </c>
      <c r="H655" s="444">
        <v>1.112328538354581E-4</v>
      </c>
      <c r="I655" s="412">
        <v>1.064209712631605E-4</v>
      </c>
      <c r="J655" s="428">
        <v>3.8085136472733663E-2</v>
      </c>
    </row>
    <row r="656" spans="1:10" ht="15.6" x14ac:dyDescent="0.3">
      <c r="A656" s="422" t="s">
        <v>23</v>
      </c>
      <c r="B656" s="423">
        <v>2024</v>
      </c>
      <c r="C656" s="436" t="s">
        <v>946</v>
      </c>
      <c r="D656" s="433">
        <v>1.7582333218139689E-2</v>
      </c>
      <c r="E656" s="407">
        <v>7.743426041608735E-2</v>
      </c>
      <c r="F656" s="407">
        <v>1.8682683904230699E-3</v>
      </c>
      <c r="G656" s="429">
        <v>1.7216295486159933E-3</v>
      </c>
      <c r="H656" s="444">
        <v>1.0187717085159938E-4</v>
      </c>
      <c r="I656" s="412">
        <v>9.7470008121041139E-5</v>
      </c>
      <c r="J656" s="428">
        <v>3.6898957474878959E-2</v>
      </c>
    </row>
    <row r="657" spans="1:10" ht="15.6" x14ac:dyDescent="0.3">
      <c r="A657" s="422" t="s">
        <v>23</v>
      </c>
      <c r="B657" s="423">
        <v>2025</v>
      </c>
      <c r="C657" s="436" t="s">
        <v>947</v>
      </c>
      <c r="D657" s="433">
        <v>1.5384355580195234E-2</v>
      </c>
      <c r="E657" s="407">
        <v>6.8559203033745922E-2</v>
      </c>
      <c r="F657" s="407">
        <v>1.7856255635360053E-3</v>
      </c>
      <c r="G657" s="429">
        <v>1.6452747856281955E-3</v>
      </c>
      <c r="H657" s="444">
        <v>9.266881657390592E-5</v>
      </c>
      <c r="I657" s="412">
        <v>8.8660001868926354E-5</v>
      </c>
      <c r="J657" s="428">
        <v>3.5736206438020654E-2</v>
      </c>
    </row>
    <row r="658" spans="1:10" ht="15.6" x14ac:dyDescent="0.3">
      <c r="A658" s="422" t="s">
        <v>23</v>
      </c>
      <c r="B658" s="423">
        <v>2026</v>
      </c>
      <c r="C658" s="436" t="s">
        <v>948</v>
      </c>
      <c r="D658" s="433">
        <v>1.3612611589199939E-2</v>
      </c>
      <c r="E658" s="407">
        <v>6.1447739675333596E-2</v>
      </c>
      <c r="F658" s="407">
        <v>1.7038380026117232E-3</v>
      </c>
      <c r="G658" s="429">
        <v>1.5696748798459017E-3</v>
      </c>
      <c r="H658" s="444">
        <v>8.2023060943221671E-5</v>
      </c>
      <c r="I658" s="412">
        <v>7.8474784244818264E-5</v>
      </c>
      <c r="J658" s="428">
        <v>3.4653797013700277E-2</v>
      </c>
    </row>
    <row r="659" spans="1:10" ht="15.6" x14ac:dyDescent="0.3">
      <c r="A659" s="422" t="s">
        <v>23</v>
      </c>
      <c r="B659" s="423">
        <v>2027</v>
      </c>
      <c r="C659" s="436" t="s">
        <v>949</v>
      </c>
      <c r="D659" s="433">
        <v>1.2090865900194292E-2</v>
      </c>
      <c r="E659" s="407">
        <v>5.5385817610828149E-2</v>
      </c>
      <c r="F659" s="407">
        <v>1.6127766025549682E-3</v>
      </c>
      <c r="G659" s="429">
        <v>1.4855204747751644E-3</v>
      </c>
      <c r="H659" s="444">
        <v>7.0612051719508322E-5</v>
      </c>
      <c r="I659" s="412">
        <v>6.755741181331437E-5</v>
      </c>
      <c r="J659" s="428">
        <v>3.3639430621981235E-2</v>
      </c>
    </row>
    <row r="660" spans="1:10" ht="15.6" x14ac:dyDescent="0.3">
      <c r="A660" s="422" t="s">
        <v>23</v>
      </c>
      <c r="B660" s="423">
        <v>2028</v>
      </c>
      <c r="C660" s="436" t="s">
        <v>950</v>
      </c>
      <c r="D660" s="433">
        <v>1.0792551620032925E-2</v>
      </c>
      <c r="E660" s="407">
        <v>5.0259083476255025E-2</v>
      </c>
      <c r="F660" s="407">
        <v>1.5144847531055618E-3</v>
      </c>
      <c r="G660" s="429">
        <v>1.3947551696311296E-3</v>
      </c>
      <c r="H660" s="444">
        <v>6.0156014639544918E-5</v>
      </c>
      <c r="I660" s="412">
        <v>5.7553688013323664E-5</v>
      </c>
      <c r="J660" s="428">
        <v>3.2704440951291422E-2</v>
      </c>
    </row>
    <row r="661" spans="1:10" ht="15.6" x14ac:dyDescent="0.3">
      <c r="A661" s="422" t="s">
        <v>23</v>
      </c>
      <c r="B661" s="423">
        <v>2029</v>
      </c>
      <c r="C661" s="436" t="s">
        <v>951</v>
      </c>
      <c r="D661" s="433">
        <v>9.6145435564545332E-3</v>
      </c>
      <c r="E661" s="407">
        <v>4.57456440987127E-2</v>
      </c>
      <c r="F661" s="407">
        <v>1.4207211077067777E-3</v>
      </c>
      <c r="G661" s="429">
        <v>1.3082620525172162E-3</v>
      </c>
      <c r="H661" s="444">
        <v>5.2629889064683595E-5</v>
      </c>
      <c r="I661" s="412">
        <v>5.0353139852404509E-5</v>
      </c>
      <c r="J661" s="428">
        <v>3.1843411179529102E-2</v>
      </c>
    </row>
    <row r="662" spans="1:10" ht="15.6" x14ac:dyDescent="0.3">
      <c r="A662" s="422" t="s">
        <v>23</v>
      </c>
      <c r="B662" s="423">
        <v>2030</v>
      </c>
      <c r="C662" s="436" t="s">
        <v>952</v>
      </c>
      <c r="D662" s="433">
        <v>8.6477813864720143E-3</v>
      </c>
      <c r="E662" s="407">
        <v>4.1925577072530619E-2</v>
      </c>
      <c r="F662" s="407">
        <v>1.3303436054074266E-3</v>
      </c>
      <c r="G662" s="429">
        <v>1.2248539794348519E-3</v>
      </c>
      <c r="H662" s="444">
        <v>4.4327138191060982E-5</v>
      </c>
      <c r="I662" s="412">
        <v>4.2409567889114111E-5</v>
      </c>
      <c r="J662" s="428">
        <v>3.1056306985539232E-2</v>
      </c>
    </row>
    <row r="663" spans="1:10" ht="15.6" x14ac:dyDescent="0.3">
      <c r="A663" s="422" t="s">
        <v>23</v>
      </c>
      <c r="B663" s="423">
        <v>2031</v>
      </c>
      <c r="C663" s="436" t="s">
        <v>953</v>
      </c>
      <c r="D663" s="433">
        <v>7.8036133430469121E-3</v>
      </c>
      <c r="E663" s="407">
        <v>3.8652384231890782E-2</v>
      </c>
      <c r="F663" s="407">
        <v>1.2488643235761406E-3</v>
      </c>
      <c r="G663" s="429">
        <v>1.149793294626882E-3</v>
      </c>
      <c r="H663" s="444">
        <v>4.0467776302495801E-5</v>
      </c>
      <c r="I663" s="412">
        <v>3.8717157644088473E-5</v>
      </c>
      <c r="J663" s="428">
        <v>3.033997980748656E-2</v>
      </c>
    </row>
    <row r="664" spans="1:10" ht="15.6" x14ac:dyDescent="0.3">
      <c r="A664" s="422" t="s">
        <v>23</v>
      </c>
      <c r="B664" s="423">
        <v>2032</v>
      </c>
      <c r="C664" s="436" t="s">
        <v>954</v>
      </c>
      <c r="D664" s="433">
        <v>7.0583946170027553E-3</v>
      </c>
      <c r="E664" s="407">
        <v>3.5840912561378828E-2</v>
      </c>
      <c r="F664" s="407">
        <v>1.1733834007941202E-3</v>
      </c>
      <c r="G664" s="429">
        <v>1.0802937396697985E-3</v>
      </c>
      <c r="H664" s="444">
        <v>3.7855329874329725E-5</v>
      </c>
      <c r="I664" s="412">
        <v>3.6217729188092519E-5</v>
      </c>
      <c r="J664" s="428">
        <v>2.9693268791241043E-2</v>
      </c>
    </row>
    <row r="665" spans="1:10" ht="15.6" x14ac:dyDescent="0.3">
      <c r="A665" s="422" t="s">
        <v>23</v>
      </c>
      <c r="B665" s="423">
        <v>2033</v>
      </c>
      <c r="C665" s="436" t="s">
        <v>955</v>
      </c>
      <c r="D665" s="433">
        <v>6.3904069940803922E-3</v>
      </c>
      <c r="E665" s="407">
        <v>3.3411577171469614E-2</v>
      </c>
      <c r="F665" s="407">
        <v>1.1023810463449241E-3</v>
      </c>
      <c r="G665" s="429">
        <v>1.0149223307705678E-3</v>
      </c>
      <c r="H665" s="444">
        <v>3.5516989918880107E-5</v>
      </c>
      <c r="I665" s="412">
        <v>3.3980545810383642E-5</v>
      </c>
      <c r="J665" s="428">
        <v>2.9111302636992877E-2</v>
      </c>
    </row>
    <row r="666" spans="1:10" ht="15.6" x14ac:dyDescent="0.3">
      <c r="A666" s="422" t="s">
        <v>23</v>
      </c>
      <c r="B666" s="423">
        <v>2034</v>
      </c>
      <c r="C666" s="436" t="s">
        <v>956</v>
      </c>
      <c r="D666" s="433">
        <v>5.7734986780039769E-3</v>
      </c>
      <c r="E666" s="407">
        <v>3.1248824738125045E-2</v>
      </c>
      <c r="F666" s="407">
        <v>1.0355086699976295E-3</v>
      </c>
      <c r="G666" s="429">
        <v>9.5335619189545833E-4</v>
      </c>
      <c r="H666" s="444">
        <v>3.3388256580559892E-5</v>
      </c>
      <c r="I666" s="412">
        <v>3.1943900781779919E-5</v>
      </c>
      <c r="J666" s="428">
        <v>2.8587603582451982E-2</v>
      </c>
    </row>
    <row r="667" spans="1:10" ht="15.6" x14ac:dyDescent="0.3">
      <c r="A667" s="422" t="s">
        <v>23</v>
      </c>
      <c r="B667" s="423">
        <v>2035</v>
      </c>
      <c r="C667" s="436" t="s">
        <v>957</v>
      </c>
      <c r="D667" s="433">
        <v>5.2401227825073123E-3</v>
      </c>
      <c r="E667" s="407">
        <v>2.9469465100346034E-2</v>
      </c>
      <c r="F667" s="407">
        <v>9.7439141260366056E-4</v>
      </c>
      <c r="G667" s="429">
        <v>8.9708995569384232E-4</v>
      </c>
      <c r="H667" s="444">
        <v>3.1474810971419132E-5</v>
      </c>
      <c r="I667" s="412">
        <v>3.0113227337846035E-5</v>
      </c>
      <c r="J667" s="428">
        <v>2.8118895349779904E-2</v>
      </c>
    </row>
    <row r="668" spans="1:10" ht="15.6" x14ac:dyDescent="0.3">
      <c r="A668" s="422" t="s">
        <v>23</v>
      </c>
      <c r="B668" s="423">
        <v>2036</v>
      </c>
      <c r="C668" s="436" t="s">
        <v>958</v>
      </c>
      <c r="D668" s="433">
        <v>4.7764808110646456E-3</v>
      </c>
      <c r="E668" s="407">
        <v>2.7972378537744733E-2</v>
      </c>
      <c r="F668" s="407">
        <v>9.220589547379737E-4</v>
      </c>
      <c r="G668" s="429">
        <v>8.4890922392852732E-4</v>
      </c>
      <c r="H668" s="444">
        <v>2.9780374077378485E-5</v>
      </c>
      <c r="I668" s="412">
        <v>2.8492091657570718E-5</v>
      </c>
      <c r="J668" s="428">
        <v>2.7702070867173478E-2</v>
      </c>
    </row>
    <row r="669" spans="1:10" ht="15.6" x14ac:dyDescent="0.3">
      <c r="A669" s="422" t="s">
        <v>23</v>
      </c>
      <c r="B669" s="423">
        <v>2037</v>
      </c>
      <c r="C669" s="436" t="s">
        <v>959</v>
      </c>
      <c r="D669" s="433">
        <v>4.3629123570056135E-3</v>
      </c>
      <c r="E669" s="407">
        <v>2.6674294392532955E-2</v>
      </c>
      <c r="F669" s="407">
        <v>8.7477820763254841E-4</v>
      </c>
      <c r="G669" s="429">
        <v>8.0538092543393626E-4</v>
      </c>
      <c r="H669" s="444">
        <v>2.8296779673229517E-5</v>
      </c>
      <c r="I669" s="412">
        <v>2.7072676017030966E-5</v>
      </c>
      <c r="J669" s="428">
        <v>2.7334378757929621E-2</v>
      </c>
    </row>
    <row r="670" spans="1:10" ht="15.6" x14ac:dyDescent="0.3">
      <c r="A670" s="422" t="s">
        <v>23</v>
      </c>
      <c r="B670" s="423">
        <v>2038</v>
      </c>
      <c r="C670" s="436" t="s">
        <v>960</v>
      </c>
      <c r="D670" s="433">
        <v>3.9871520496096253E-3</v>
      </c>
      <c r="E670" s="407">
        <v>2.5497796841329315E-2</v>
      </c>
      <c r="F670" s="407">
        <v>8.3221349513538912E-4</v>
      </c>
      <c r="G670" s="429">
        <v>7.6619704216019898E-4</v>
      </c>
      <c r="H670" s="444">
        <v>2.7014030482882033E-5</v>
      </c>
      <c r="I670" s="412">
        <v>2.5845419115761045E-5</v>
      </c>
      <c r="J670" s="428">
        <v>2.701251637872891E-2</v>
      </c>
    </row>
    <row r="671" spans="1:10" ht="15.6" x14ac:dyDescent="0.3">
      <c r="A671" s="422" t="s">
        <v>23</v>
      </c>
      <c r="B671" s="423">
        <v>2039</v>
      </c>
      <c r="C671" s="436" t="s">
        <v>961</v>
      </c>
      <c r="D671" s="433">
        <v>3.6299283969279937E-3</v>
      </c>
      <c r="E671" s="407">
        <v>2.4369540754317475E-2</v>
      </c>
      <c r="F671" s="407">
        <v>7.9389900364746789E-4</v>
      </c>
      <c r="G671" s="429">
        <v>7.3092660666763205E-4</v>
      </c>
      <c r="H671" s="444">
        <v>2.5909853940782248E-5</v>
      </c>
      <c r="I671" s="412">
        <v>2.4789011093841404E-5</v>
      </c>
      <c r="J671" s="428">
        <v>2.6728685558433808E-2</v>
      </c>
    </row>
    <row r="672" spans="1:10" ht="15.6" x14ac:dyDescent="0.3">
      <c r="A672" s="422" t="s">
        <v>23</v>
      </c>
      <c r="B672" s="423">
        <v>2040</v>
      </c>
      <c r="C672" s="436" t="s">
        <v>962</v>
      </c>
      <c r="D672" s="433">
        <v>3.319696184103914E-3</v>
      </c>
      <c r="E672" s="407">
        <v>2.3447802054417242E-2</v>
      </c>
      <c r="F672" s="407">
        <v>7.5989694322218951E-4</v>
      </c>
      <c r="G672" s="429">
        <v>6.9962472831365313E-4</v>
      </c>
      <c r="H672" s="444">
        <v>2.4892070454388361E-5</v>
      </c>
      <c r="I672" s="412">
        <v>2.38152477401516E-5</v>
      </c>
      <c r="J672" s="428">
        <v>2.6479980898145097E-2</v>
      </c>
    </row>
    <row r="673" spans="1:10" ht="15.6" x14ac:dyDescent="0.3">
      <c r="A673" s="422" t="s">
        <v>23</v>
      </c>
      <c r="B673" s="423">
        <v>2041</v>
      </c>
      <c r="C673" s="436" t="s">
        <v>963</v>
      </c>
      <c r="D673" s="433">
        <v>3.0967958484991354E-3</v>
      </c>
      <c r="E673" s="407">
        <v>2.2748819406236832E-2</v>
      </c>
      <c r="F673" s="407">
        <v>7.3387904904304534E-4</v>
      </c>
      <c r="G673" s="429">
        <v>6.7567263610132384E-4</v>
      </c>
      <c r="H673" s="444">
        <v>2.4080343071246037E-5</v>
      </c>
      <c r="I673" s="412">
        <v>2.3038638933602741E-5</v>
      </c>
      <c r="J673" s="428">
        <v>2.626656672048696E-2</v>
      </c>
    </row>
    <row r="674" spans="1:10" ht="15.6" x14ac:dyDescent="0.3">
      <c r="A674" s="422" t="s">
        <v>23</v>
      </c>
      <c r="B674" s="423">
        <v>2042</v>
      </c>
      <c r="C674" s="436" t="s">
        <v>964</v>
      </c>
      <c r="D674" s="433">
        <v>2.9056059763142828E-3</v>
      </c>
      <c r="E674" s="407">
        <v>2.2114319290661384E-2</v>
      </c>
      <c r="F674" s="407">
        <v>7.1137294156087608E-4</v>
      </c>
      <c r="G674" s="429">
        <v>6.5495116337968887E-4</v>
      </c>
      <c r="H674" s="444">
        <v>2.3342768349183033E-5</v>
      </c>
      <c r="I674" s="412">
        <v>2.2332971347878632E-5</v>
      </c>
      <c r="J674" s="428">
        <v>2.6079614237120984E-2</v>
      </c>
    </row>
    <row r="675" spans="1:10" ht="15.6" x14ac:dyDescent="0.3">
      <c r="A675" s="422" t="s">
        <v>23</v>
      </c>
      <c r="B675" s="423">
        <v>2043</v>
      </c>
      <c r="C675" s="436" t="s">
        <v>965</v>
      </c>
      <c r="D675" s="433">
        <v>2.7578255989018485E-3</v>
      </c>
      <c r="E675" s="407">
        <v>2.1619273375171666E-2</v>
      </c>
      <c r="F675" s="407">
        <v>6.9210254624437612E-4</v>
      </c>
      <c r="G675" s="429">
        <v>6.3720935711752546E-4</v>
      </c>
      <c r="H675" s="444">
        <v>2.2713567852084295E-5</v>
      </c>
      <c r="I675" s="412">
        <v>2.1730998552323036E-5</v>
      </c>
      <c r="J675" s="428">
        <v>2.5918862663688005E-2</v>
      </c>
    </row>
    <row r="676" spans="1:10" ht="15.6" x14ac:dyDescent="0.3">
      <c r="A676" s="422" t="s">
        <v>23</v>
      </c>
      <c r="B676" s="423">
        <v>2044</v>
      </c>
      <c r="C676" s="436" t="s">
        <v>966</v>
      </c>
      <c r="D676" s="433">
        <v>2.6458498419595876E-3</v>
      </c>
      <c r="E676" s="407">
        <v>2.1226119798162579E-2</v>
      </c>
      <c r="F676" s="407">
        <v>6.7560155741522938E-4</v>
      </c>
      <c r="G676" s="429">
        <v>6.2201443408029119E-4</v>
      </c>
      <c r="H676" s="444">
        <v>2.2093737803633235E-5</v>
      </c>
      <c r="I676" s="412">
        <v>2.1137967949760063E-5</v>
      </c>
      <c r="J676" s="428">
        <v>2.5779071361545849E-2</v>
      </c>
    </row>
    <row r="677" spans="1:10" ht="15.6" x14ac:dyDescent="0.3">
      <c r="A677" s="422" t="s">
        <v>23</v>
      </c>
      <c r="B677" s="423">
        <v>2045</v>
      </c>
      <c r="C677" s="436" t="s">
        <v>967</v>
      </c>
      <c r="D677" s="433">
        <v>2.5689359393491259E-3</v>
      </c>
      <c r="E677" s="407">
        <v>2.0962364101272907E-2</v>
      </c>
      <c r="F677" s="407">
        <v>6.6170099524635699E-4</v>
      </c>
      <c r="G677" s="429">
        <v>6.0921884653226553E-4</v>
      </c>
      <c r="H677" s="444">
        <v>2.1707256581486673E-5</v>
      </c>
      <c r="I677" s="412">
        <v>2.0768216317531818E-5</v>
      </c>
      <c r="J677" s="428">
        <v>2.565568948902296E-2</v>
      </c>
    </row>
    <row r="678" spans="1:10" ht="15.6" x14ac:dyDescent="0.3">
      <c r="A678" s="422" t="s">
        <v>23</v>
      </c>
      <c r="B678" s="423">
        <v>2046</v>
      </c>
      <c r="C678" s="436" t="s">
        <v>968</v>
      </c>
      <c r="D678" s="433">
        <v>2.502019890607009E-3</v>
      </c>
      <c r="E678" s="407">
        <v>2.0745571999295706E-2</v>
      </c>
      <c r="F678" s="407">
        <v>6.4987973674441918E-4</v>
      </c>
      <c r="G678" s="429">
        <v>5.9833454476380639E-4</v>
      </c>
      <c r="H678" s="444">
        <v>2.1304366681649567E-5</v>
      </c>
      <c r="I678" s="412">
        <v>2.0382746163602265E-5</v>
      </c>
      <c r="J678" s="428">
        <v>2.554903101184141E-2</v>
      </c>
    </row>
    <row r="679" spans="1:10" ht="15.6" x14ac:dyDescent="0.3">
      <c r="A679" s="422" t="s">
        <v>23</v>
      </c>
      <c r="B679" s="423">
        <v>2047</v>
      </c>
      <c r="C679" s="436" t="s">
        <v>969</v>
      </c>
      <c r="D679" s="433">
        <v>2.4444466041031758E-3</v>
      </c>
      <c r="E679" s="407">
        <v>2.0555187052785077E-2</v>
      </c>
      <c r="F679" s="407">
        <v>6.4007415978931917E-4</v>
      </c>
      <c r="G679" s="429">
        <v>5.8930774548742186E-4</v>
      </c>
      <c r="H679" s="444">
        <v>2.1014220165647082E-5</v>
      </c>
      <c r="I679" s="412">
        <v>2.0105150313324862E-5</v>
      </c>
      <c r="J679" s="428">
        <v>2.5458681892080053E-2</v>
      </c>
    </row>
    <row r="680" spans="1:10" ht="15.6" x14ac:dyDescent="0.3">
      <c r="A680" s="422" t="s">
        <v>23</v>
      </c>
      <c r="B680" s="423">
        <v>2048</v>
      </c>
      <c r="C680" s="436" t="s">
        <v>970</v>
      </c>
      <c r="D680" s="433">
        <v>2.3997830634502871E-3</v>
      </c>
      <c r="E680" s="407">
        <v>2.0406744425416356E-2</v>
      </c>
      <c r="F680" s="407">
        <v>6.3190417504293216E-4</v>
      </c>
      <c r="G680" s="429">
        <v>5.8178428378055104E-4</v>
      </c>
      <c r="H680" s="444">
        <v>2.0698346859845419E-5</v>
      </c>
      <c r="I680" s="412">
        <v>1.9802942797676837E-5</v>
      </c>
      <c r="J680" s="428">
        <v>2.5380780862566781E-2</v>
      </c>
    </row>
    <row r="681" spans="1:10" ht="15.6" x14ac:dyDescent="0.3">
      <c r="A681" s="422" t="s">
        <v>23</v>
      </c>
      <c r="B681" s="423">
        <v>2049</v>
      </c>
      <c r="C681" s="436" t="s">
        <v>971</v>
      </c>
      <c r="D681" s="433">
        <v>2.3819531923921626E-3</v>
      </c>
      <c r="E681" s="407">
        <v>2.0402741977285831E-2</v>
      </c>
      <c r="F681" s="407">
        <v>6.2672366984608153E-4</v>
      </c>
      <c r="G681" s="429">
        <v>5.7701514234092806E-4</v>
      </c>
      <c r="H681" s="444">
        <v>2.05531279445278E-5</v>
      </c>
      <c r="I681" s="412">
        <v>1.966400171385314E-5</v>
      </c>
      <c r="J681" s="428">
        <v>2.531402189553824E-2</v>
      </c>
    </row>
    <row r="682" spans="1:10" ht="15.6" x14ac:dyDescent="0.3">
      <c r="A682" s="422" t="s">
        <v>23</v>
      </c>
      <c r="B682" s="423">
        <v>2050</v>
      </c>
      <c r="C682" s="436" t="s">
        <v>972</v>
      </c>
      <c r="D682" s="433">
        <v>2.3669393445150131E-3</v>
      </c>
      <c r="E682" s="407">
        <v>2.0396774672979495E-2</v>
      </c>
      <c r="F682" s="407">
        <v>6.2239189609636955E-4</v>
      </c>
      <c r="G682" s="429">
        <v>5.7302181453530406E-4</v>
      </c>
      <c r="H682" s="444">
        <v>2.0271892347949337E-5</v>
      </c>
      <c r="I682" s="412">
        <v>1.9394936656707285E-5</v>
      </c>
      <c r="J682" s="428">
        <v>2.5257708837322423E-2</v>
      </c>
    </row>
    <row r="683" spans="1:10" ht="15.6" x14ac:dyDescent="0.3">
      <c r="A683" s="422" t="s">
        <v>24</v>
      </c>
      <c r="B683" s="423">
        <v>2015</v>
      </c>
      <c r="C683" s="436" t="s">
        <v>2456</v>
      </c>
      <c r="D683" s="433">
        <v>6.1540645287721088E-2</v>
      </c>
      <c r="E683" s="407">
        <v>0.19202224117996819</v>
      </c>
      <c r="F683" s="407">
        <v>2.5222570495975439E-3</v>
      </c>
      <c r="G683" s="429">
        <v>2.3295758058548949E-3</v>
      </c>
      <c r="H683" s="444">
        <v>1.6834684348036722E-4</v>
      </c>
      <c r="I683" s="412">
        <v>1.6106423480193412E-4</v>
      </c>
      <c r="J683" s="428">
        <v>4.8503685599487506E-2</v>
      </c>
    </row>
    <row r="684" spans="1:10" ht="15.6" x14ac:dyDescent="0.3">
      <c r="A684" s="422" t="s">
        <v>24</v>
      </c>
      <c r="B684" s="423">
        <v>2016</v>
      </c>
      <c r="C684" s="436" t="s">
        <v>2457</v>
      </c>
      <c r="D684" s="433">
        <v>5.1071128782804356E-2</v>
      </c>
      <c r="E684" s="407">
        <v>0.16397634007414302</v>
      </c>
      <c r="F684" s="407">
        <v>2.4067278090836651E-3</v>
      </c>
      <c r="G684" s="429">
        <v>2.2210465999850534E-3</v>
      </c>
      <c r="H684" s="444">
        <v>1.4052260043100859E-4</v>
      </c>
      <c r="I684" s="412">
        <v>1.3444365512909725E-4</v>
      </c>
      <c r="J684" s="428">
        <v>4.7653032478837627E-2</v>
      </c>
    </row>
    <row r="685" spans="1:10" ht="15.6" x14ac:dyDescent="0.3">
      <c r="A685" s="422" t="s">
        <v>24</v>
      </c>
      <c r="B685" s="423">
        <v>2017</v>
      </c>
      <c r="C685" s="436" t="s">
        <v>973</v>
      </c>
      <c r="D685" s="433">
        <v>4.2596974126531129E-2</v>
      </c>
      <c r="E685" s="407">
        <v>0.14002551623024262</v>
      </c>
      <c r="F685" s="407">
        <v>2.3500761874023497E-3</v>
      </c>
      <c r="G685" s="429">
        <v>2.1675777141593557E-3</v>
      </c>
      <c r="H685" s="444">
        <v>1.2757443905288962E-4</v>
      </c>
      <c r="I685" s="412">
        <v>1.2205562599960966E-4</v>
      </c>
      <c r="J685" s="428">
        <v>4.6557978417725923E-2</v>
      </c>
    </row>
    <row r="686" spans="1:10" ht="15.6" x14ac:dyDescent="0.3">
      <c r="A686" s="422" t="s">
        <v>24</v>
      </c>
      <c r="B686" s="423">
        <v>2018</v>
      </c>
      <c r="C686" s="436" t="s">
        <v>974</v>
      </c>
      <c r="D686" s="433">
        <v>3.5143765725636586E-2</v>
      </c>
      <c r="E686" s="407">
        <v>0.11931739167294467</v>
      </c>
      <c r="F686" s="407">
        <v>2.3254329002491371E-3</v>
      </c>
      <c r="G686" s="429">
        <v>2.1437415919344665E-3</v>
      </c>
      <c r="H686" s="444">
        <v>1.1743469803110881E-4</v>
      </c>
      <c r="I686" s="412">
        <v>1.1235452530759364E-4</v>
      </c>
      <c r="J686" s="428">
        <v>4.5314774350880972E-2</v>
      </c>
    </row>
    <row r="687" spans="1:10" ht="15.6" x14ac:dyDescent="0.3">
      <c r="A687" s="422" t="s">
        <v>24</v>
      </c>
      <c r="B687" s="423">
        <v>2019</v>
      </c>
      <c r="C687" s="436" t="s">
        <v>975</v>
      </c>
      <c r="D687" s="433">
        <v>2.8933740527882529E-2</v>
      </c>
      <c r="E687" s="407">
        <v>0.10187607839626685</v>
      </c>
      <c r="F687" s="407">
        <v>2.2881053951607794E-3</v>
      </c>
      <c r="G687" s="429">
        <v>2.1084784685889727E-3</v>
      </c>
      <c r="H687" s="444">
        <v>1.0739131728536671E-4</v>
      </c>
      <c r="I687" s="412">
        <v>1.0274561555266013E-4</v>
      </c>
      <c r="J687" s="428">
        <v>4.4001451237050376E-2</v>
      </c>
    </row>
    <row r="688" spans="1:10" ht="15.6" x14ac:dyDescent="0.3">
      <c r="A688" s="422" t="s">
        <v>24</v>
      </c>
      <c r="B688" s="423">
        <v>2020</v>
      </c>
      <c r="C688" s="436" t="s">
        <v>976</v>
      </c>
      <c r="D688" s="433">
        <v>2.4488700065968615E-2</v>
      </c>
      <c r="E688" s="407">
        <v>8.7759615946653727E-2</v>
      </c>
      <c r="F688" s="407">
        <v>2.2043499610895582E-3</v>
      </c>
      <c r="G688" s="429">
        <v>2.0309647836573249E-3</v>
      </c>
      <c r="H688" s="444">
        <v>9.9707243616208545E-5</v>
      </c>
      <c r="I688" s="412">
        <v>9.5393951382770456E-5</v>
      </c>
      <c r="J688" s="428">
        <v>4.2641992352269807E-2</v>
      </c>
    </row>
    <row r="689" spans="1:10" ht="15.6" x14ac:dyDescent="0.3">
      <c r="A689" s="422" t="s">
        <v>24</v>
      </c>
      <c r="B689" s="423">
        <v>2021</v>
      </c>
      <c r="C689" s="436" t="s">
        <v>977</v>
      </c>
      <c r="D689" s="433">
        <v>2.1013649590586967E-2</v>
      </c>
      <c r="E689" s="407">
        <v>7.5984175026373543E-2</v>
      </c>
      <c r="F689" s="407">
        <v>2.0695020254142822E-3</v>
      </c>
      <c r="G689" s="429">
        <v>1.9065018097643963E-3</v>
      </c>
      <c r="H689" s="444">
        <v>9.0554072653295449E-5</v>
      </c>
      <c r="I689" s="412">
        <v>8.6636739445979994E-5</v>
      </c>
      <c r="J689" s="428">
        <v>4.124410278640283E-2</v>
      </c>
    </row>
    <row r="690" spans="1:10" ht="15.6" x14ac:dyDescent="0.3">
      <c r="A690" s="422" t="s">
        <v>24</v>
      </c>
      <c r="B690" s="423">
        <v>2022</v>
      </c>
      <c r="C690" s="436" t="s">
        <v>978</v>
      </c>
      <c r="D690" s="433">
        <v>1.7663231236600452E-2</v>
      </c>
      <c r="E690" s="407">
        <v>6.5782881389947714E-2</v>
      </c>
      <c r="F690" s="407">
        <v>1.9462989393529502E-3</v>
      </c>
      <c r="G690" s="429">
        <v>1.7927257949923966E-3</v>
      </c>
      <c r="H690" s="444">
        <v>8.2890934483484139E-5</v>
      </c>
      <c r="I690" s="412">
        <v>7.9305111743771449E-5</v>
      </c>
      <c r="J690" s="428">
        <v>3.98542200518303E-2</v>
      </c>
    </row>
    <row r="691" spans="1:10" ht="15.6" x14ac:dyDescent="0.3">
      <c r="A691" s="422" t="s">
        <v>24</v>
      </c>
      <c r="B691" s="423">
        <v>2023</v>
      </c>
      <c r="C691" s="436" t="s">
        <v>979</v>
      </c>
      <c r="D691" s="433">
        <v>1.5335617092422281E-2</v>
      </c>
      <c r="E691" s="407">
        <v>5.7695412938572339E-2</v>
      </c>
      <c r="F691" s="407">
        <v>1.8458104855334824E-3</v>
      </c>
      <c r="G691" s="429">
        <v>1.7000057945690871E-3</v>
      </c>
      <c r="H691" s="444">
        <v>7.5187037040001691E-5</v>
      </c>
      <c r="I691" s="412">
        <v>7.193448393921366E-5</v>
      </c>
      <c r="J691" s="428">
        <v>3.847172281025564E-2</v>
      </c>
    </row>
    <row r="692" spans="1:10" ht="15.6" x14ac:dyDescent="0.3">
      <c r="A692" s="422" t="s">
        <v>24</v>
      </c>
      <c r="B692" s="423">
        <v>2024</v>
      </c>
      <c r="C692" s="436" t="s">
        <v>980</v>
      </c>
      <c r="D692" s="433">
        <v>1.3544669511246046E-2</v>
      </c>
      <c r="E692" s="407">
        <v>5.1143092819782042E-2</v>
      </c>
      <c r="F692" s="407">
        <v>1.783628180524669E-3</v>
      </c>
      <c r="G692" s="429">
        <v>1.6424799860439581E-3</v>
      </c>
      <c r="H692" s="444">
        <v>6.6692354019101812E-5</v>
      </c>
      <c r="I692" s="412">
        <v>6.3807272662536207E-5</v>
      </c>
      <c r="J692" s="428">
        <v>3.7105420128651222E-2</v>
      </c>
    </row>
    <row r="693" spans="1:10" ht="15.6" x14ac:dyDescent="0.3">
      <c r="A693" s="422" t="s">
        <v>24</v>
      </c>
      <c r="B693" s="423">
        <v>2025</v>
      </c>
      <c r="C693" s="436" t="s">
        <v>981</v>
      </c>
      <c r="D693" s="433">
        <v>1.1935363667850427E-2</v>
      </c>
      <c r="E693" s="407">
        <v>4.5773806768790719E-2</v>
      </c>
      <c r="F693" s="407">
        <v>1.7138174094529165E-3</v>
      </c>
      <c r="G693" s="429">
        <v>1.5780487368722228E-3</v>
      </c>
      <c r="H693" s="444">
        <v>6.0481338805958494E-5</v>
      </c>
      <c r="I693" s="412">
        <v>5.7864945825957492E-5</v>
      </c>
      <c r="J693" s="428">
        <v>3.5777010420362042E-2</v>
      </c>
    </row>
    <row r="694" spans="1:10" ht="15.6" x14ac:dyDescent="0.3">
      <c r="A694" s="422" t="s">
        <v>24</v>
      </c>
      <c r="B694" s="423">
        <v>2026</v>
      </c>
      <c r="C694" s="436" t="s">
        <v>982</v>
      </c>
      <c r="D694" s="433">
        <v>1.061370146614422E-2</v>
      </c>
      <c r="E694" s="407">
        <v>4.1448871145806546E-2</v>
      </c>
      <c r="F694" s="407">
        <v>1.6370176686017286E-3</v>
      </c>
      <c r="G694" s="429">
        <v>1.5071877539146984E-3</v>
      </c>
      <c r="H694" s="444">
        <v>5.3909135545399383E-5</v>
      </c>
      <c r="I694" s="412">
        <v>5.157705031210739E-5</v>
      </c>
      <c r="J694" s="428">
        <v>3.4550703849918846E-2</v>
      </c>
    </row>
    <row r="695" spans="1:10" ht="15.6" x14ac:dyDescent="0.3">
      <c r="A695" s="422" t="s">
        <v>24</v>
      </c>
      <c r="B695" s="423">
        <v>2027</v>
      </c>
      <c r="C695" s="436" t="s">
        <v>983</v>
      </c>
      <c r="D695" s="433">
        <v>9.4899754443498203E-3</v>
      </c>
      <c r="E695" s="407">
        <v>3.7809180410727235E-2</v>
      </c>
      <c r="F695" s="407">
        <v>1.5454265415096558E-3</v>
      </c>
      <c r="G695" s="429">
        <v>1.4226831722241274E-3</v>
      </c>
      <c r="H695" s="444">
        <v>4.6158478622555869E-5</v>
      </c>
      <c r="I695" s="412">
        <v>4.4161678163037668E-5</v>
      </c>
      <c r="J695" s="428">
        <v>3.3414540761834748E-2</v>
      </c>
    </row>
    <row r="696" spans="1:10" ht="15.6" x14ac:dyDescent="0.3">
      <c r="A696" s="422" t="s">
        <v>24</v>
      </c>
      <c r="B696" s="423">
        <v>2028</v>
      </c>
      <c r="C696" s="436" t="s">
        <v>984</v>
      </c>
      <c r="D696" s="433">
        <v>8.5531707127153057E-3</v>
      </c>
      <c r="E696" s="407">
        <v>3.4789134360230962E-2</v>
      </c>
      <c r="F696" s="407">
        <v>1.4457422231435074E-3</v>
      </c>
      <c r="G696" s="429">
        <v>1.3308143524967916E-3</v>
      </c>
      <c r="H696" s="444">
        <v>4.0438573318126793E-5</v>
      </c>
      <c r="I696" s="412">
        <v>3.8689216991953081E-5</v>
      </c>
      <c r="J696" s="428">
        <v>3.2377784089371683E-2</v>
      </c>
    </row>
    <row r="697" spans="1:10" ht="15.6" x14ac:dyDescent="0.3">
      <c r="A697" s="422" t="s">
        <v>24</v>
      </c>
      <c r="B697" s="423">
        <v>2029</v>
      </c>
      <c r="C697" s="436" t="s">
        <v>985</v>
      </c>
      <c r="D697" s="433">
        <v>7.7233729355957468E-3</v>
      </c>
      <c r="E697" s="407">
        <v>3.2171861991065837E-2</v>
      </c>
      <c r="F697" s="407">
        <v>1.354341303487913E-3</v>
      </c>
      <c r="G697" s="429">
        <v>1.2466216751123567E-3</v>
      </c>
      <c r="H697" s="444">
        <v>3.6337910615566887E-5</v>
      </c>
      <c r="I697" s="412">
        <v>3.4765944952803651E-5</v>
      </c>
      <c r="J697" s="428">
        <v>3.1435963417330758E-2</v>
      </c>
    </row>
    <row r="698" spans="1:10" ht="15.6" x14ac:dyDescent="0.3">
      <c r="A698" s="422" t="s">
        <v>24</v>
      </c>
      <c r="B698" s="423">
        <v>2030</v>
      </c>
      <c r="C698" s="436" t="s">
        <v>986</v>
      </c>
      <c r="D698" s="433">
        <v>7.0216066534921715E-3</v>
      </c>
      <c r="E698" s="407">
        <v>2.9970533980638592E-2</v>
      </c>
      <c r="F698" s="407">
        <v>1.2711270734426492E-3</v>
      </c>
      <c r="G698" s="429">
        <v>1.1699877476570066E-3</v>
      </c>
      <c r="H698" s="444">
        <v>3.3081317214202101E-5</v>
      </c>
      <c r="I698" s="412">
        <v>3.165023028652576E-5</v>
      </c>
      <c r="J698" s="428">
        <v>3.0585910351927103E-2</v>
      </c>
    </row>
    <row r="699" spans="1:10" ht="15.6" x14ac:dyDescent="0.3">
      <c r="A699" s="422" t="s">
        <v>24</v>
      </c>
      <c r="B699" s="423">
        <v>2031</v>
      </c>
      <c r="C699" s="436" t="s">
        <v>987</v>
      </c>
      <c r="D699" s="433">
        <v>6.4320237026969859E-3</v>
      </c>
      <c r="E699" s="407">
        <v>2.8074049436448437E-2</v>
      </c>
      <c r="F699" s="407">
        <v>1.2013319216274507E-3</v>
      </c>
      <c r="G699" s="429">
        <v>1.1057493258671773E-3</v>
      </c>
      <c r="H699" s="444">
        <v>3.1353513459518822E-5</v>
      </c>
      <c r="I699" s="412">
        <v>2.9997172964508236E-5</v>
      </c>
      <c r="J699" s="428">
        <v>2.982382645626656E-2</v>
      </c>
    </row>
    <row r="700" spans="1:10" ht="15.6" x14ac:dyDescent="0.3">
      <c r="A700" s="422" t="s">
        <v>24</v>
      </c>
      <c r="B700" s="423">
        <v>2032</v>
      </c>
      <c r="C700" s="436" t="s">
        <v>988</v>
      </c>
      <c r="D700" s="433">
        <v>5.8888039551370395E-3</v>
      </c>
      <c r="E700" s="407">
        <v>2.6463152324097676E-2</v>
      </c>
      <c r="F700" s="407">
        <v>1.1306692643126108E-3</v>
      </c>
      <c r="G700" s="429">
        <v>1.0407062664510142E-3</v>
      </c>
      <c r="H700" s="444">
        <v>2.9443534597242172E-5</v>
      </c>
      <c r="I700" s="412">
        <v>2.8169823462241342E-5</v>
      </c>
      <c r="J700" s="428">
        <v>2.9144267934031069E-2</v>
      </c>
    </row>
    <row r="701" spans="1:10" ht="15.6" x14ac:dyDescent="0.3">
      <c r="A701" s="422" t="s">
        <v>24</v>
      </c>
      <c r="B701" s="423">
        <v>2033</v>
      </c>
      <c r="C701" s="436" t="s">
        <v>989</v>
      </c>
      <c r="D701" s="433">
        <v>5.4109644122715813E-3</v>
      </c>
      <c r="E701" s="407">
        <v>2.5098949500426605E-2</v>
      </c>
      <c r="F701" s="407">
        <v>1.0658500626485896E-3</v>
      </c>
      <c r="G701" s="429">
        <v>9.8106433095453615E-4</v>
      </c>
      <c r="H701" s="444">
        <v>2.8288675330683039E-5</v>
      </c>
      <c r="I701" s="412">
        <v>2.7064924800060635E-5</v>
      </c>
      <c r="J701" s="428">
        <v>2.8541412789950572E-2</v>
      </c>
    </row>
    <row r="702" spans="1:10" ht="15.6" x14ac:dyDescent="0.3">
      <c r="A702" s="422" t="s">
        <v>24</v>
      </c>
      <c r="B702" s="423">
        <v>2034</v>
      </c>
      <c r="C702" s="436" t="s">
        <v>990</v>
      </c>
      <c r="D702" s="433">
        <v>4.9749372068979359E-3</v>
      </c>
      <c r="E702" s="407">
        <v>2.3919193098156502E-2</v>
      </c>
      <c r="F702" s="407">
        <v>1.0054054632278784E-3</v>
      </c>
      <c r="G702" s="429">
        <v>9.2544831845232792E-4</v>
      </c>
      <c r="H702" s="444">
        <v>2.7222888480417566E-5</v>
      </c>
      <c r="I702" s="412">
        <v>2.6045243249606424E-5</v>
      </c>
      <c r="J702" s="428">
        <v>2.8011364251962094E-2</v>
      </c>
    </row>
    <row r="703" spans="1:10" ht="15.6" x14ac:dyDescent="0.3">
      <c r="A703" s="422" t="s">
        <v>24</v>
      </c>
      <c r="B703" s="423">
        <v>2035</v>
      </c>
      <c r="C703" s="436" t="s">
        <v>991</v>
      </c>
      <c r="D703" s="433">
        <v>4.5942051172102307E-3</v>
      </c>
      <c r="E703" s="407">
        <v>2.2954186026549243E-2</v>
      </c>
      <c r="F703" s="407">
        <v>9.5011426952469407E-4</v>
      </c>
      <c r="G703" s="429">
        <v>8.7457255565502362E-4</v>
      </c>
      <c r="H703" s="444">
        <v>2.6223842187599237E-5</v>
      </c>
      <c r="I703" s="412">
        <v>2.5089411102943205E-5</v>
      </c>
      <c r="J703" s="428">
        <v>2.7543511164560476E-2</v>
      </c>
    </row>
    <row r="704" spans="1:10" ht="15.6" x14ac:dyDescent="0.3">
      <c r="A704" s="422" t="s">
        <v>24</v>
      </c>
      <c r="B704" s="423">
        <v>2036</v>
      </c>
      <c r="C704" s="436" t="s">
        <v>992</v>
      </c>
      <c r="D704" s="433">
        <v>4.2503688835183072E-3</v>
      </c>
      <c r="E704" s="407">
        <v>2.2095631004341757E-2</v>
      </c>
      <c r="F704" s="407">
        <v>9.019067576846126E-4</v>
      </c>
      <c r="G704" s="429">
        <v>8.3021353246528519E-4</v>
      </c>
      <c r="H704" s="444">
        <v>2.5305684708111325E-5</v>
      </c>
      <c r="I704" s="412">
        <v>2.4210972811582737E-5</v>
      </c>
      <c r="J704" s="428">
        <v>2.7137306505712562E-2</v>
      </c>
    </row>
    <row r="705" spans="1:10" ht="15.6" x14ac:dyDescent="0.3">
      <c r="A705" s="422" t="s">
        <v>24</v>
      </c>
      <c r="B705" s="423">
        <v>2037</v>
      </c>
      <c r="C705" s="436" t="s">
        <v>993</v>
      </c>
      <c r="D705" s="433">
        <v>3.9588672977101044E-3</v>
      </c>
      <c r="E705" s="407">
        <v>2.1398750446927614E-2</v>
      </c>
      <c r="F705" s="407">
        <v>8.5902576216605295E-4</v>
      </c>
      <c r="G705" s="429">
        <v>7.9075558186522752E-4</v>
      </c>
      <c r="H705" s="444">
        <v>2.4508526493612772E-5</v>
      </c>
      <c r="I705" s="412">
        <v>2.3448298180733278E-5</v>
      </c>
      <c r="J705" s="428">
        <v>2.6785267990273507E-2</v>
      </c>
    </row>
    <row r="706" spans="1:10" ht="15.6" x14ac:dyDescent="0.3">
      <c r="A706" s="422" t="s">
        <v>24</v>
      </c>
      <c r="B706" s="423">
        <v>2038</v>
      </c>
      <c r="C706" s="436" t="s">
        <v>994</v>
      </c>
      <c r="D706" s="433">
        <v>3.6889017292203708E-3</v>
      </c>
      <c r="E706" s="407">
        <v>2.0750132943643737E-2</v>
      </c>
      <c r="F706" s="407">
        <v>8.2086458849247852E-4</v>
      </c>
      <c r="G706" s="429">
        <v>7.556429780588989E-4</v>
      </c>
      <c r="H706" s="444">
        <v>2.3836202592492939E-5</v>
      </c>
      <c r="I706" s="412">
        <v>2.2805061459139125E-5</v>
      </c>
      <c r="J706" s="428">
        <v>2.6483620440708035E-2</v>
      </c>
    </row>
    <row r="707" spans="1:10" ht="15.6" x14ac:dyDescent="0.3">
      <c r="A707" s="422" t="s">
        <v>24</v>
      </c>
      <c r="B707" s="423">
        <v>2039</v>
      </c>
      <c r="C707" s="436" t="s">
        <v>995</v>
      </c>
      <c r="D707" s="433">
        <v>3.4334731471744569E-3</v>
      </c>
      <c r="E707" s="407">
        <v>2.0137635747925157E-2</v>
      </c>
      <c r="F707" s="407">
        <v>7.8712343683751118E-4</v>
      </c>
      <c r="G707" s="429">
        <v>7.2459800910999457E-4</v>
      </c>
      <c r="H707" s="444">
        <v>2.3255898312022509E-5</v>
      </c>
      <c r="I707" s="412">
        <v>2.2249863021269679E-5</v>
      </c>
      <c r="J707" s="428">
        <v>2.6224615376855234E-2</v>
      </c>
    </row>
    <row r="708" spans="1:10" ht="15.6" x14ac:dyDescent="0.3">
      <c r="A708" s="422" t="s">
        <v>24</v>
      </c>
      <c r="B708" s="423">
        <v>2040</v>
      </c>
      <c r="C708" s="436" t="s">
        <v>996</v>
      </c>
      <c r="D708" s="433">
        <v>3.2008860203370944E-3</v>
      </c>
      <c r="E708" s="407">
        <v>1.9615194300473794E-2</v>
      </c>
      <c r="F708" s="407">
        <v>7.5756938915286015E-4</v>
      </c>
      <c r="G708" s="429">
        <v>6.9740458195965407E-4</v>
      </c>
      <c r="H708" s="444">
        <v>2.2746303181285963E-5</v>
      </c>
      <c r="I708" s="412">
        <v>2.1762303469482615E-5</v>
      </c>
      <c r="J708" s="428">
        <v>2.6001346129407289E-2</v>
      </c>
    </row>
    <row r="709" spans="1:10" ht="15.6" x14ac:dyDescent="0.3">
      <c r="A709" s="422" t="s">
        <v>24</v>
      </c>
      <c r="B709" s="423">
        <v>2041</v>
      </c>
      <c r="C709" s="436" t="s">
        <v>997</v>
      </c>
      <c r="D709" s="433">
        <v>3.0220768324466839E-3</v>
      </c>
      <c r="E709" s="407">
        <v>1.9208135117695205E-2</v>
      </c>
      <c r="F709" s="407">
        <v>7.3485679986518709E-4</v>
      </c>
      <c r="G709" s="429">
        <v>6.7650620435937947E-4</v>
      </c>
      <c r="H709" s="444">
        <v>2.2323513973653019E-5</v>
      </c>
      <c r="I709" s="412">
        <v>2.1357805675029668E-5</v>
      </c>
      <c r="J709" s="428">
        <v>2.5811031690103264E-2</v>
      </c>
    </row>
    <row r="710" spans="1:10" ht="15.6" x14ac:dyDescent="0.3">
      <c r="A710" s="422" t="s">
        <v>24</v>
      </c>
      <c r="B710" s="423">
        <v>2042</v>
      </c>
      <c r="C710" s="436" t="s">
        <v>998</v>
      </c>
      <c r="D710" s="433">
        <v>2.867533968304956E-3</v>
      </c>
      <c r="E710" s="407">
        <v>1.8826770821356469E-2</v>
      </c>
      <c r="F710" s="407">
        <v>7.1543291855033215E-4</v>
      </c>
      <c r="G710" s="429">
        <v>6.5863309127787441E-4</v>
      </c>
      <c r="H710" s="444">
        <v>2.1974970665360545E-5</v>
      </c>
      <c r="I710" s="412">
        <v>2.1024343878298077E-5</v>
      </c>
      <c r="J710" s="428">
        <v>2.5647271117649553E-2</v>
      </c>
    </row>
    <row r="711" spans="1:10" ht="15.6" x14ac:dyDescent="0.3">
      <c r="A711" s="422" t="s">
        <v>24</v>
      </c>
      <c r="B711" s="423">
        <v>2043</v>
      </c>
      <c r="C711" s="436" t="s">
        <v>999</v>
      </c>
      <c r="D711" s="433">
        <v>2.7510454167641221E-3</v>
      </c>
      <c r="E711" s="407">
        <v>1.8540818345562048E-2</v>
      </c>
      <c r="F711" s="407">
        <v>6.9901431377141074E-4</v>
      </c>
      <c r="G711" s="429">
        <v>6.4352661540902393E-4</v>
      </c>
      <c r="H711" s="444">
        <v>2.1693692415306587E-5</v>
      </c>
      <c r="I711" s="412">
        <v>2.0755229375910654E-5</v>
      </c>
      <c r="J711" s="428">
        <v>2.5508314093381106E-2</v>
      </c>
    </row>
    <row r="712" spans="1:10" ht="15.6" x14ac:dyDescent="0.3">
      <c r="A712" s="422" t="s">
        <v>24</v>
      </c>
      <c r="B712" s="423">
        <v>2044</v>
      </c>
      <c r="C712" s="436" t="s">
        <v>1000</v>
      </c>
      <c r="D712" s="433">
        <v>2.6638899232415809E-3</v>
      </c>
      <c r="E712" s="407">
        <v>1.8308344775112371E-2</v>
      </c>
      <c r="F712" s="407">
        <v>6.8512588610288039E-4</v>
      </c>
      <c r="G712" s="429">
        <v>6.3074839326760553E-4</v>
      </c>
      <c r="H712" s="444">
        <v>2.1470880611121563E-5</v>
      </c>
      <c r="I712" s="412">
        <v>2.05420546785983E-5</v>
      </c>
      <c r="J712" s="428">
        <v>2.5388818349108687E-2</v>
      </c>
    </row>
    <row r="713" spans="1:10" ht="15.6" x14ac:dyDescent="0.3">
      <c r="A713" s="422" t="s">
        <v>24</v>
      </c>
      <c r="B713" s="423">
        <v>2045</v>
      </c>
      <c r="C713" s="436" t="s">
        <v>1001</v>
      </c>
      <c r="D713" s="433">
        <v>2.6060720216762737E-3</v>
      </c>
      <c r="E713" s="407">
        <v>1.8149421413973112E-2</v>
      </c>
      <c r="F713" s="407">
        <v>6.7340582877226031E-4</v>
      </c>
      <c r="G713" s="429">
        <v>6.1996578513695533E-4</v>
      </c>
      <c r="H713" s="444">
        <v>2.1297932663605912E-5</v>
      </c>
      <c r="I713" s="412">
        <v>2.0376601805628195E-5</v>
      </c>
      <c r="J713" s="428">
        <v>2.5284175789512395E-2</v>
      </c>
    </row>
    <row r="714" spans="1:10" ht="15.6" x14ac:dyDescent="0.3">
      <c r="A714" s="422" t="s">
        <v>24</v>
      </c>
      <c r="B714" s="423">
        <v>2046</v>
      </c>
      <c r="C714" s="436" t="s">
        <v>1002</v>
      </c>
      <c r="D714" s="433">
        <v>2.5566519354919938E-3</v>
      </c>
      <c r="E714" s="407">
        <v>1.8021782647104044E-2</v>
      </c>
      <c r="F714" s="407">
        <v>6.6370133347387606E-4</v>
      </c>
      <c r="G714" s="429">
        <v>6.1103733260690462E-4</v>
      </c>
      <c r="H714" s="444">
        <v>2.1163344025382198E-5</v>
      </c>
      <c r="I714" s="412">
        <v>2.0247833042033891E-5</v>
      </c>
      <c r="J714" s="428">
        <v>2.5195597437427841E-2</v>
      </c>
    </row>
    <row r="715" spans="1:10" ht="15.6" x14ac:dyDescent="0.3">
      <c r="A715" s="422" t="s">
        <v>24</v>
      </c>
      <c r="B715" s="423">
        <v>2047</v>
      </c>
      <c r="C715" s="436" t="s">
        <v>1003</v>
      </c>
      <c r="D715" s="433">
        <v>2.5108903008174716E-3</v>
      </c>
      <c r="E715" s="407">
        <v>1.7895495705093134E-2</v>
      </c>
      <c r="F715" s="407">
        <v>6.5564188215490294E-4</v>
      </c>
      <c r="G715" s="429">
        <v>6.0362285973542982E-4</v>
      </c>
      <c r="H715" s="444">
        <v>2.105609023878742E-5</v>
      </c>
      <c r="I715" s="412">
        <v>2.0145210469179493E-5</v>
      </c>
      <c r="J715" s="428">
        <v>2.5118979241161202E-2</v>
      </c>
    </row>
    <row r="716" spans="1:10" ht="15.6" x14ac:dyDescent="0.3">
      <c r="A716" s="422" t="s">
        <v>24</v>
      </c>
      <c r="B716" s="423">
        <v>2048</v>
      </c>
      <c r="C716" s="436" t="s">
        <v>1004</v>
      </c>
      <c r="D716" s="433">
        <v>2.4727575897574281E-3</v>
      </c>
      <c r="E716" s="407">
        <v>1.7785553001203724E-2</v>
      </c>
      <c r="F716" s="407">
        <v>6.4895536690723495E-4</v>
      </c>
      <c r="G716" s="429">
        <v>5.9747178617952027E-4</v>
      </c>
      <c r="H716" s="444">
        <v>2.0970231921997267E-5</v>
      </c>
      <c r="I716" s="412">
        <v>2.0063073038322E-5</v>
      </c>
      <c r="J716" s="428">
        <v>2.5054185331657285E-2</v>
      </c>
    </row>
    <row r="717" spans="1:10" ht="15.6" x14ac:dyDescent="0.3">
      <c r="A717" s="422" t="s">
        <v>24</v>
      </c>
      <c r="B717" s="423">
        <v>2049</v>
      </c>
      <c r="C717" s="436" t="s">
        <v>1005</v>
      </c>
      <c r="D717" s="433">
        <v>2.4596883123066313E-3</v>
      </c>
      <c r="E717" s="407">
        <v>1.7791883812928334E-2</v>
      </c>
      <c r="F717" s="407">
        <v>6.4480951379877131E-4</v>
      </c>
      <c r="G717" s="429">
        <v>5.9365766398486951E-4</v>
      </c>
      <c r="H717" s="444">
        <v>2.090598986873267E-5</v>
      </c>
      <c r="I717" s="412">
        <v>2.0001603803576948E-5</v>
      </c>
      <c r="J717" s="428">
        <v>2.4999074568809357E-2</v>
      </c>
    </row>
    <row r="718" spans="1:10" ht="15.6" x14ac:dyDescent="0.3">
      <c r="A718" s="422" t="s">
        <v>24</v>
      </c>
      <c r="B718" s="423">
        <v>2050</v>
      </c>
      <c r="C718" s="436" t="s">
        <v>1006</v>
      </c>
      <c r="D718" s="433">
        <v>2.4496298903093918E-3</v>
      </c>
      <c r="E718" s="407">
        <v>1.7801572448545383E-2</v>
      </c>
      <c r="F718" s="407">
        <v>6.4146189388436688E-4</v>
      </c>
      <c r="G718" s="429">
        <v>5.9057800795926391E-4</v>
      </c>
      <c r="H718" s="444">
        <v>2.0844416965264554E-5</v>
      </c>
      <c r="I718" s="412">
        <v>1.994269243881112E-5</v>
      </c>
      <c r="J718" s="428">
        <v>2.4951741051480861E-2</v>
      </c>
    </row>
    <row r="719" spans="1:10" ht="15.6" x14ac:dyDescent="0.3">
      <c r="A719" s="422" t="s">
        <v>25</v>
      </c>
      <c r="B719" s="423">
        <v>2015</v>
      </c>
      <c r="C719" s="436" t="s">
        <v>2458</v>
      </c>
      <c r="D719" s="433">
        <v>6.4810306968449319E-2</v>
      </c>
      <c r="E719" s="407">
        <v>0.23842694388214791</v>
      </c>
      <c r="F719" s="407">
        <v>2.3555657154855857E-3</v>
      </c>
      <c r="G719" s="429">
        <v>2.1753557573097587E-3</v>
      </c>
      <c r="H719" s="444">
        <v>1.5716861466604672E-4</v>
      </c>
      <c r="I719" s="412">
        <v>1.5036956756574033E-4</v>
      </c>
      <c r="J719" s="428">
        <v>4.668893345012573E-2</v>
      </c>
    </row>
    <row r="720" spans="1:10" ht="15.6" x14ac:dyDescent="0.3">
      <c r="A720" s="422" t="s">
        <v>25</v>
      </c>
      <c r="B720" s="423">
        <v>2016</v>
      </c>
      <c r="C720" s="436" t="s">
        <v>2459</v>
      </c>
      <c r="D720" s="433">
        <v>5.4125547779780896E-2</v>
      </c>
      <c r="E720" s="407">
        <v>0.20400606626168052</v>
      </c>
      <c r="F720" s="407">
        <v>2.1943669553102733E-3</v>
      </c>
      <c r="G720" s="429">
        <v>2.0252259108205885E-3</v>
      </c>
      <c r="H720" s="444">
        <v>1.3596743089588369E-4</v>
      </c>
      <c r="I720" s="412">
        <v>1.3008553963457666E-4</v>
      </c>
      <c r="J720" s="428">
        <v>4.5966730445185747E-2</v>
      </c>
    </row>
    <row r="721" spans="1:10" ht="15.6" x14ac:dyDescent="0.3">
      <c r="A721" s="422" t="s">
        <v>25</v>
      </c>
      <c r="B721" s="423">
        <v>2017</v>
      </c>
      <c r="C721" s="436" t="s">
        <v>1007</v>
      </c>
      <c r="D721" s="433">
        <v>4.4988576331307782E-2</v>
      </c>
      <c r="E721" s="407">
        <v>0.17350412462434986</v>
      </c>
      <c r="F721" s="407">
        <v>2.0923747564376332E-3</v>
      </c>
      <c r="G721" s="429">
        <v>1.9301079794787057E-3</v>
      </c>
      <c r="H721" s="444">
        <v>1.2309243835958582E-4</v>
      </c>
      <c r="I721" s="412">
        <v>1.1776751434270123E-4</v>
      </c>
      <c r="J721" s="428">
        <v>4.4966527934774528E-2</v>
      </c>
    </row>
    <row r="722" spans="1:10" ht="15.6" x14ac:dyDescent="0.3">
      <c r="A722" s="422" t="s">
        <v>25</v>
      </c>
      <c r="B722" s="423">
        <v>2018</v>
      </c>
      <c r="C722" s="436" t="s">
        <v>1008</v>
      </c>
      <c r="D722" s="433">
        <v>3.8786201657147967E-2</v>
      </c>
      <c r="E722" s="407">
        <v>0.1486353850227691</v>
      </c>
      <c r="F722" s="407">
        <v>2.1189079014766964E-3</v>
      </c>
      <c r="G722" s="429">
        <v>1.9536462358412231E-3</v>
      </c>
      <c r="H722" s="444">
        <v>1.1605003452202439E-4</v>
      </c>
      <c r="I722" s="412">
        <v>1.1102976508157272E-4</v>
      </c>
      <c r="J722" s="428">
        <v>4.3913566365152805E-2</v>
      </c>
    </row>
    <row r="723" spans="1:10" ht="15.6" x14ac:dyDescent="0.3">
      <c r="A723" s="422" t="s">
        <v>25</v>
      </c>
      <c r="B723" s="423">
        <v>2019</v>
      </c>
      <c r="C723" s="436" t="s">
        <v>1009</v>
      </c>
      <c r="D723" s="433">
        <v>3.2067719956144561E-2</v>
      </c>
      <c r="E723" s="407">
        <v>0.12589115443676488</v>
      </c>
      <c r="F723" s="407">
        <v>2.0807519423045331E-3</v>
      </c>
      <c r="G723" s="429">
        <v>1.9177422059877874E-3</v>
      </c>
      <c r="H723" s="444">
        <v>1.0676756761035663E-4</v>
      </c>
      <c r="I723" s="412">
        <v>1.0214885242642831E-4</v>
      </c>
      <c r="J723" s="428">
        <v>4.2803768231724444E-2</v>
      </c>
    </row>
    <row r="724" spans="1:10" ht="15.6" x14ac:dyDescent="0.3">
      <c r="A724" s="422" t="s">
        <v>25</v>
      </c>
      <c r="B724" s="423">
        <v>2020</v>
      </c>
      <c r="C724" s="436" t="s">
        <v>1010</v>
      </c>
      <c r="D724" s="433">
        <v>2.6702949944025684E-2</v>
      </c>
      <c r="E724" s="407">
        <v>0.10680382864071142</v>
      </c>
      <c r="F724" s="407">
        <v>2.0201159168964054E-3</v>
      </c>
      <c r="G724" s="429">
        <v>1.8614919494510482E-3</v>
      </c>
      <c r="H724" s="444">
        <v>9.9775272661511559E-5</v>
      </c>
      <c r="I724" s="412">
        <v>9.5459036320786651E-5</v>
      </c>
      <c r="J724" s="428">
        <v>4.1657173674756687E-2</v>
      </c>
    </row>
    <row r="725" spans="1:10" ht="15.6" x14ac:dyDescent="0.3">
      <c r="A725" s="422" t="s">
        <v>25</v>
      </c>
      <c r="B725" s="423">
        <v>2021</v>
      </c>
      <c r="C725" s="436" t="s">
        <v>1011</v>
      </c>
      <c r="D725" s="433">
        <v>2.2012447343897304E-2</v>
      </c>
      <c r="E725" s="407">
        <v>9.012913343715763E-2</v>
      </c>
      <c r="F725" s="407">
        <v>1.886332776001241E-3</v>
      </c>
      <c r="G725" s="429">
        <v>1.7380305499192959E-3</v>
      </c>
      <c r="H725" s="444">
        <v>9.1160024805267989E-5</v>
      </c>
      <c r="I725" s="412">
        <v>8.7216480487054698E-5</v>
      </c>
      <c r="J725" s="428">
        <v>4.0468158473333189E-2</v>
      </c>
    </row>
    <row r="726" spans="1:10" ht="15.6" x14ac:dyDescent="0.3">
      <c r="A726" s="422" t="s">
        <v>25</v>
      </c>
      <c r="B726" s="423">
        <v>2022</v>
      </c>
      <c r="C726" s="436" t="s">
        <v>1012</v>
      </c>
      <c r="D726" s="433">
        <v>1.8310537216844381E-2</v>
      </c>
      <c r="E726" s="407">
        <v>7.6685948555490879E-2</v>
      </c>
      <c r="F726" s="407">
        <v>1.7941095234606567E-3</v>
      </c>
      <c r="G726" s="429">
        <v>1.6528253971895893E-3</v>
      </c>
      <c r="H726" s="444">
        <v>8.4597369333837144E-5</v>
      </c>
      <c r="I726" s="412">
        <v>8.0937727163535455E-5</v>
      </c>
      <c r="J726" s="428">
        <v>3.9276484103068006E-2</v>
      </c>
    </row>
    <row r="727" spans="1:10" ht="15.6" x14ac:dyDescent="0.3">
      <c r="A727" s="422" t="s">
        <v>25</v>
      </c>
      <c r="B727" s="423">
        <v>2023</v>
      </c>
      <c r="C727" s="436" t="s">
        <v>1013</v>
      </c>
      <c r="D727" s="433">
        <v>1.5621695269824253E-2</v>
      </c>
      <c r="E727" s="407">
        <v>6.5910727427660062E-2</v>
      </c>
      <c r="F727" s="407">
        <v>1.7092349652327347E-3</v>
      </c>
      <c r="G727" s="429">
        <v>1.5744938585513419E-3</v>
      </c>
      <c r="H727" s="444">
        <v>7.7416973583023302E-5</v>
      </c>
      <c r="I727" s="412">
        <v>7.4067951407590454E-5</v>
      </c>
      <c r="J727" s="428">
        <v>3.808513647581982E-2</v>
      </c>
    </row>
    <row r="728" spans="1:10" ht="15.6" x14ac:dyDescent="0.3">
      <c r="A728" s="422" t="s">
        <v>25</v>
      </c>
      <c r="B728" s="423">
        <v>2024</v>
      </c>
      <c r="C728" s="436" t="s">
        <v>1014</v>
      </c>
      <c r="D728" s="433">
        <v>1.3975128170880728E-2</v>
      </c>
      <c r="E728" s="407">
        <v>5.767852665611832E-2</v>
      </c>
      <c r="F728" s="407">
        <v>1.7029228278353161E-3</v>
      </c>
      <c r="G728" s="429">
        <v>1.5684515011673904E-3</v>
      </c>
      <c r="H728" s="444">
        <v>7.1600742033949523E-5</v>
      </c>
      <c r="I728" s="412">
        <v>6.8503326075519252E-5</v>
      </c>
      <c r="J728" s="428">
        <v>3.6898957468890242E-2</v>
      </c>
    </row>
    <row r="729" spans="1:10" ht="15.6" x14ac:dyDescent="0.3">
      <c r="A729" s="422" t="s">
        <v>25</v>
      </c>
      <c r="B729" s="423">
        <v>2025</v>
      </c>
      <c r="C729" s="436" t="s">
        <v>1015</v>
      </c>
      <c r="D729" s="433">
        <v>1.2087836736984306E-2</v>
      </c>
      <c r="E729" s="407">
        <v>5.0504298515798351E-2</v>
      </c>
      <c r="F729" s="407">
        <v>1.6358053825310378E-3</v>
      </c>
      <c r="G729" s="429">
        <v>1.506524800139936E-3</v>
      </c>
      <c r="H729" s="444">
        <v>6.6008122831489834E-5</v>
      </c>
      <c r="I729" s="412">
        <v>6.3152643553680162E-5</v>
      </c>
      <c r="J729" s="428">
        <v>3.5736206437051429E-2</v>
      </c>
    </row>
    <row r="730" spans="1:10" ht="15.6" x14ac:dyDescent="0.3">
      <c r="A730" s="422" t="s">
        <v>25</v>
      </c>
      <c r="B730" s="423">
        <v>2026</v>
      </c>
      <c r="C730" s="436" t="s">
        <v>1016</v>
      </c>
      <c r="D730" s="433">
        <v>1.1101167292161179E-2</v>
      </c>
      <c r="E730" s="407">
        <v>4.5392092541600114E-2</v>
      </c>
      <c r="F730" s="407">
        <v>1.64815193660207E-3</v>
      </c>
      <c r="G730" s="429">
        <v>1.5177517617180883E-3</v>
      </c>
      <c r="H730" s="444">
        <v>6.268396053094582E-5</v>
      </c>
      <c r="I730" s="412">
        <v>5.9972282673941086E-5</v>
      </c>
      <c r="J730" s="428">
        <v>3.4653797006237712E-2</v>
      </c>
    </row>
    <row r="731" spans="1:10" ht="15.6" x14ac:dyDescent="0.3">
      <c r="A731" s="422" t="s">
        <v>25</v>
      </c>
      <c r="B731" s="423">
        <v>2027</v>
      </c>
      <c r="C731" s="436" t="s">
        <v>1017</v>
      </c>
      <c r="D731" s="433">
        <v>9.7463668157431564E-3</v>
      </c>
      <c r="E731" s="407">
        <v>4.0589803286121259E-2</v>
      </c>
      <c r="F731" s="407">
        <v>1.5648380146914683E-3</v>
      </c>
      <c r="G731" s="429">
        <v>1.4408375259554833E-3</v>
      </c>
      <c r="H731" s="444">
        <v>5.4368426015874303E-5</v>
      </c>
      <c r="I731" s="412">
        <v>5.2016466212284E-5</v>
      </c>
      <c r="J731" s="428">
        <v>3.3639430617360827E-2</v>
      </c>
    </row>
    <row r="732" spans="1:10" ht="15.6" x14ac:dyDescent="0.3">
      <c r="A732" s="422" t="s">
        <v>25</v>
      </c>
      <c r="B732" s="423">
        <v>2028</v>
      </c>
      <c r="C732" s="436" t="s">
        <v>1018</v>
      </c>
      <c r="D732" s="433">
        <v>8.6257282578081993E-3</v>
      </c>
      <c r="E732" s="407">
        <v>3.6690407552410841E-2</v>
      </c>
      <c r="F732" s="407">
        <v>1.4749285111259076E-3</v>
      </c>
      <c r="G732" s="429">
        <v>1.3579341046811454E-3</v>
      </c>
      <c r="H732" s="444">
        <v>4.8063359170185859E-5</v>
      </c>
      <c r="I732" s="412">
        <v>4.5984157449607875E-5</v>
      </c>
      <c r="J732" s="428">
        <v>3.2704440956245348E-2</v>
      </c>
    </row>
    <row r="733" spans="1:10" ht="15.6" x14ac:dyDescent="0.3">
      <c r="A733" s="422" t="s">
        <v>25</v>
      </c>
      <c r="B733" s="423">
        <v>2029</v>
      </c>
      <c r="C733" s="436" t="s">
        <v>1019</v>
      </c>
      <c r="D733" s="433">
        <v>7.6714858453330185E-3</v>
      </c>
      <c r="E733" s="407">
        <v>3.3465060348052973E-2</v>
      </c>
      <c r="F733" s="407">
        <v>1.386723230022577E-3</v>
      </c>
      <c r="G733" s="429">
        <v>1.2766180711302829E-3</v>
      </c>
      <c r="H733" s="444">
        <v>4.2312559292832144E-5</v>
      </c>
      <c r="I733" s="412">
        <v>4.0482134078203838E-5</v>
      </c>
      <c r="J733" s="428">
        <v>3.1843411180882325E-2</v>
      </c>
    </row>
    <row r="734" spans="1:10" ht="15.6" x14ac:dyDescent="0.3">
      <c r="A734" s="422" t="s">
        <v>25</v>
      </c>
      <c r="B734" s="423">
        <v>2030</v>
      </c>
      <c r="C734" s="436" t="s">
        <v>1020</v>
      </c>
      <c r="D734" s="433">
        <v>6.8885055391002077E-3</v>
      </c>
      <c r="E734" s="407">
        <v>3.0869260183668774E-2</v>
      </c>
      <c r="F734" s="407">
        <v>1.3037185404267122E-3</v>
      </c>
      <c r="G734" s="429">
        <v>1.2001532165602834E-3</v>
      </c>
      <c r="H734" s="444">
        <v>3.8417158387266154E-5</v>
      </c>
      <c r="I734" s="412">
        <v>3.6755253854958257E-5</v>
      </c>
      <c r="J734" s="428">
        <v>3.1056306979371003E-2</v>
      </c>
    </row>
    <row r="735" spans="1:10" ht="15.6" x14ac:dyDescent="0.3">
      <c r="A735" s="422" t="s">
        <v>25</v>
      </c>
      <c r="B735" s="423">
        <v>2031</v>
      </c>
      <c r="C735" s="436" t="s">
        <v>1021</v>
      </c>
      <c r="D735" s="433">
        <v>6.2107861215825429E-3</v>
      </c>
      <c r="E735" s="407">
        <v>2.8685066039795201E-2</v>
      </c>
      <c r="F735" s="407">
        <v>1.2249871566098352E-3</v>
      </c>
      <c r="G735" s="429">
        <v>1.1276643247678183E-3</v>
      </c>
      <c r="H735" s="444">
        <v>3.5771272739450233E-5</v>
      </c>
      <c r="I735" s="412">
        <v>3.4223823633832856E-5</v>
      </c>
      <c r="J735" s="428">
        <v>3.0339979812408182E-2</v>
      </c>
    </row>
    <row r="736" spans="1:10" ht="15.6" x14ac:dyDescent="0.3">
      <c r="A736" s="422" t="s">
        <v>25</v>
      </c>
      <c r="B736" s="423">
        <v>2032</v>
      </c>
      <c r="C736" s="436" t="s">
        <v>1022</v>
      </c>
      <c r="D736" s="433">
        <v>5.6370973145184666E-3</v>
      </c>
      <c r="E736" s="407">
        <v>2.6920879442433272E-2</v>
      </c>
      <c r="F736" s="407">
        <v>1.1511367845582429E-3</v>
      </c>
      <c r="G736" s="429">
        <v>1.0596743209262986E-3</v>
      </c>
      <c r="H736" s="444">
        <v>3.3444496350232813E-5</v>
      </c>
      <c r="I736" s="412">
        <v>3.199770207840391E-5</v>
      </c>
      <c r="J736" s="428">
        <v>2.9693268795930709E-2</v>
      </c>
    </row>
    <row r="737" spans="1:10" ht="15.6" x14ac:dyDescent="0.3">
      <c r="A737" s="422" t="s">
        <v>25</v>
      </c>
      <c r="B737" s="423">
        <v>2033</v>
      </c>
      <c r="C737" s="436" t="s">
        <v>1023</v>
      </c>
      <c r="D737" s="433">
        <v>5.137595562324045E-3</v>
      </c>
      <c r="E737" s="407">
        <v>2.5449219268115032E-2</v>
      </c>
      <c r="F737" s="407">
        <v>1.0818748995095459E-3</v>
      </c>
      <c r="G737" s="429">
        <v>9.9591763692475081E-4</v>
      </c>
      <c r="H737" s="444">
        <v>3.1484432807987345E-5</v>
      </c>
      <c r="I737" s="412">
        <v>3.0122427284500619E-5</v>
      </c>
      <c r="J737" s="428">
        <v>2.911130263206016E-2</v>
      </c>
    </row>
    <row r="738" spans="1:10" ht="15.6" x14ac:dyDescent="0.3">
      <c r="A738" s="422" t="s">
        <v>25</v>
      </c>
      <c r="B738" s="423">
        <v>2034</v>
      </c>
      <c r="C738" s="436" t="s">
        <v>1024</v>
      </c>
      <c r="D738" s="433">
        <v>4.7039669823280682E-3</v>
      </c>
      <c r="E738" s="407">
        <v>2.4245664458836576E-2</v>
      </c>
      <c r="F738" s="407">
        <v>1.0177166776141066E-3</v>
      </c>
      <c r="G738" s="429">
        <v>9.3685887725397491E-4</v>
      </c>
      <c r="H738" s="444">
        <v>2.9661115793414021E-5</v>
      </c>
      <c r="I738" s="412">
        <v>2.8377990212944745E-5</v>
      </c>
      <c r="J738" s="428">
        <v>2.8587603587528505E-2</v>
      </c>
    </row>
    <row r="739" spans="1:10" ht="15.6" x14ac:dyDescent="0.3">
      <c r="A739" s="422" t="s">
        <v>25</v>
      </c>
      <c r="B739" s="423">
        <v>2035</v>
      </c>
      <c r="C739" s="436" t="s">
        <v>1025</v>
      </c>
      <c r="D739" s="433">
        <v>4.3281158848252907E-3</v>
      </c>
      <c r="E739" s="407">
        <v>2.3264649576787859E-2</v>
      </c>
      <c r="F739" s="407">
        <v>9.5887895782763798E-4</v>
      </c>
      <c r="G739" s="429">
        <v>8.8269441253617357E-4</v>
      </c>
      <c r="H739" s="444">
        <v>2.7923862367295991E-5</v>
      </c>
      <c r="I739" s="412">
        <v>2.6715889214899502E-5</v>
      </c>
      <c r="J739" s="428">
        <v>2.8118895346663102E-2</v>
      </c>
    </row>
    <row r="740" spans="1:10" ht="15.6" x14ac:dyDescent="0.3">
      <c r="A740" s="422" t="s">
        <v>25</v>
      </c>
      <c r="B740" s="423">
        <v>2036</v>
      </c>
      <c r="C740" s="436" t="s">
        <v>1026</v>
      </c>
      <c r="D740" s="433">
        <v>4.0008722161409454E-3</v>
      </c>
      <c r="E740" s="407">
        <v>2.2450001581957507E-2</v>
      </c>
      <c r="F740" s="407">
        <v>9.070002797823321E-4</v>
      </c>
      <c r="G740" s="429">
        <v>8.3493735054674398E-4</v>
      </c>
      <c r="H740" s="444">
        <v>2.6402161682423128E-5</v>
      </c>
      <c r="I740" s="412">
        <v>2.5260013135738528E-5</v>
      </c>
      <c r="J740" s="428">
        <v>2.7702070869871708E-2</v>
      </c>
    </row>
    <row r="741" spans="1:10" ht="15.6" x14ac:dyDescent="0.3">
      <c r="A741" s="422" t="s">
        <v>25</v>
      </c>
      <c r="B741" s="423">
        <v>2037</v>
      </c>
      <c r="C741" s="436" t="s">
        <v>1027</v>
      </c>
      <c r="D741" s="433">
        <v>3.722682621218928E-3</v>
      </c>
      <c r="E741" s="407">
        <v>2.1798111988080248E-2</v>
      </c>
      <c r="F741" s="407">
        <v>8.6075084852079169E-4</v>
      </c>
      <c r="G741" s="429">
        <v>7.9236407427074975E-4</v>
      </c>
      <c r="H741" s="444">
        <v>2.5092750167205986E-5</v>
      </c>
      <c r="I741" s="412">
        <v>2.4007244667087492E-5</v>
      </c>
      <c r="J741" s="428">
        <v>2.7334378761807821E-2</v>
      </c>
    </row>
    <row r="742" spans="1:10" ht="15.6" x14ac:dyDescent="0.3">
      <c r="A742" s="422" t="s">
        <v>25</v>
      </c>
      <c r="B742" s="423">
        <v>2038</v>
      </c>
      <c r="C742" s="436" t="s">
        <v>1028</v>
      </c>
      <c r="D742" s="433">
        <v>3.4751369647538282E-3</v>
      </c>
      <c r="E742" s="407">
        <v>2.1229376642525017E-2</v>
      </c>
      <c r="F742" s="407">
        <v>8.1956400938020435E-4</v>
      </c>
      <c r="G742" s="429">
        <v>7.5445157806299239E-4</v>
      </c>
      <c r="H742" s="444">
        <v>2.3942138254643362E-5</v>
      </c>
      <c r="I742" s="412">
        <v>2.290640966206192E-5</v>
      </c>
      <c r="J742" s="428">
        <v>2.7012516374353372E-2</v>
      </c>
    </row>
    <row r="743" spans="1:10" ht="15.6" x14ac:dyDescent="0.3">
      <c r="A743" s="422" t="s">
        <v>25</v>
      </c>
      <c r="B743" s="423">
        <v>2039</v>
      </c>
      <c r="C743" s="436" t="s">
        <v>1029</v>
      </c>
      <c r="D743" s="433">
        <v>3.2486193072155159E-3</v>
      </c>
      <c r="E743" s="407">
        <v>2.0713662089962011E-2</v>
      </c>
      <c r="F743" s="407">
        <v>7.8315277632404797E-4</v>
      </c>
      <c r="G743" s="429">
        <v>7.2093613548527625E-4</v>
      </c>
      <c r="H743" s="444">
        <v>2.2976424610753664E-5</v>
      </c>
      <c r="I743" s="412">
        <v>2.1982470483962421E-5</v>
      </c>
      <c r="J743" s="428">
        <v>2.67286855581312E-2</v>
      </c>
    </row>
    <row r="744" spans="1:10" ht="15.6" x14ac:dyDescent="0.3">
      <c r="A744" s="422" t="s">
        <v>25</v>
      </c>
      <c r="B744" s="423">
        <v>2040</v>
      </c>
      <c r="C744" s="436" t="s">
        <v>1030</v>
      </c>
      <c r="D744" s="433">
        <v>3.0548700459009982E-3</v>
      </c>
      <c r="E744" s="407">
        <v>2.030519512953757E-2</v>
      </c>
      <c r="F744" s="407">
        <v>7.5152508262820458E-4</v>
      </c>
      <c r="G744" s="429">
        <v>6.9182526924929004E-4</v>
      </c>
      <c r="H744" s="444">
        <v>2.2159892136261275E-5</v>
      </c>
      <c r="I744" s="412">
        <v>2.1201269574946556E-5</v>
      </c>
      <c r="J744" s="428">
        <v>2.6479980898148306E-2</v>
      </c>
    </row>
    <row r="745" spans="1:10" ht="15.6" x14ac:dyDescent="0.3">
      <c r="A745" s="422" t="s">
        <v>25</v>
      </c>
      <c r="B745" s="423">
        <v>2041</v>
      </c>
      <c r="C745" s="436" t="s">
        <v>1031</v>
      </c>
      <c r="D745" s="433">
        <v>2.9105653139074742E-3</v>
      </c>
      <c r="E745" s="407">
        <v>2.000394744428137E-2</v>
      </c>
      <c r="F745" s="407">
        <v>7.2612704935705492E-4</v>
      </c>
      <c r="G745" s="429">
        <v>6.6844806298653741E-4</v>
      </c>
      <c r="H745" s="444">
        <v>2.1481906242642164E-5</v>
      </c>
      <c r="I745" s="412">
        <v>2.055260776892875E-5</v>
      </c>
      <c r="J745" s="428">
        <v>2.6266566714942222E-2</v>
      </c>
    </row>
    <row r="746" spans="1:10" ht="15.6" x14ac:dyDescent="0.3">
      <c r="A746" s="422" t="s">
        <v>25</v>
      </c>
      <c r="B746" s="423">
        <v>2042</v>
      </c>
      <c r="C746" s="436" t="s">
        <v>1032</v>
      </c>
      <c r="D746" s="433">
        <v>2.786912511687559E-3</v>
      </c>
      <c r="E746" s="407">
        <v>1.9727662322396092E-2</v>
      </c>
      <c r="F746" s="407">
        <v>7.0474467804438473E-4</v>
      </c>
      <c r="G746" s="429">
        <v>6.4876729146075762E-4</v>
      </c>
      <c r="H746" s="444">
        <v>2.093946729957465E-5</v>
      </c>
      <c r="I746" s="412">
        <v>2.0033635915043069E-5</v>
      </c>
      <c r="J746" s="428">
        <v>2.6079614234030241E-2</v>
      </c>
    </row>
    <row r="747" spans="1:10" ht="15.6" x14ac:dyDescent="0.3">
      <c r="A747" s="422" t="s">
        <v>25</v>
      </c>
      <c r="B747" s="423">
        <v>2043</v>
      </c>
      <c r="C747" s="436" t="s">
        <v>1033</v>
      </c>
      <c r="D747" s="433">
        <v>2.6945584562417303E-3</v>
      </c>
      <c r="E747" s="407">
        <v>1.9532707649114404E-2</v>
      </c>
      <c r="F747" s="407">
        <v>6.8696935545333121E-4</v>
      </c>
      <c r="G747" s="429">
        <v>6.3240806370244793E-4</v>
      </c>
      <c r="H747" s="444">
        <v>2.0515613176281027E-5</v>
      </c>
      <c r="I747" s="412">
        <v>1.9628116691860814E-5</v>
      </c>
      <c r="J747" s="428">
        <v>2.5918862667900222E-2</v>
      </c>
    </row>
    <row r="748" spans="1:10" ht="15.6" x14ac:dyDescent="0.3">
      <c r="A748" s="422" t="s">
        <v>25</v>
      </c>
      <c r="B748" s="423">
        <v>2044</v>
      </c>
      <c r="C748" s="436" t="s">
        <v>1034</v>
      </c>
      <c r="D748" s="433">
        <v>2.6234983845029401E-3</v>
      </c>
      <c r="E748" s="407">
        <v>1.9373534568924614E-2</v>
      </c>
      <c r="F748" s="407">
        <v>6.7220506910278918E-4</v>
      </c>
      <c r="G748" s="429">
        <v>6.1882019725919147E-4</v>
      </c>
      <c r="H748" s="444">
        <v>2.0179925992688802E-5</v>
      </c>
      <c r="I748" s="412">
        <v>1.9306953369024338E-5</v>
      </c>
      <c r="J748" s="428">
        <v>2.5779071359820063E-2</v>
      </c>
    </row>
    <row r="749" spans="1:10" ht="15.6" x14ac:dyDescent="0.3">
      <c r="A749" s="422" t="s">
        <v>25</v>
      </c>
      <c r="B749" s="423">
        <v>2045</v>
      </c>
      <c r="C749" s="436" t="s">
        <v>1035</v>
      </c>
      <c r="D749" s="433">
        <v>2.5738846425956839E-3</v>
      </c>
      <c r="E749" s="407">
        <v>1.9269332396033418E-2</v>
      </c>
      <c r="F749" s="407">
        <v>6.600638874685713E-4</v>
      </c>
      <c r="G749" s="429">
        <v>6.0764698767291621E-4</v>
      </c>
      <c r="H749" s="444">
        <v>1.9923462880515498E-5</v>
      </c>
      <c r="I749" s="412">
        <v>1.9061585998423677E-5</v>
      </c>
      <c r="J749" s="428">
        <v>2.5655689486685021E-2</v>
      </c>
    </row>
    <row r="750" spans="1:10" ht="15.6" x14ac:dyDescent="0.3">
      <c r="A750" s="422" t="s">
        <v>25</v>
      </c>
      <c r="B750" s="423">
        <v>2046</v>
      </c>
      <c r="C750" s="436" t="s">
        <v>1036</v>
      </c>
      <c r="D750" s="433">
        <v>2.5316588257543308E-3</v>
      </c>
      <c r="E750" s="407">
        <v>1.9184226510180334E-2</v>
      </c>
      <c r="F750" s="407">
        <v>6.5015481918691026E-4</v>
      </c>
      <c r="G750" s="429">
        <v>5.9852855227350349E-4</v>
      </c>
      <c r="H750" s="444">
        <v>1.9728378701358387E-5</v>
      </c>
      <c r="I750" s="412">
        <v>1.887493270814965E-5</v>
      </c>
      <c r="J750" s="428">
        <v>2.5549031008295833E-2</v>
      </c>
    </row>
    <row r="751" spans="1:10" ht="15.6" x14ac:dyDescent="0.3">
      <c r="A751" s="422" t="s">
        <v>25</v>
      </c>
      <c r="B751" s="423">
        <v>2047</v>
      </c>
      <c r="C751" s="436" t="s">
        <v>1037</v>
      </c>
      <c r="D751" s="433">
        <v>2.4960456980557648E-3</v>
      </c>
      <c r="E751" s="407">
        <v>1.9109079733722389E-2</v>
      </c>
      <c r="F751" s="407">
        <v>6.4216180030069088E-4</v>
      </c>
      <c r="G751" s="429">
        <v>5.9117408539903472E-4</v>
      </c>
      <c r="H751" s="444">
        <v>1.9578501280512431E-5</v>
      </c>
      <c r="I751" s="412">
        <v>1.873154445374839E-5</v>
      </c>
      <c r="J751" s="428">
        <v>2.5458681888545304E-2</v>
      </c>
    </row>
    <row r="752" spans="1:10" ht="15.6" x14ac:dyDescent="0.3">
      <c r="A752" s="422" t="s">
        <v>25</v>
      </c>
      <c r="B752" s="423">
        <v>2048</v>
      </c>
      <c r="C752" s="436" t="s">
        <v>1038</v>
      </c>
      <c r="D752" s="433">
        <v>2.4680846323371459E-3</v>
      </c>
      <c r="E752" s="407">
        <v>1.905011873265948E-2</v>
      </c>
      <c r="F752" s="407">
        <v>6.3571987940017646E-4</v>
      </c>
      <c r="G752" s="429">
        <v>5.8524622365055629E-4</v>
      </c>
      <c r="H752" s="444">
        <v>1.9456347792348409E-5</v>
      </c>
      <c r="I752" s="412">
        <v>1.8614670371353868E-5</v>
      </c>
      <c r="J752" s="428">
        <v>2.5380780863868437E-2</v>
      </c>
    </row>
    <row r="753" spans="1:10" ht="15.6" x14ac:dyDescent="0.3">
      <c r="A753" s="422" t="s">
        <v>25</v>
      </c>
      <c r="B753" s="423">
        <v>2049</v>
      </c>
      <c r="C753" s="436" t="s">
        <v>1039</v>
      </c>
      <c r="D753" s="433">
        <v>2.4564129903317279E-3</v>
      </c>
      <c r="E753" s="407">
        <v>1.906010955649769E-2</v>
      </c>
      <c r="F753" s="407">
        <v>6.3135684096407986E-4</v>
      </c>
      <c r="G753" s="429">
        <v>5.8123111666233613E-4</v>
      </c>
      <c r="H753" s="444">
        <v>1.9361177419284484E-5</v>
      </c>
      <c r="I753" s="412">
        <v>1.8523615564440338E-5</v>
      </c>
      <c r="J753" s="428">
        <v>2.5314021894502183E-2</v>
      </c>
    </row>
    <row r="754" spans="1:10" ht="15.6" x14ac:dyDescent="0.3">
      <c r="A754" s="422" t="s">
        <v>25</v>
      </c>
      <c r="B754" s="423">
        <v>2050</v>
      </c>
      <c r="C754" s="436" t="s">
        <v>1040</v>
      </c>
      <c r="D754" s="433">
        <v>2.4473697156053228E-3</v>
      </c>
      <c r="E754" s="407">
        <v>1.9070506367632779E-2</v>
      </c>
      <c r="F754" s="407">
        <v>6.2794363718419869E-4</v>
      </c>
      <c r="G754" s="429">
        <v>5.7808957438940491E-4</v>
      </c>
      <c r="H754" s="444">
        <v>1.9269273945442639E-5</v>
      </c>
      <c r="I754" s="412">
        <v>1.8435697221862105E-5</v>
      </c>
      <c r="J754" s="428">
        <v>2.5257708833533819E-2</v>
      </c>
    </row>
    <row r="755" spans="1:10" ht="15.6" x14ac:dyDescent="0.3">
      <c r="A755" s="422" t="s">
        <v>26</v>
      </c>
      <c r="B755" s="423">
        <v>2015</v>
      </c>
      <c r="C755" s="436" t="s">
        <v>2460</v>
      </c>
      <c r="D755" s="433">
        <v>4.7714334188515603E-2</v>
      </c>
      <c r="E755" s="407">
        <v>0.18458951869043419</v>
      </c>
      <c r="F755" s="407">
        <v>2.1006374158377937E-3</v>
      </c>
      <c r="G755" s="429">
        <v>1.9457266634474654E-3</v>
      </c>
      <c r="H755" s="444">
        <v>2.953923934134289E-4</v>
      </c>
      <c r="I755" s="412">
        <v>2.8261385388869269E-4</v>
      </c>
      <c r="J755" s="428">
        <v>4.7451955311692849E-2</v>
      </c>
    </row>
    <row r="756" spans="1:10" ht="15.6" x14ac:dyDescent="0.3">
      <c r="A756" s="422" t="s">
        <v>26</v>
      </c>
      <c r="B756" s="423">
        <v>2016</v>
      </c>
      <c r="C756" s="436" t="s">
        <v>2461</v>
      </c>
      <c r="D756" s="433">
        <v>3.8648278629794697E-2</v>
      </c>
      <c r="E756" s="407">
        <v>0.15696557700581215</v>
      </c>
      <c r="F756" s="407">
        <v>1.9750450783943196E-3</v>
      </c>
      <c r="G756" s="429">
        <v>1.8274388964837406E-3</v>
      </c>
      <c r="H756" s="444">
        <v>2.5504226631028359E-4</v>
      </c>
      <c r="I756" s="412">
        <v>2.4400924698788783E-4</v>
      </c>
      <c r="J756" s="428">
        <v>4.6531927323052606E-2</v>
      </c>
    </row>
    <row r="757" spans="1:10" ht="15.6" x14ac:dyDescent="0.3">
      <c r="A757" s="422" t="s">
        <v>26</v>
      </c>
      <c r="B757" s="423">
        <v>2017</v>
      </c>
      <c r="C757" s="436" t="s">
        <v>1041</v>
      </c>
      <c r="D757" s="433">
        <v>3.1988331840181627E-2</v>
      </c>
      <c r="E757" s="407">
        <v>0.13311670014118882</v>
      </c>
      <c r="F757" s="407">
        <v>1.9140453654100367E-3</v>
      </c>
      <c r="G757" s="429">
        <v>1.7697634216863056E-3</v>
      </c>
      <c r="H757" s="444">
        <v>2.3026194130203683E-4</v>
      </c>
      <c r="I757" s="412">
        <v>2.2030092044183014E-4</v>
      </c>
      <c r="J757" s="428">
        <v>4.5407774681680536E-2</v>
      </c>
    </row>
    <row r="758" spans="1:10" ht="15.6" x14ac:dyDescent="0.3">
      <c r="A758" s="422" t="s">
        <v>26</v>
      </c>
      <c r="B758" s="423">
        <v>2018</v>
      </c>
      <c r="C758" s="436" t="s">
        <v>1042</v>
      </c>
      <c r="D758" s="433">
        <v>2.6279678648076996E-2</v>
      </c>
      <c r="E758" s="407">
        <v>0.11268212668284248</v>
      </c>
      <c r="F758" s="407">
        <v>1.8870143413514348E-3</v>
      </c>
      <c r="G758" s="429">
        <v>1.7435605714822009E-3</v>
      </c>
      <c r="H758" s="444">
        <v>2.0877864793452405E-4</v>
      </c>
      <c r="I758" s="412">
        <v>1.9974697730375509E-4</v>
      </c>
      <c r="J758" s="428">
        <v>4.4244426852285225E-2</v>
      </c>
    </row>
    <row r="759" spans="1:10" ht="15.6" x14ac:dyDescent="0.3">
      <c r="A759" s="422" t="s">
        <v>26</v>
      </c>
      <c r="B759" s="423">
        <v>2019</v>
      </c>
      <c r="C759" s="436" t="s">
        <v>1043</v>
      </c>
      <c r="D759" s="433">
        <v>2.1618942573021598E-2</v>
      </c>
      <c r="E759" s="407">
        <v>9.5684323337691446E-2</v>
      </c>
      <c r="F759" s="407">
        <v>1.8689890534473088E-3</v>
      </c>
      <c r="G759" s="429">
        <v>1.7258503174338463E-3</v>
      </c>
      <c r="H759" s="444">
        <v>1.8874578941278748E-4</v>
      </c>
      <c r="I759" s="412">
        <v>1.8058073082869941E-4</v>
      </c>
      <c r="J759" s="428">
        <v>4.3029144809358745E-2</v>
      </c>
    </row>
    <row r="760" spans="1:10" ht="15.6" x14ac:dyDescent="0.3">
      <c r="A760" s="422" t="s">
        <v>26</v>
      </c>
      <c r="B760" s="423">
        <v>2020</v>
      </c>
      <c r="C760" s="436" t="s">
        <v>1044</v>
      </c>
      <c r="D760" s="433">
        <v>1.8223783270038048E-2</v>
      </c>
      <c r="E760" s="407">
        <v>8.1747752435512758E-2</v>
      </c>
      <c r="F760" s="407">
        <v>1.8159793264075218E-3</v>
      </c>
      <c r="G760" s="429">
        <v>1.676341944105428E-3</v>
      </c>
      <c r="H760" s="444">
        <v>1.7144280697698502E-4</v>
      </c>
      <c r="I760" s="412">
        <v>1.6402626103891328E-4</v>
      </c>
      <c r="J760" s="428">
        <v>4.1798375459887779E-2</v>
      </c>
    </row>
    <row r="761" spans="1:10" ht="15.6" x14ac:dyDescent="0.3">
      <c r="A761" s="422" t="s">
        <v>26</v>
      </c>
      <c r="B761" s="423">
        <v>2021</v>
      </c>
      <c r="C761" s="436" t="s">
        <v>1045</v>
      </c>
      <c r="D761" s="433">
        <v>1.5480512271375159E-2</v>
      </c>
      <c r="E761" s="407">
        <v>7.0174541327108722E-2</v>
      </c>
      <c r="F761" s="407">
        <v>1.7217425554629216E-3</v>
      </c>
      <c r="G761" s="429">
        <v>1.5890485377715764E-3</v>
      </c>
      <c r="H761" s="444">
        <v>1.5637081800273572E-4</v>
      </c>
      <c r="I761" s="412">
        <v>1.4960628521954619E-4</v>
      </c>
      <c r="J761" s="428">
        <v>4.0549333660828954E-2</v>
      </c>
    </row>
    <row r="762" spans="1:10" ht="15.6" x14ac:dyDescent="0.3">
      <c r="A762" s="422" t="s">
        <v>26</v>
      </c>
      <c r="B762" s="423">
        <v>2022</v>
      </c>
      <c r="C762" s="436" t="s">
        <v>1046</v>
      </c>
      <c r="D762" s="433">
        <v>1.3103203591843521E-2</v>
      </c>
      <c r="E762" s="407">
        <v>6.0620378056410087E-2</v>
      </c>
      <c r="F762" s="407">
        <v>1.6331694689433664E-3</v>
      </c>
      <c r="G762" s="429">
        <v>1.5069353702273991E-3</v>
      </c>
      <c r="H762" s="444">
        <v>1.4101304281101547E-4</v>
      </c>
      <c r="I762" s="412">
        <v>1.3491287568812217E-4</v>
      </c>
      <c r="J762" s="428">
        <v>3.9307810596292556E-2</v>
      </c>
    </row>
    <row r="763" spans="1:10" ht="15.6" x14ac:dyDescent="0.3">
      <c r="A763" s="422" t="s">
        <v>26</v>
      </c>
      <c r="B763" s="423">
        <v>2023</v>
      </c>
      <c r="C763" s="436" t="s">
        <v>1047</v>
      </c>
      <c r="D763" s="433">
        <v>1.1363186911112206E-2</v>
      </c>
      <c r="E763" s="407">
        <v>5.2985910264528389E-2</v>
      </c>
      <c r="F763" s="407">
        <v>1.5565131238835766E-3</v>
      </c>
      <c r="G763" s="429">
        <v>1.4359333216621198E-3</v>
      </c>
      <c r="H763" s="444">
        <v>1.2754550994740964E-4</v>
      </c>
      <c r="I763" s="412">
        <v>1.2202794130755426E-4</v>
      </c>
      <c r="J763" s="428">
        <v>3.8089742555115054E-2</v>
      </c>
    </row>
    <row r="764" spans="1:10" ht="15.6" x14ac:dyDescent="0.3">
      <c r="A764" s="422" t="s">
        <v>26</v>
      </c>
      <c r="B764" s="423">
        <v>2024</v>
      </c>
      <c r="C764" s="436" t="s">
        <v>1048</v>
      </c>
      <c r="D764" s="433">
        <v>9.8923846493498228E-3</v>
      </c>
      <c r="E764" s="407">
        <v>4.6676371457623156E-2</v>
      </c>
      <c r="F764" s="407">
        <v>1.4855540845878238E-3</v>
      </c>
      <c r="G764" s="429">
        <v>1.3700975392900432E-3</v>
      </c>
      <c r="H764" s="444">
        <v>1.1213853907119139E-4</v>
      </c>
      <c r="I764" s="412">
        <v>1.0728746828961428E-4</v>
      </c>
      <c r="J764" s="428">
        <v>3.6886092506655456E-2</v>
      </c>
    </row>
    <row r="765" spans="1:10" ht="15.6" x14ac:dyDescent="0.3">
      <c r="A765" s="422" t="s">
        <v>26</v>
      </c>
      <c r="B765" s="423">
        <v>2025</v>
      </c>
      <c r="C765" s="436" t="s">
        <v>1049</v>
      </c>
      <c r="D765" s="433">
        <v>8.6923251826231795E-3</v>
      </c>
      <c r="E765" s="407">
        <v>4.1604337654867471E-2</v>
      </c>
      <c r="F765" s="407">
        <v>1.4246125532602365E-3</v>
      </c>
      <c r="G765" s="429">
        <v>1.3135754917415778E-3</v>
      </c>
      <c r="H765" s="444">
        <v>9.9149559223020019E-5</v>
      </c>
      <c r="I765" s="412">
        <v>9.4860393713123813E-5</v>
      </c>
      <c r="J765" s="428">
        <v>3.5709604707079859E-2</v>
      </c>
    </row>
    <row r="766" spans="1:10" ht="15.6" x14ac:dyDescent="0.3">
      <c r="A766" s="422" t="s">
        <v>26</v>
      </c>
      <c r="B766" s="423">
        <v>2026</v>
      </c>
      <c r="C766" s="436" t="s">
        <v>1050</v>
      </c>
      <c r="D766" s="433">
        <v>7.7064697627571071E-3</v>
      </c>
      <c r="E766" s="407">
        <v>3.7535808786607103E-2</v>
      </c>
      <c r="F766" s="407">
        <v>1.3593685707852527E-3</v>
      </c>
      <c r="G766" s="429">
        <v>1.2531065534087237E-3</v>
      </c>
      <c r="H766" s="444">
        <v>8.6300962781053853E-5</v>
      </c>
      <c r="I766" s="412">
        <v>8.2567621977763006E-5</v>
      </c>
      <c r="J766" s="428">
        <v>3.4635290046457087E-2</v>
      </c>
    </row>
    <row r="767" spans="1:10" ht="15.6" x14ac:dyDescent="0.3">
      <c r="A767" s="422" t="s">
        <v>26</v>
      </c>
      <c r="B767" s="423">
        <v>2027</v>
      </c>
      <c r="C767" s="436" t="s">
        <v>1051</v>
      </c>
      <c r="D767" s="433">
        <v>6.8663494921064258E-3</v>
      </c>
      <c r="E767" s="407">
        <v>3.4141593783235495E-2</v>
      </c>
      <c r="F767" s="407">
        <v>1.2835331873901421E-3</v>
      </c>
      <c r="G767" s="429">
        <v>1.1828802511979857E-3</v>
      </c>
      <c r="H767" s="444">
        <v>7.2938390517783257E-5</v>
      </c>
      <c r="I767" s="412">
        <v>6.9783102874566578E-5</v>
      </c>
      <c r="J767" s="428">
        <v>3.3648144353157099E-2</v>
      </c>
    </row>
    <row r="768" spans="1:10" ht="15.6" x14ac:dyDescent="0.3">
      <c r="A768" s="422" t="s">
        <v>26</v>
      </c>
      <c r="B768" s="423">
        <v>2028</v>
      </c>
      <c r="C768" s="436" t="s">
        <v>1052</v>
      </c>
      <c r="D768" s="433">
        <v>6.165215415854095E-3</v>
      </c>
      <c r="E768" s="407">
        <v>3.1354723709401677E-2</v>
      </c>
      <c r="F768" s="407">
        <v>1.1999990164362983E-3</v>
      </c>
      <c r="G768" s="429">
        <v>1.1056127777354346E-3</v>
      </c>
      <c r="H768" s="444">
        <v>6.0578591768227717E-5</v>
      </c>
      <c r="I768" s="412">
        <v>5.7957986362154871E-5</v>
      </c>
      <c r="J768" s="428">
        <v>3.2752158668948927E-2</v>
      </c>
    </row>
    <row r="769" spans="1:10" ht="15.6" x14ac:dyDescent="0.3">
      <c r="A769" s="422" t="s">
        <v>26</v>
      </c>
      <c r="B769" s="423">
        <v>2029</v>
      </c>
      <c r="C769" s="436" t="s">
        <v>1053</v>
      </c>
      <c r="D769" s="433">
        <v>5.550563245646397E-3</v>
      </c>
      <c r="E769" s="407">
        <v>2.8990057585510671E-2</v>
      </c>
      <c r="F769" s="407">
        <v>1.1223834833657114E-3</v>
      </c>
      <c r="G769" s="429">
        <v>1.0339430120740881E-3</v>
      </c>
      <c r="H769" s="444">
        <v>5.2395437106753356E-5</v>
      </c>
      <c r="I769" s="412">
        <v>5.0128835034205815E-5</v>
      </c>
      <c r="J769" s="428">
        <v>3.1939442622845322E-2</v>
      </c>
    </row>
    <row r="770" spans="1:10" ht="15.6" x14ac:dyDescent="0.3">
      <c r="A770" s="422" t="s">
        <v>26</v>
      </c>
      <c r="B770" s="423">
        <v>2030</v>
      </c>
      <c r="C770" s="436" t="s">
        <v>1054</v>
      </c>
      <c r="D770" s="433">
        <v>5.0371185639490204E-3</v>
      </c>
      <c r="E770" s="407">
        <v>2.7061709577304114E-2</v>
      </c>
      <c r="F770" s="407">
        <v>1.0500177098661811E-3</v>
      </c>
      <c r="G770" s="429">
        <v>9.6714363428609322E-4</v>
      </c>
      <c r="H770" s="444">
        <v>4.536713831937182E-5</v>
      </c>
      <c r="I770" s="412">
        <v>4.3404578111003384E-5</v>
      </c>
      <c r="J770" s="428">
        <v>3.1205962569244561E-2</v>
      </c>
    </row>
    <row r="771" spans="1:10" ht="15.6" x14ac:dyDescent="0.3">
      <c r="A771" s="422" t="s">
        <v>26</v>
      </c>
      <c r="B771" s="423">
        <v>2031</v>
      </c>
      <c r="C771" s="436" t="s">
        <v>1055</v>
      </c>
      <c r="D771" s="433">
        <v>4.5811718125993691E-3</v>
      </c>
      <c r="E771" s="407">
        <v>2.5397437598036029E-2</v>
      </c>
      <c r="F771" s="407">
        <v>9.8368105722490898E-4</v>
      </c>
      <c r="G771" s="429">
        <v>9.0597971023292868E-4</v>
      </c>
      <c r="H771" s="444">
        <v>4.0815853779777869E-5</v>
      </c>
      <c r="I771" s="412">
        <v>3.9050180063675268E-5</v>
      </c>
      <c r="J771" s="428">
        <v>3.0549417318750147E-2</v>
      </c>
    </row>
    <row r="772" spans="1:10" ht="15.6" x14ac:dyDescent="0.3">
      <c r="A772" s="422" t="s">
        <v>26</v>
      </c>
      <c r="B772" s="423">
        <v>2032</v>
      </c>
      <c r="C772" s="436" t="s">
        <v>1056</v>
      </c>
      <c r="D772" s="433">
        <v>4.1886388879830896E-3</v>
      </c>
      <c r="E772" s="407">
        <v>2.4039332449041537E-2</v>
      </c>
      <c r="F772" s="407">
        <v>9.2153734941514802E-4</v>
      </c>
      <c r="G772" s="429">
        <v>8.4866214229565619E-4</v>
      </c>
      <c r="H772" s="444">
        <v>3.6002466031573627E-5</v>
      </c>
      <c r="I772" s="412">
        <v>3.4445016865686487E-5</v>
      </c>
      <c r="J772" s="428">
        <v>2.9962512580299458E-2</v>
      </c>
    </row>
    <row r="773" spans="1:10" ht="15.6" x14ac:dyDescent="0.3">
      <c r="A773" s="422" t="s">
        <v>26</v>
      </c>
      <c r="B773" s="423">
        <v>2033</v>
      </c>
      <c r="C773" s="436" t="s">
        <v>1057</v>
      </c>
      <c r="D773" s="433">
        <v>3.8496275724456928E-3</v>
      </c>
      <c r="E773" s="407">
        <v>2.2922689643659941E-2</v>
      </c>
      <c r="F773" s="407">
        <v>8.6565200706632817E-4</v>
      </c>
      <c r="G773" s="429">
        <v>7.9716988179112007E-4</v>
      </c>
      <c r="H773" s="444">
        <v>3.3121923256606932E-5</v>
      </c>
      <c r="I773" s="412">
        <v>3.1689084042321822E-5</v>
      </c>
      <c r="J773" s="428">
        <v>2.9440144208439923E-2</v>
      </c>
    </row>
    <row r="774" spans="1:10" ht="15.6" x14ac:dyDescent="0.3">
      <c r="A774" s="422" t="s">
        <v>26</v>
      </c>
      <c r="B774" s="423">
        <v>2034</v>
      </c>
      <c r="C774" s="436" t="s">
        <v>1058</v>
      </c>
      <c r="D774" s="433">
        <v>3.551008513350429E-3</v>
      </c>
      <c r="E774" s="407">
        <v>2.1990386487825326E-2</v>
      </c>
      <c r="F774" s="407">
        <v>8.142861272703027E-4</v>
      </c>
      <c r="G774" s="429">
        <v>7.4984372618370706E-4</v>
      </c>
      <c r="H774" s="444">
        <v>3.0512146039503626E-5</v>
      </c>
      <c r="I774" s="412">
        <v>2.9192202961794616E-5</v>
      </c>
      <c r="J774" s="428">
        <v>2.897637207518439E-2</v>
      </c>
    </row>
    <row r="775" spans="1:10" ht="15.6" x14ac:dyDescent="0.3">
      <c r="A775" s="422" t="s">
        <v>26</v>
      </c>
      <c r="B775" s="423">
        <v>2035</v>
      </c>
      <c r="C775" s="436" t="s">
        <v>1059</v>
      </c>
      <c r="D775" s="433">
        <v>3.2849412093768292E-3</v>
      </c>
      <c r="E775" s="407">
        <v>2.1205860198034474E-2</v>
      </c>
      <c r="F775" s="407">
        <v>7.6729966338463654E-4</v>
      </c>
      <c r="G775" s="429">
        <v>7.0655461293779034E-4</v>
      </c>
      <c r="H775" s="444">
        <v>2.8193340874165133E-5</v>
      </c>
      <c r="I775" s="412">
        <v>2.6973706700415127E-5</v>
      </c>
      <c r="J775" s="428">
        <v>2.8569532938655291E-2</v>
      </c>
    </row>
    <row r="776" spans="1:10" ht="15.6" x14ac:dyDescent="0.3">
      <c r="A776" s="422" t="s">
        <v>26</v>
      </c>
      <c r="B776" s="423">
        <v>2036</v>
      </c>
      <c r="C776" s="436" t="s">
        <v>1060</v>
      </c>
      <c r="D776" s="433">
        <v>3.0487804049461787E-3</v>
      </c>
      <c r="E776" s="407">
        <v>2.0538867860887482E-2</v>
      </c>
      <c r="F776" s="407">
        <v>7.2648167235735508E-4</v>
      </c>
      <c r="G776" s="429">
        <v>6.6895108782912341E-4</v>
      </c>
      <c r="H776" s="444">
        <v>2.6234018851060781E-5</v>
      </c>
      <c r="I776" s="412">
        <v>2.5099152517810408E-5</v>
      </c>
      <c r="J776" s="428">
        <v>2.8214408575472086E-2</v>
      </c>
    </row>
    <row r="777" spans="1:10" ht="15.6" x14ac:dyDescent="0.3">
      <c r="A777" s="422" t="s">
        <v>26</v>
      </c>
      <c r="B777" s="423">
        <v>2037</v>
      </c>
      <c r="C777" s="436" t="s">
        <v>1061</v>
      </c>
      <c r="D777" s="433">
        <v>2.8551377548480614E-3</v>
      </c>
      <c r="E777" s="407">
        <v>2.0026121477628101E-2</v>
      </c>
      <c r="F777" s="407">
        <v>6.9064278219080257E-4</v>
      </c>
      <c r="G777" s="429">
        <v>6.3593725673513678E-4</v>
      </c>
      <c r="H777" s="444">
        <v>2.4584823888289579E-5</v>
      </c>
      <c r="I777" s="412">
        <v>2.3521294303250794E-5</v>
      </c>
      <c r="J777" s="428">
        <v>2.7905980284821472E-2</v>
      </c>
    </row>
    <row r="778" spans="1:10" ht="15.6" x14ac:dyDescent="0.3">
      <c r="A778" s="422" t="s">
        <v>26</v>
      </c>
      <c r="B778" s="423">
        <v>2038</v>
      </c>
      <c r="C778" s="436" t="s">
        <v>1062</v>
      </c>
      <c r="D778" s="433">
        <v>2.6808909728511339E-3</v>
      </c>
      <c r="E778" s="407">
        <v>1.956857911575044E-2</v>
      </c>
      <c r="F778" s="407">
        <v>6.5917578642435881E-4</v>
      </c>
      <c r="G778" s="429">
        <v>6.0695417083476077E-4</v>
      </c>
      <c r="H778" s="444">
        <v>2.3237879143032436E-5</v>
      </c>
      <c r="I778" s="412">
        <v>2.2232620098662444E-5</v>
      </c>
      <c r="J778" s="428">
        <v>2.7641394816060316E-2</v>
      </c>
    </row>
    <row r="779" spans="1:10" ht="15.6" x14ac:dyDescent="0.3">
      <c r="A779" s="422" t="s">
        <v>26</v>
      </c>
      <c r="B779" s="423">
        <v>2039</v>
      </c>
      <c r="C779" s="436" t="s">
        <v>1063</v>
      </c>
      <c r="D779" s="433">
        <v>2.5200486811988465E-3</v>
      </c>
      <c r="E779" s="407">
        <v>1.9151912797406672E-2</v>
      </c>
      <c r="F779" s="407">
        <v>6.3171899531530747E-4</v>
      </c>
      <c r="G779" s="429">
        <v>5.8166733653580791E-4</v>
      </c>
      <c r="H779" s="444">
        <v>2.2140484118846321E-5</v>
      </c>
      <c r="I779" s="412">
        <v>2.1182692670283993E-5</v>
      </c>
      <c r="J779" s="428">
        <v>2.7413836148095179E-2</v>
      </c>
    </row>
    <row r="780" spans="1:10" ht="15.6" x14ac:dyDescent="0.3">
      <c r="A780" s="422" t="s">
        <v>26</v>
      </c>
      <c r="B780" s="423">
        <v>2040</v>
      </c>
      <c r="C780" s="436" t="s">
        <v>1064</v>
      </c>
      <c r="D780" s="433">
        <v>2.3707405216220976E-3</v>
      </c>
      <c r="E780" s="407">
        <v>1.8780386054207742E-2</v>
      </c>
      <c r="F780" s="407">
        <v>6.0780894009597691E-4</v>
      </c>
      <c r="G780" s="429">
        <v>5.5964779761305105E-4</v>
      </c>
      <c r="H780" s="444">
        <v>2.1192992972053831E-5</v>
      </c>
      <c r="I780" s="412">
        <v>2.0276200381719197E-5</v>
      </c>
      <c r="J780" s="428">
        <v>2.7219801540967686E-2</v>
      </c>
    </row>
    <row r="781" spans="1:10" ht="15.6" x14ac:dyDescent="0.3">
      <c r="A781" s="422" t="s">
        <v>26</v>
      </c>
      <c r="B781" s="423">
        <v>2041</v>
      </c>
      <c r="C781" s="436" t="s">
        <v>1065</v>
      </c>
      <c r="D781" s="433">
        <v>2.2522178095917473E-3</v>
      </c>
      <c r="E781" s="407">
        <v>1.8487028183084953E-2</v>
      </c>
      <c r="F781" s="407">
        <v>5.890658564973528E-4</v>
      </c>
      <c r="G781" s="429">
        <v>5.4238633996069421E-4</v>
      </c>
      <c r="H781" s="444">
        <v>2.044103767797043E-5</v>
      </c>
      <c r="I781" s="412">
        <v>1.9556772666454202E-5</v>
      </c>
      <c r="J781" s="428">
        <v>2.7057686325652162E-2</v>
      </c>
    </row>
    <row r="782" spans="1:10" ht="15.6" x14ac:dyDescent="0.3">
      <c r="A782" s="422" t="s">
        <v>26</v>
      </c>
      <c r="B782" s="423">
        <v>2042</v>
      </c>
      <c r="C782" s="436" t="s">
        <v>1066</v>
      </c>
      <c r="D782" s="433">
        <v>2.1507622020613278E-3</v>
      </c>
      <c r="E782" s="407">
        <v>1.8221016975754376E-2</v>
      </c>
      <c r="F782" s="407">
        <v>5.7324584722658349E-4</v>
      </c>
      <c r="G782" s="429">
        <v>5.2781796000113141E-4</v>
      </c>
      <c r="H782" s="444">
        <v>1.9834854892750618E-5</v>
      </c>
      <c r="I782" s="412">
        <v>1.8976804068759944E-5</v>
      </c>
      <c r="J782" s="428">
        <v>2.6919921373698658E-2</v>
      </c>
    </row>
    <row r="783" spans="1:10" ht="15.6" x14ac:dyDescent="0.3">
      <c r="A783" s="422" t="s">
        <v>26</v>
      </c>
      <c r="B783" s="423">
        <v>2043</v>
      </c>
      <c r="C783" s="436" t="s">
        <v>1067</v>
      </c>
      <c r="D783" s="433">
        <v>2.0754588376426463E-3</v>
      </c>
      <c r="E783" s="407">
        <v>1.803199312684153E-2</v>
      </c>
      <c r="F783" s="407">
        <v>5.600432944360596E-4</v>
      </c>
      <c r="G783" s="429">
        <v>5.1565937164310043E-4</v>
      </c>
      <c r="H783" s="444">
        <v>1.9330773833074258E-5</v>
      </c>
      <c r="I783" s="412">
        <v>1.8494528397983547E-5</v>
      </c>
      <c r="J783" s="428">
        <v>2.6804017170014099E-2</v>
      </c>
    </row>
    <row r="784" spans="1:10" ht="15.6" x14ac:dyDescent="0.3">
      <c r="A784" s="422" t="s">
        <v>26</v>
      </c>
      <c r="B784" s="423">
        <v>2044</v>
      </c>
      <c r="C784" s="436" t="s">
        <v>1068</v>
      </c>
      <c r="D784" s="433">
        <v>2.0214274243206065E-3</v>
      </c>
      <c r="E784" s="407">
        <v>1.7892065244574977E-2</v>
      </c>
      <c r="F784" s="407">
        <v>5.4905818489100696E-4</v>
      </c>
      <c r="G784" s="429">
        <v>5.0554413977333789E-4</v>
      </c>
      <c r="H784" s="444">
        <v>1.8925948883958707E-5</v>
      </c>
      <c r="I784" s="412">
        <v>1.8107219138162512E-5</v>
      </c>
      <c r="J784" s="428">
        <v>2.6705579137599151E-2</v>
      </c>
    </row>
    <row r="785" spans="1:10" ht="15.6" x14ac:dyDescent="0.3">
      <c r="A785" s="422" t="s">
        <v>26</v>
      </c>
      <c r="B785" s="423">
        <v>2045</v>
      </c>
      <c r="C785" s="436" t="s">
        <v>1069</v>
      </c>
      <c r="D785" s="433">
        <v>1.9863402162677464E-3</v>
      </c>
      <c r="E785" s="407">
        <v>1.78045136451352E-2</v>
      </c>
      <c r="F785" s="407">
        <v>5.3992040548738916E-4</v>
      </c>
      <c r="G785" s="429">
        <v>4.971305411232503E-4</v>
      </c>
      <c r="H785" s="444">
        <v>1.8614224687775508E-5</v>
      </c>
      <c r="I785" s="412">
        <v>1.7808979020370669E-5</v>
      </c>
      <c r="J785" s="428">
        <v>2.6620871005001212E-2</v>
      </c>
    </row>
    <row r="786" spans="1:10" ht="15.6" x14ac:dyDescent="0.3">
      <c r="A786" s="422" t="s">
        <v>26</v>
      </c>
      <c r="B786" s="423">
        <v>2046</v>
      </c>
      <c r="C786" s="436" t="s">
        <v>1070</v>
      </c>
      <c r="D786" s="433">
        <v>1.9569349653469344E-3</v>
      </c>
      <c r="E786" s="407">
        <v>1.7735892905707526E-2</v>
      </c>
      <c r="F786" s="407">
        <v>5.3240594863091591E-4</v>
      </c>
      <c r="G786" s="429">
        <v>4.9021135328813816E-4</v>
      </c>
      <c r="H786" s="444">
        <v>1.8356786052074944E-5</v>
      </c>
      <c r="I786" s="412">
        <v>1.7562679973267866E-5</v>
      </c>
      <c r="J786" s="428">
        <v>2.6548577122694636E-2</v>
      </c>
    </row>
    <row r="787" spans="1:10" ht="15.6" x14ac:dyDescent="0.3">
      <c r="A787" s="422" t="s">
        <v>26</v>
      </c>
      <c r="B787" s="423">
        <v>2047</v>
      </c>
      <c r="C787" s="436" t="s">
        <v>1071</v>
      </c>
      <c r="D787" s="433">
        <v>1.9311274343248312E-3</v>
      </c>
      <c r="E787" s="407">
        <v>1.7670575430704532E-2</v>
      </c>
      <c r="F787" s="407">
        <v>5.2623403475704012E-4</v>
      </c>
      <c r="G787" s="429">
        <v>4.8452855696642222E-4</v>
      </c>
      <c r="H787" s="444">
        <v>1.8131698080114574E-5</v>
      </c>
      <c r="I787" s="412">
        <v>1.7347326096047387E-5</v>
      </c>
      <c r="J787" s="428">
        <v>2.6488438214874236E-2</v>
      </c>
    </row>
    <row r="788" spans="1:10" ht="15.6" x14ac:dyDescent="0.3">
      <c r="A788" s="422" t="s">
        <v>26</v>
      </c>
      <c r="B788" s="423">
        <v>2048</v>
      </c>
      <c r="C788" s="436" t="s">
        <v>1072</v>
      </c>
      <c r="D788" s="433">
        <v>1.9105319463583569E-3</v>
      </c>
      <c r="E788" s="407">
        <v>1.7617908424869926E-2</v>
      </c>
      <c r="F788" s="407">
        <v>5.2117264953888901E-4</v>
      </c>
      <c r="G788" s="429">
        <v>4.7986709876112675E-4</v>
      </c>
      <c r="H788" s="444">
        <v>1.7925204117608878E-5</v>
      </c>
      <c r="I788" s="412">
        <v>1.7149765999411133E-5</v>
      </c>
      <c r="J788" s="428">
        <v>2.6438911162368406E-2</v>
      </c>
    </row>
    <row r="789" spans="1:10" ht="15.6" x14ac:dyDescent="0.3">
      <c r="A789" s="422" t="s">
        <v>26</v>
      </c>
      <c r="B789" s="423">
        <v>2049</v>
      </c>
      <c r="C789" s="436" t="s">
        <v>1073</v>
      </c>
      <c r="D789" s="433">
        <v>1.9017182865165632E-3</v>
      </c>
      <c r="E789" s="407">
        <v>1.7628915834994832E-2</v>
      </c>
      <c r="F789" s="407">
        <v>5.1776796378769476E-4</v>
      </c>
      <c r="G789" s="429">
        <v>4.767306975620863E-4</v>
      </c>
      <c r="H789" s="444">
        <v>1.7771183293530717E-5</v>
      </c>
      <c r="I789" s="412">
        <v>1.7002410678845867E-5</v>
      </c>
      <c r="J789" s="428">
        <v>2.6395388432582028E-2</v>
      </c>
    </row>
    <row r="790" spans="1:10" ht="15.6" x14ac:dyDescent="0.3">
      <c r="A790" s="422" t="s">
        <v>26</v>
      </c>
      <c r="B790" s="423">
        <v>2050</v>
      </c>
      <c r="C790" s="436" t="s">
        <v>1074</v>
      </c>
      <c r="D790" s="433">
        <v>1.8946467915185485E-3</v>
      </c>
      <c r="E790" s="407">
        <v>1.7639391840598845E-2</v>
      </c>
      <c r="F790" s="407">
        <v>5.15032704647772E-4</v>
      </c>
      <c r="G790" s="429">
        <v>4.7421033456396564E-4</v>
      </c>
      <c r="H790" s="444">
        <v>1.7620019870737055E-5</v>
      </c>
      <c r="I790" s="412">
        <v>1.6857788434016233E-5</v>
      </c>
      <c r="J790" s="428">
        <v>2.635846667865982E-2</v>
      </c>
    </row>
    <row r="791" spans="1:10" ht="15.6" x14ac:dyDescent="0.3">
      <c r="A791" s="422" t="s">
        <v>27</v>
      </c>
      <c r="B791" s="423">
        <v>2015</v>
      </c>
      <c r="C791" s="436" t="s">
        <v>2462</v>
      </c>
      <c r="D791" s="433">
        <v>0.12046618627288873</v>
      </c>
      <c r="E791" s="407">
        <v>0.4143662454706572</v>
      </c>
      <c r="F791" s="407">
        <v>3.9856066489470142E-3</v>
      </c>
      <c r="G791" s="429">
        <v>3.6883580655519719E-3</v>
      </c>
      <c r="H791" s="444">
        <v>3.9123978306780969E-4</v>
      </c>
      <c r="I791" s="412">
        <v>3.7431492246328609E-4</v>
      </c>
      <c r="J791" s="428">
        <v>4.4563902777398301E-2</v>
      </c>
    </row>
    <row r="792" spans="1:10" ht="15.6" x14ac:dyDescent="0.3">
      <c r="A792" s="422" t="s">
        <v>27</v>
      </c>
      <c r="B792" s="423">
        <v>2016</v>
      </c>
      <c r="C792" s="436" t="s">
        <v>2463</v>
      </c>
      <c r="D792" s="433">
        <v>0.10519976787944682</v>
      </c>
      <c r="E792" s="407">
        <v>0.3713383059876717</v>
      </c>
      <c r="F792" s="407">
        <v>3.6626338074815619E-3</v>
      </c>
      <c r="G792" s="429">
        <v>3.3881335397795997E-3</v>
      </c>
      <c r="H792" s="444">
        <v>3.6418842760376456E-4</v>
      </c>
      <c r="I792" s="412">
        <v>3.4843379812382147E-4</v>
      </c>
      <c r="J792" s="428">
        <v>4.3625631500205715E-2</v>
      </c>
    </row>
    <row r="793" spans="1:10" ht="15.6" x14ac:dyDescent="0.3">
      <c r="A793" s="422" t="s">
        <v>27</v>
      </c>
      <c r="B793" s="423">
        <v>2017</v>
      </c>
      <c r="C793" s="436" t="s">
        <v>1075</v>
      </c>
      <c r="D793" s="433">
        <v>9.2740564987670637E-2</v>
      </c>
      <c r="E793" s="407">
        <v>0.3330246293805037</v>
      </c>
      <c r="F793" s="407">
        <v>3.4367504177007431E-3</v>
      </c>
      <c r="G793" s="429">
        <v>3.1780285286773448E-3</v>
      </c>
      <c r="H793" s="444">
        <v>3.3977852936988695E-4</v>
      </c>
      <c r="I793" s="412">
        <v>3.2507986594717956E-4</v>
      </c>
      <c r="J793" s="428">
        <v>4.2637557440023378E-2</v>
      </c>
    </row>
    <row r="794" spans="1:10" ht="15.6" x14ac:dyDescent="0.3">
      <c r="A794" s="422" t="s">
        <v>27</v>
      </c>
      <c r="B794" s="423">
        <v>2018</v>
      </c>
      <c r="C794" s="436" t="s">
        <v>1076</v>
      </c>
      <c r="D794" s="433">
        <v>8.0611026101524638E-2</v>
      </c>
      <c r="E794" s="407">
        <v>0.29660150805642987</v>
      </c>
      <c r="F794" s="407">
        <v>3.2510043479932254E-3</v>
      </c>
      <c r="G794" s="429">
        <v>3.0049685842842336E-3</v>
      </c>
      <c r="H794" s="444">
        <v>3.1782777108810251E-4</v>
      </c>
      <c r="I794" s="412">
        <v>3.0407867927257471E-4</v>
      </c>
      <c r="J794" s="428">
        <v>4.1608189132656452E-2</v>
      </c>
    </row>
    <row r="795" spans="1:10" ht="15.6" x14ac:dyDescent="0.3">
      <c r="A795" s="422" t="s">
        <v>27</v>
      </c>
      <c r="B795" s="423">
        <v>2019</v>
      </c>
      <c r="C795" s="436" t="s">
        <v>1077</v>
      </c>
      <c r="D795" s="433">
        <v>7.0556099399956579E-2</v>
      </c>
      <c r="E795" s="407">
        <v>0.26387597423754516</v>
      </c>
      <c r="F795" s="407">
        <v>3.09841677227436E-3</v>
      </c>
      <c r="G795" s="429">
        <v>2.8629206333900059E-3</v>
      </c>
      <c r="H795" s="444">
        <v>2.9641422270812229E-4</v>
      </c>
      <c r="I795" s="412">
        <v>2.8359147333465145E-4</v>
      </c>
      <c r="J795" s="428">
        <v>4.045262511472153E-2</v>
      </c>
    </row>
    <row r="796" spans="1:10" ht="15.6" x14ac:dyDescent="0.3">
      <c r="A796" s="422" t="s">
        <v>27</v>
      </c>
      <c r="B796" s="423">
        <v>2020</v>
      </c>
      <c r="C796" s="436" t="s">
        <v>1078</v>
      </c>
      <c r="D796" s="433">
        <v>6.2095825776562176E-2</v>
      </c>
      <c r="E796" s="407">
        <v>0.23430511561263814</v>
      </c>
      <c r="F796" s="407">
        <v>2.9387433084627165E-3</v>
      </c>
      <c r="G796" s="429">
        <v>2.7148375671089409E-3</v>
      </c>
      <c r="H796" s="444">
        <v>2.7587563096647207E-4</v>
      </c>
      <c r="I796" s="412">
        <v>2.639413692897951E-4</v>
      </c>
      <c r="J796" s="428">
        <v>3.9359449508563543E-2</v>
      </c>
    </row>
    <row r="797" spans="1:10" ht="15.6" x14ac:dyDescent="0.3">
      <c r="A797" s="422" t="s">
        <v>27</v>
      </c>
      <c r="B797" s="423">
        <v>2021</v>
      </c>
      <c r="C797" s="436" t="s">
        <v>1079</v>
      </c>
      <c r="D797" s="433">
        <v>5.2559517999486403E-2</v>
      </c>
      <c r="E797" s="407">
        <v>0.20437640933046744</v>
      </c>
      <c r="F797" s="407">
        <v>2.742973737348648E-3</v>
      </c>
      <c r="G797" s="429">
        <v>2.5331937026618848E-3</v>
      </c>
      <c r="H797" s="444">
        <v>2.5563877526697451E-4</v>
      </c>
      <c r="I797" s="412">
        <v>2.4457995887667487E-4</v>
      </c>
      <c r="J797" s="428">
        <v>3.8295439111986865E-2</v>
      </c>
    </row>
    <row r="798" spans="1:10" ht="15.6" x14ac:dyDescent="0.3">
      <c r="A798" s="422" t="s">
        <v>27</v>
      </c>
      <c r="B798" s="423">
        <v>2022</v>
      </c>
      <c r="C798" s="436" t="s">
        <v>1080</v>
      </c>
      <c r="D798" s="433">
        <v>4.2271810229765623E-2</v>
      </c>
      <c r="E798" s="407">
        <v>0.17573816825298574</v>
      </c>
      <c r="F798" s="407">
        <v>2.5458133361311299E-3</v>
      </c>
      <c r="G798" s="429">
        <v>2.3500252266137308E-3</v>
      </c>
      <c r="H798" s="444">
        <v>2.376286029087206E-4</v>
      </c>
      <c r="I798" s="412">
        <v>2.2734889243050693E-4</v>
      </c>
      <c r="J798" s="428">
        <v>3.7197716401528677E-2</v>
      </c>
    </row>
    <row r="799" spans="1:10" ht="15.6" x14ac:dyDescent="0.3">
      <c r="A799" s="422" t="s">
        <v>27</v>
      </c>
      <c r="B799" s="423">
        <v>2023</v>
      </c>
      <c r="C799" s="436" t="s">
        <v>1081</v>
      </c>
      <c r="D799" s="433">
        <v>3.6817514924303879E-2</v>
      </c>
      <c r="E799" s="407">
        <v>0.1542873301285177</v>
      </c>
      <c r="F799" s="407">
        <v>2.3716386895400628E-3</v>
      </c>
      <c r="G799" s="429">
        <v>2.1891434387088932E-3</v>
      </c>
      <c r="H799" s="444">
        <v>2.2225077755693844E-4</v>
      </c>
      <c r="I799" s="412">
        <v>2.1263630790687341E-4</v>
      </c>
      <c r="J799" s="428">
        <v>3.6106437017603139E-2</v>
      </c>
    </row>
    <row r="800" spans="1:10" ht="15.6" x14ac:dyDescent="0.3">
      <c r="A800" s="422" t="s">
        <v>27</v>
      </c>
      <c r="B800" s="423">
        <v>2024</v>
      </c>
      <c r="C800" s="436" t="s">
        <v>1082</v>
      </c>
      <c r="D800" s="433">
        <v>3.1834953369452364E-2</v>
      </c>
      <c r="E800" s="407">
        <v>0.13497898704693706</v>
      </c>
      <c r="F800" s="407">
        <v>2.1899857603555522E-3</v>
      </c>
      <c r="G800" s="429">
        <v>2.0206921344230657E-3</v>
      </c>
      <c r="H800" s="444">
        <v>1.8865050036941076E-4</v>
      </c>
      <c r="I800" s="412">
        <v>1.8048956156757536E-4</v>
      </c>
      <c r="J800" s="428">
        <v>3.5194912063705661E-2</v>
      </c>
    </row>
    <row r="801" spans="1:10" ht="15.6" x14ac:dyDescent="0.3">
      <c r="A801" s="422" t="s">
        <v>27</v>
      </c>
      <c r="B801" s="423">
        <v>2025</v>
      </c>
      <c r="C801" s="436" t="s">
        <v>1083</v>
      </c>
      <c r="D801" s="433">
        <v>2.8131158442882782E-2</v>
      </c>
      <c r="E801" s="407">
        <v>0.11997096335300039</v>
      </c>
      <c r="F801" s="407">
        <v>2.0629028085386017E-3</v>
      </c>
      <c r="G801" s="429">
        <v>1.9029689096482321E-3</v>
      </c>
      <c r="H801" s="444">
        <v>1.6633228985278399E-4</v>
      </c>
      <c r="I801" s="412">
        <v>1.5913683952508776E-4</v>
      </c>
      <c r="J801" s="428">
        <v>3.4118100339907122E-2</v>
      </c>
    </row>
    <row r="802" spans="1:10" ht="15.6" x14ac:dyDescent="0.3">
      <c r="A802" s="422" t="s">
        <v>27</v>
      </c>
      <c r="B802" s="423">
        <v>2026</v>
      </c>
      <c r="C802" s="436" t="s">
        <v>1084</v>
      </c>
      <c r="D802" s="433">
        <v>2.5027060779180859E-2</v>
      </c>
      <c r="E802" s="407">
        <v>0.10742733542990468</v>
      </c>
      <c r="F802" s="407">
        <v>1.958382484121798E-3</v>
      </c>
      <c r="G802" s="429">
        <v>1.8064041323868822E-3</v>
      </c>
      <c r="H802" s="444">
        <v>1.5402029605847151E-4</v>
      </c>
      <c r="I802" s="412">
        <v>1.4735744316266626E-4</v>
      </c>
      <c r="J802" s="428">
        <v>3.3166851915755392E-2</v>
      </c>
    </row>
    <row r="803" spans="1:10" ht="15.6" x14ac:dyDescent="0.3">
      <c r="A803" s="422" t="s">
        <v>27</v>
      </c>
      <c r="B803" s="423">
        <v>2027</v>
      </c>
      <c r="C803" s="436" t="s">
        <v>1085</v>
      </c>
      <c r="D803" s="433">
        <v>2.2197850865054821E-2</v>
      </c>
      <c r="E803" s="407">
        <v>9.6089388578794357E-2</v>
      </c>
      <c r="F803" s="407">
        <v>1.82440000512943E-3</v>
      </c>
      <c r="G803" s="429">
        <v>1.6818436642385378E-3</v>
      </c>
      <c r="H803" s="444">
        <v>1.173686043501221E-4</v>
      </c>
      <c r="I803" s="412">
        <v>1.1229128431123304E-4</v>
      </c>
      <c r="J803" s="428">
        <v>3.2317226797225679E-2</v>
      </c>
    </row>
    <row r="804" spans="1:10" ht="15.6" x14ac:dyDescent="0.3">
      <c r="A804" s="422" t="s">
        <v>27</v>
      </c>
      <c r="B804" s="423">
        <v>2028</v>
      </c>
      <c r="C804" s="436" t="s">
        <v>1086</v>
      </c>
      <c r="D804" s="433">
        <v>1.9671385168601695E-2</v>
      </c>
      <c r="E804" s="407">
        <v>8.6073095609206354E-2</v>
      </c>
      <c r="F804" s="407">
        <v>1.7027422389666381E-3</v>
      </c>
      <c r="G804" s="429">
        <v>1.56931101027892E-3</v>
      </c>
      <c r="H804" s="444">
        <v>9.9329990715219197E-5</v>
      </c>
      <c r="I804" s="412">
        <v>9.5033016939882598E-5</v>
      </c>
      <c r="J804" s="428">
        <v>3.1561636215588371E-2</v>
      </c>
    </row>
    <row r="805" spans="1:10" ht="15.6" x14ac:dyDescent="0.3">
      <c r="A805" s="422" t="s">
        <v>27</v>
      </c>
      <c r="B805" s="423">
        <v>2029</v>
      </c>
      <c r="C805" s="436" t="s">
        <v>1087</v>
      </c>
      <c r="D805" s="433">
        <v>1.736832891740071E-2</v>
      </c>
      <c r="E805" s="407">
        <v>7.7048507145966103E-2</v>
      </c>
      <c r="F805" s="407">
        <v>1.5816381366666073E-3</v>
      </c>
      <c r="G805" s="429">
        <v>1.4572106081010732E-3</v>
      </c>
      <c r="H805" s="444">
        <v>7.9204047450014562E-5</v>
      </c>
      <c r="I805" s="412">
        <v>7.5777719593174168E-5</v>
      </c>
      <c r="J805" s="428">
        <v>3.0885975808232994E-2</v>
      </c>
    </row>
    <row r="806" spans="1:10" ht="15.6" x14ac:dyDescent="0.3">
      <c r="A806" s="422" t="s">
        <v>27</v>
      </c>
      <c r="B806" s="423">
        <v>2030</v>
      </c>
      <c r="C806" s="436" t="s">
        <v>1088</v>
      </c>
      <c r="D806" s="433">
        <v>1.538685834259574E-2</v>
      </c>
      <c r="E806" s="407">
        <v>6.9007321912664246E-2</v>
      </c>
      <c r="F806" s="407">
        <v>1.4675449056641503E-3</v>
      </c>
      <c r="G806" s="429">
        <v>1.3518342069079744E-3</v>
      </c>
      <c r="H806" s="444">
        <v>6.6546147593893754E-5</v>
      </c>
      <c r="I806" s="412">
        <v>6.3667382630006684E-5</v>
      </c>
      <c r="J806" s="428">
        <v>3.0283664593738598E-2</v>
      </c>
    </row>
    <row r="807" spans="1:10" ht="15.6" x14ac:dyDescent="0.3">
      <c r="A807" s="422" t="s">
        <v>27</v>
      </c>
      <c r="B807" s="423">
        <v>2031</v>
      </c>
      <c r="C807" s="436" t="s">
        <v>1089</v>
      </c>
      <c r="D807" s="433">
        <v>1.360637841801475E-2</v>
      </c>
      <c r="E807" s="407">
        <v>6.182976695135841E-2</v>
      </c>
      <c r="F807" s="407">
        <v>1.3648750209980672E-3</v>
      </c>
      <c r="G807" s="429">
        <v>1.2572440283205014E-3</v>
      </c>
      <c r="H807" s="444">
        <v>6.1475405787089155E-5</v>
      </c>
      <c r="I807" s="412">
        <v>5.881601044671727E-5</v>
      </c>
      <c r="J807" s="428">
        <v>2.978616665662856E-2</v>
      </c>
    </row>
    <row r="808" spans="1:10" ht="15.6" x14ac:dyDescent="0.3">
      <c r="A808" s="422" t="s">
        <v>27</v>
      </c>
      <c r="B808" s="423">
        <v>2032</v>
      </c>
      <c r="C808" s="436" t="s">
        <v>1090</v>
      </c>
      <c r="D808" s="433">
        <v>1.212620331867059E-2</v>
      </c>
      <c r="E808" s="407">
        <v>5.5990823544769773E-2</v>
      </c>
      <c r="F808" s="407">
        <v>1.2724560922059151E-3</v>
      </c>
      <c r="G808" s="429">
        <v>1.1720718856005521E-3</v>
      </c>
      <c r="H808" s="444">
        <v>5.622105636751887E-5</v>
      </c>
      <c r="I808" s="412">
        <v>5.3788956737696853E-5</v>
      </c>
      <c r="J808" s="428">
        <v>2.9311059888377584E-2</v>
      </c>
    </row>
    <row r="809" spans="1:10" ht="15.6" x14ac:dyDescent="0.3">
      <c r="A809" s="422" t="s">
        <v>27</v>
      </c>
      <c r="B809" s="423">
        <v>2033</v>
      </c>
      <c r="C809" s="436" t="s">
        <v>1091</v>
      </c>
      <c r="D809" s="433">
        <v>1.0720770782788169E-2</v>
      </c>
      <c r="E809" s="407">
        <v>5.0552071666875233E-2</v>
      </c>
      <c r="F809" s="407">
        <v>1.1831994854465985E-3</v>
      </c>
      <c r="G809" s="429">
        <v>1.089833994760338E-3</v>
      </c>
      <c r="H809" s="444">
        <v>5.1654443331837736E-5</v>
      </c>
      <c r="I809" s="412">
        <v>4.9419898593404637E-5</v>
      </c>
      <c r="J809" s="428">
        <v>2.8891494682379251E-2</v>
      </c>
    </row>
    <row r="810" spans="1:10" ht="15.6" x14ac:dyDescent="0.3">
      <c r="A810" s="422" t="s">
        <v>27</v>
      </c>
      <c r="B810" s="423">
        <v>2034</v>
      </c>
      <c r="C810" s="436" t="s">
        <v>1092</v>
      </c>
      <c r="D810" s="433">
        <v>9.4871067774584504E-3</v>
      </c>
      <c r="E810" s="407">
        <v>4.591597704769055E-2</v>
      </c>
      <c r="F810" s="407">
        <v>1.1020123915483052E-3</v>
      </c>
      <c r="G810" s="429">
        <v>1.0150447357446574E-3</v>
      </c>
      <c r="H810" s="444">
        <v>4.7882238823800939E-5</v>
      </c>
      <c r="I810" s="412">
        <v>4.5810877806119598E-5</v>
      </c>
      <c r="J810" s="428">
        <v>2.8521983865111931E-2</v>
      </c>
    </row>
    <row r="811" spans="1:10" ht="15.6" x14ac:dyDescent="0.3">
      <c r="A811" s="422" t="s">
        <v>27</v>
      </c>
      <c r="B811" s="423">
        <v>2035</v>
      </c>
      <c r="C811" s="436" t="s">
        <v>1093</v>
      </c>
      <c r="D811" s="433">
        <v>8.2911737651877072E-3</v>
      </c>
      <c r="E811" s="407">
        <v>4.1545597192291298E-2</v>
      </c>
      <c r="F811" s="407">
        <v>1.0231248564862938E-3</v>
      </c>
      <c r="G811" s="429">
        <v>9.4238123573359546E-4</v>
      </c>
      <c r="H811" s="444">
        <v>4.4420606959421306E-5</v>
      </c>
      <c r="I811" s="412">
        <v>4.2498994898925104E-5</v>
      </c>
      <c r="J811" s="428">
        <v>2.8200281618089441E-2</v>
      </c>
    </row>
    <row r="812" spans="1:10" ht="15.6" x14ac:dyDescent="0.3">
      <c r="A812" s="422" t="s">
        <v>27</v>
      </c>
      <c r="B812" s="423">
        <v>2036</v>
      </c>
      <c r="C812" s="436" t="s">
        <v>1094</v>
      </c>
      <c r="D812" s="433">
        <v>7.3746946655718886E-3</v>
      </c>
      <c r="E812" s="407">
        <v>3.8291114828407101E-2</v>
      </c>
      <c r="F812" s="407">
        <v>9.6118324125949817E-4</v>
      </c>
      <c r="G812" s="429">
        <v>8.8522986236186808E-4</v>
      </c>
      <c r="H812" s="444">
        <v>3.908478930818759E-5</v>
      </c>
      <c r="I812" s="412">
        <v>3.7393992669376507E-5</v>
      </c>
      <c r="J812" s="428">
        <v>2.7920965608378735E-2</v>
      </c>
    </row>
    <row r="813" spans="1:10" ht="15.6" x14ac:dyDescent="0.3">
      <c r="A813" s="422" t="s">
        <v>27</v>
      </c>
      <c r="B813" s="423">
        <v>2037</v>
      </c>
      <c r="C813" s="436" t="s">
        <v>1095</v>
      </c>
      <c r="D813" s="433">
        <v>6.494858975164529E-3</v>
      </c>
      <c r="E813" s="407">
        <v>3.5174608950076638E-2</v>
      </c>
      <c r="F813" s="407">
        <v>9.0570740341047111E-4</v>
      </c>
      <c r="G813" s="429">
        <v>8.3412448903348992E-4</v>
      </c>
      <c r="H813" s="444">
        <v>3.6483996924253886E-5</v>
      </c>
      <c r="I813" s="412">
        <v>3.4905714705659372E-5</v>
      </c>
      <c r="J813" s="428">
        <v>2.7681755230542209E-2</v>
      </c>
    </row>
    <row r="814" spans="1:10" ht="15.6" x14ac:dyDescent="0.3">
      <c r="A814" s="422" t="s">
        <v>27</v>
      </c>
      <c r="B814" s="423">
        <v>2038</v>
      </c>
      <c r="C814" s="436" t="s">
        <v>1096</v>
      </c>
      <c r="D814" s="433">
        <v>5.7166591482991037E-3</v>
      </c>
      <c r="E814" s="407">
        <v>3.2424504402681166E-2</v>
      </c>
      <c r="F814" s="407">
        <v>8.5572490963413308E-4</v>
      </c>
      <c r="G814" s="429">
        <v>7.8807240191658531E-4</v>
      </c>
      <c r="H814" s="444">
        <v>3.3952555587631859E-5</v>
      </c>
      <c r="I814" s="412">
        <v>3.248378721269517E-5</v>
      </c>
      <c r="J814" s="428">
        <v>2.7478209897706902E-2</v>
      </c>
    </row>
    <row r="815" spans="1:10" ht="15.6" x14ac:dyDescent="0.3">
      <c r="A815" s="422" t="s">
        <v>27</v>
      </c>
      <c r="B815" s="423">
        <v>2039</v>
      </c>
      <c r="C815" s="436" t="s">
        <v>1097</v>
      </c>
      <c r="D815" s="433">
        <v>4.9694114666869677E-3</v>
      </c>
      <c r="E815" s="407">
        <v>2.9805798588942434E-2</v>
      </c>
      <c r="F815" s="407">
        <v>8.0932132862102427E-4</v>
      </c>
      <c r="G815" s="429">
        <v>7.4532432658596021E-4</v>
      </c>
      <c r="H815" s="444">
        <v>3.1740757891846189E-5</v>
      </c>
      <c r="I815" s="412">
        <v>3.0367668513225245E-5</v>
      </c>
      <c r="J815" s="428">
        <v>2.7305508320404428E-2</v>
      </c>
    </row>
    <row r="816" spans="1:10" ht="15.6" x14ac:dyDescent="0.3">
      <c r="A816" s="422" t="s">
        <v>27</v>
      </c>
      <c r="B816" s="423">
        <v>2040</v>
      </c>
      <c r="C816" s="436" t="s">
        <v>1098</v>
      </c>
      <c r="D816" s="433">
        <v>4.2984745171355913E-3</v>
      </c>
      <c r="E816" s="407">
        <v>2.7556895483942408E-2</v>
      </c>
      <c r="F816" s="407">
        <v>7.6709899380695461E-4</v>
      </c>
      <c r="G816" s="429">
        <v>7.0644411761865763E-4</v>
      </c>
      <c r="H816" s="444">
        <v>3.0167798059781956E-5</v>
      </c>
      <c r="I816" s="412">
        <v>2.8862751897445031E-5</v>
      </c>
      <c r="J816" s="428">
        <v>2.7159689647869596E-2</v>
      </c>
    </row>
    <row r="817" spans="1:10" ht="15.6" x14ac:dyDescent="0.3">
      <c r="A817" s="422" t="s">
        <v>27</v>
      </c>
      <c r="B817" s="423">
        <v>2041</v>
      </c>
      <c r="C817" s="436" t="s">
        <v>1099</v>
      </c>
      <c r="D817" s="433">
        <v>3.8359935972797341E-3</v>
      </c>
      <c r="E817" s="407">
        <v>2.5864055611892832E-2</v>
      </c>
      <c r="F817" s="407">
        <v>7.3817763626072706E-4</v>
      </c>
      <c r="G817" s="429">
        <v>6.7980058931156736E-4</v>
      </c>
      <c r="H817" s="444">
        <v>2.8801054786416751E-5</v>
      </c>
      <c r="I817" s="412">
        <v>2.7555135472103929E-5</v>
      </c>
      <c r="J817" s="428">
        <v>2.7039409107480913E-2</v>
      </c>
    </row>
    <row r="818" spans="1:10" ht="15.6" x14ac:dyDescent="0.3">
      <c r="A818" s="422" t="s">
        <v>27</v>
      </c>
      <c r="B818" s="423">
        <v>2042</v>
      </c>
      <c r="C818" s="436" t="s">
        <v>1100</v>
      </c>
      <c r="D818" s="433">
        <v>3.4146213842832199E-3</v>
      </c>
      <c r="E818" s="407">
        <v>2.4220771471541735E-2</v>
      </c>
      <c r="F818" s="407">
        <v>7.1228662437730584E-4</v>
      </c>
      <c r="G818" s="429">
        <v>6.5594555283896494E-4</v>
      </c>
      <c r="H818" s="444">
        <v>2.7467490427836355E-5</v>
      </c>
      <c r="I818" s="412">
        <v>2.6279255602998294E-5</v>
      </c>
      <c r="J818" s="428">
        <v>2.6938035883063295E-2</v>
      </c>
    </row>
    <row r="819" spans="1:10" ht="15.6" x14ac:dyDescent="0.3">
      <c r="A819" s="422" t="s">
        <v>27</v>
      </c>
      <c r="B819" s="423">
        <v>2043</v>
      </c>
      <c r="C819" s="436" t="s">
        <v>1101</v>
      </c>
      <c r="D819" s="433">
        <v>3.1061988855270628E-3</v>
      </c>
      <c r="E819" s="407">
        <v>2.2997327131518246E-2</v>
      </c>
      <c r="F819" s="407">
        <v>6.8984703405768164E-4</v>
      </c>
      <c r="G819" s="429">
        <v>6.3526588659237112E-4</v>
      </c>
      <c r="H819" s="444">
        <v>2.6206944209056929E-5</v>
      </c>
      <c r="I819" s="412">
        <v>2.5073247754354821E-5</v>
      </c>
      <c r="J819" s="428">
        <v>2.6854372324006726E-2</v>
      </c>
    </row>
    <row r="820" spans="1:10" ht="15.6" x14ac:dyDescent="0.3">
      <c r="A820" s="422" t="s">
        <v>27</v>
      </c>
      <c r="B820" s="423">
        <v>2044</v>
      </c>
      <c r="C820" s="436" t="s">
        <v>1102</v>
      </c>
      <c r="D820" s="433">
        <v>2.8690119647786388E-3</v>
      </c>
      <c r="E820" s="407">
        <v>2.2000477380251786E-2</v>
      </c>
      <c r="F820" s="407">
        <v>6.7007836243146727E-4</v>
      </c>
      <c r="G820" s="429">
        <v>6.1705023518327429E-4</v>
      </c>
      <c r="H820" s="444">
        <v>2.5163345976679309E-5</v>
      </c>
      <c r="I820" s="412">
        <v>2.4074787409894628E-5</v>
      </c>
      <c r="J820" s="428">
        <v>2.6784143978892491E-2</v>
      </c>
    </row>
    <row r="821" spans="1:10" ht="15.6" x14ac:dyDescent="0.3">
      <c r="A821" s="422" t="s">
        <v>27</v>
      </c>
      <c r="B821" s="423">
        <v>2045</v>
      </c>
      <c r="C821" s="436" t="s">
        <v>1103</v>
      </c>
      <c r="D821" s="433">
        <v>2.7123486300240536E-3</v>
      </c>
      <c r="E821" s="407">
        <v>2.1311999007698902E-2</v>
      </c>
      <c r="F821" s="407">
        <v>6.5299177330193953E-4</v>
      </c>
      <c r="G821" s="429">
        <v>6.0131120086033584E-4</v>
      </c>
      <c r="H821" s="444">
        <v>2.4398308219519313E-5</v>
      </c>
      <c r="I821" s="412">
        <v>2.3342844108711857E-5</v>
      </c>
      <c r="J821" s="428">
        <v>2.6723598880290172E-2</v>
      </c>
    </row>
    <row r="822" spans="1:10" ht="15.6" x14ac:dyDescent="0.3">
      <c r="A822" s="422" t="s">
        <v>27</v>
      </c>
      <c r="B822" s="423">
        <v>2046</v>
      </c>
      <c r="C822" s="436" t="s">
        <v>1104</v>
      </c>
      <c r="D822" s="433">
        <v>2.5836559550840689E-3</v>
      </c>
      <c r="E822" s="407">
        <v>2.0788468712533922E-2</v>
      </c>
      <c r="F822" s="407">
        <v>6.3806356198548714E-4</v>
      </c>
      <c r="G822" s="429">
        <v>5.875487931440845E-4</v>
      </c>
      <c r="H822" s="444">
        <v>2.3405163996948024E-5</v>
      </c>
      <c r="I822" s="412">
        <v>2.2392667885631798E-5</v>
      </c>
      <c r="J822" s="428">
        <v>2.6673107540815942E-2</v>
      </c>
    </row>
    <row r="823" spans="1:10" ht="15.6" x14ac:dyDescent="0.3">
      <c r="A823" s="422" t="s">
        <v>27</v>
      </c>
      <c r="B823" s="423">
        <v>2047</v>
      </c>
      <c r="C823" s="436" t="s">
        <v>1105</v>
      </c>
      <c r="D823" s="433">
        <v>2.461929929899298E-3</v>
      </c>
      <c r="E823" s="407">
        <v>2.0292599889897397E-2</v>
      </c>
      <c r="F823" s="407">
        <v>6.2518116773759198E-4</v>
      </c>
      <c r="G823" s="429">
        <v>5.7568333881337862E-4</v>
      </c>
      <c r="H823" s="444">
        <v>2.2854972557602203E-5</v>
      </c>
      <c r="I823" s="412">
        <v>2.1866273947189993E-5</v>
      </c>
      <c r="J823" s="428">
        <v>2.6629993098060894E-2</v>
      </c>
    </row>
    <row r="824" spans="1:10" ht="15.6" x14ac:dyDescent="0.3">
      <c r="A824" s="422" t="s">
        <v>27</v>
      </c>
      <c r="B824" s="423">
        <v>2048</v>
      </c>
      <c r="C824" s="436" t="s">
        <v>1106</v>
      </c>
      <c r="D824" s="433">
        <v>2.3708081492864203E-3</v>
      </c>
      <c r="E824" s="407">
        <v>1.9908882443587805E-2</v>
      </c>
      <c r="F824" s="407">
        <v>6.1401572645188138E-4</v>
      </c>
      <c r="G824" s="429">
        <v>5.653883256424775E-4</v>
      </c>
      <c r="H824" s="444">
        <v>2.2086818277330546E-5</v>
      </c>
      <c r="I824" s="412">
        <v>2.1131345012683121E-5</v>
      </c>
      <c r="J824" s="428">
        <v>2.659339100534178E-2</v>
      </c>
    </row>
    <row r="825" spans="1:10" ht="15.6" x14ac:dyDescent="0.3">
      <c r="A825" s="422" t="s">
        <v>27</v>
      </c>
      <c r="B825" s="423">
        <v>2049</v>
      </c>
      <c r="C825" s="436" t="s">
        <v>1107</v>
      </c>
      <c r="D825" s="433">
        <v>2.3418089741337822E-3</v>
      </c>
      <c r="E825" s="407">
        <v>1.9870099359763718E-2</v>
      </c>
      <c r="F825" s="407">
        <v>6.0823565347282017E-4</v>
      </c>
      <c r="G825" s="429">
        <v>5.6006137319555773E-4</v>
      </c>
      <c r="H825" s="444">
        <v>2.1773395454415751E-5</v>
      </c>
      <c r="I825" s="412">
        <v>2.08314889948258E-5</v>
      </c>
      <c r="J825" s="428">
        <v>2.6562337214832761E-2</v>
      </c>
    </row>
    <row r="826" spans="1:10" ht="15.6" x14ac:dyDescent="0.3">
      <c r="A826" s="422" t="s">
        <v>27</v>
      </c>
      <c r="B826" s="423">
        <v>2050</v>
      </c>
      <c r="C826" s="436" t="s">
        <v>1108</v>
      </c>
      <c r="D826" s="433">
        <v>2.3177632276208246E-3</v>
      </c>
      <c r="E826" s="407">
        <v>1.9841037492601053E-2</v>
      </c>
      <c r="F826" s="407">
        <v>6.034790127621342E-4</v>
      </c>
      <c r="G826" s="429">
        <v>5.5567682199528386E-4</v>
      </c>
      <c r="H826" s="444">
        <v>2.1467648081193857E-5</v>
      </c>
      <c r="I826" s="412">
        <v>2.0538966878923546E-5</v>
      </c>
      <c r="J826" s="428">
        <v>2.6537959271217892E-2</v>
      </c>
    </row>
    <row r="827" spans="1:10" ht="15.6" x14ac:dyDescent="0.3">
      <c r="A827" s="422" t="s">
        <v>28</v>
      </c>
      <c r="B827" s="423">
        <v>2015</v>
      </c>
      <c r="C827" s="436" t="s">
        <v>2464</v>
      </c>
      <c r="D827" s="433">
        <v>7.8175696380030649E-2</v>
      </c>
      <c r="E827" s="407">
        <v>0.30377825808619219</v>
      </c>
      <c r="F827" s="407">
        <v>3.0311884080166966E-3</v>
      </c>
      <c r="G827" s="429">
        <v>2.8134331855154513E-3</v>
      </c>
      <c r="H827" s="444">
        <v>5.4293320863043541E-4</v>
      </c>
      <c r="I827" s="412">
        <v>5.1944615295322107E-4</v>
      </c>
      <c r="J827" s="428">
        <v>4.6907383240726137E-2</v>
      </c>
    </row>
    <row r="828" spans="1:10" ht="15.6" x14ac:dyDescent="0.3">
      <c r="A828" s="422" t="s">
        <v>28</v>
      </c>
      <c r="B828" s="423">
        <v>2016</v>
      </c>
      <c r="C828" s="436" t="s">
        <v>2465</v>
      </c>
      <c r="D828" s="433">
        <v>6.4836446993893612E-2</v>
      </c>
      <c r="E828" s="407">
        <v>0.26246819021009632</v>
      </c>
      <c r="F828" s="407">
        <v>2.7198880439398333E-3</v>
      </c>
      <c r="G828" s="429">
        <v>2.5213347958348079E-3</v>
      </c>
      <c r="H828" s="444">
        <v>4.3798219800199588E-4</v>
      </c>
      <c r="I828" s="412">
        <v>4.1903528446709517E-4</v>
      </c>
      <c r="J828" s="428">
        <v>4.5978002273033065E-2</v>
      </c>
    </row>
    <row r="829" spans="1:10" ht="15.6" x14ac:dyDescent="0.3">
      <c r="A829" s="422" t="s">
        <v>28</v>
      </c>
      <c r="B829" s="423">
        <v>2017</v>
      </c>
      <c r="C829" s="436" t="s">
        <v>1109</v>
      </c>
      <c r="D829" s="433">
        <v>5.4021846021862503E-2</v>
      </c>
      <c r="E829" s="407">
        <v>0.22682199480971132</v>
      </c>
      <c r="F829" s="407">
        <v>2.5383062454815896E-3</v>
      </c>
      <c r="G829" s="429">
        <v>2.3513095854570446E-3</v>
      </c>
      <c r="H829" s="444">
        <v>3.9360825238026831E-4</v>
      </c>
      <c r="I829" s="412">
        <v>3.7658093137302656E-4</v>
      </c>
      <c r="J829" s="428">
        <v>4.4851546137329376E-2</v>
      </c>
    </row>
    <row r="830" spans="1:10" ht="15.6" x14ac:dyDescent="0.3">
      <c r="A830" s="422" t="s">
        <v>28</v>
      </c>
      <c r="B830" s="423">
        <v>2018</v>
      </c>
      <c r="C830" s="436" t="s">
        <v>1110</v>
      </c>
      <c r="D830" s="433">
        <v>4.4698591434227698E-2</v>
      </c>
      <c r="E830" s="407">
        <v>0.19523307292530942</v>
      </c>
      <c r="F830" s="407">
        <v>2.4025219171337738E-3</v>
      </c>
      <c r="G830" s="429">
        <v>2.2238712021257446E-3</v>
      </c>
      <c r="H830" s="444">
        <v>3.5421925368675212E-4</v>
      </c>
      <c r="I830" s="412">
        <v>3.3889588929096685E-4</v>
      </c>
      <c r="J830" s="428">
        <v>4.4108312978178833E-2</v>
      </c>
    </row>
    <row r="831" spans="1:10" ht="15.6" x14ac:dyDescent="0.3">
      <c r="A831" s="422" t="s">
        <v>28</v>
      </c>
      <c r="B831" s="423">
        <v>2019</v>
      </c>
      <c r="C831" s="436" t="s">
        <v>1111</v>
      </c>
      <c r="D831" s="433">
        <v>3.6841649978985896E-2</v>
      </c>
      <c r="E831" s="407">
        <v>0.16793392289368844</v>
      </c>
      <c r="F831" s="407">
        <v>2.2901242334728783E-3</v>
      </c>
      <c r="G831" s="429">
        <v>2.1182700420745906E-3</v>
      </c>
      <c r="H831" s="444">
        <v>3.1626422692559536E-4</v>
      </c>
      <c r="I831" s="412">
        <v>3.0258277000206561E-4</v>
      </c>
      <c r="J831" s="428">
        <v>4.2829200190777295E-2</v>
      </c>
    </row>
    <row r="832" spans="1:10" ht="15.6" x14ac:dyDescent="0.3">
      <c r="A832" s="422" t="s">
        <v>28</v>
      </c>
      <c r="B832" s="423">
        <v>2020</v>
      </c>
      <c r="C832" s="436" t="s">
        <v>1112</v>
      </c>
      <c r="D832" s="433">
        <v>3.1277906596277341E-2</v>
      </c>
      <c r="E832" s="407">
        <v>0.14514764823699228</v>
      </c>
      <c r="F832" s="407">
        <v>2.1736926239636946E-3</v>
      </c>
      <c r="G832" s="429">
        <v>2.0097715200389451E-3</v>
      </c>
      <c r="H832" s="444">
        <v>2.8431546506696426E-4</v>
      </c>
      <c r="I832" s="412">
        <v>2.7201610324979004E-4</v>
      </c>
      <c r="J832" s="428">
        <v>4.1522731659456594E-2</v>
      </c>
    </row>
    <row r="833" spans="1:10" ht="15.6" x14ac:dyDescent="0.3">
      <c r="A833" s="422" t="s">
        <v>28</v>
      </c>
      <c r="B833" s="423">
        <v>2021</v>
      </c>
      <c r="C833" s="436" t="s">
        <v>1113</v>
      </c>
      <c r="D833" s="433">
        <v>2.6693154964680495E-2</v>
      </c>
      <c r="E833" s="407">
        <v>0.12523953747219829</v>
      </c>
      <c r="F833" s="407">
        <v>2.0305448617718982E-3</v>
      </c>
      <c r="G833" s="429">
        <v>1.8768970049109737E-3</v>
      </c>
      <c r="H833" s="444">
        <v>2.5529404955719102E-4</v>
      </c>
      <c r="I833" s="412">
        <v>2.4425014686596519E-4</v>
      </c>
      <c r="J833" s="428">
        <v>4.0034775477734381E-2</v>
      </c>
    </row>
    <row r="834" spans="1:10" ht="15.6" x14ac:dyDescent="0.3">
      <c r="A834" s="422" t="s">
        <v>28</v>
      </c>
      <c r="B834" s="423">
        <v>2022</v>
      </c>
      <c r="C834" s="436" t="s">
        <v>1114</v>
      </c>
      <c r="D834" s="433">
        <v>2.2441000502136987E-2</v>
      </c>
      <c r="E834" s="407">
        <v>0.10797900774323184</v>
      </c>
      <c r="F834" s="407">
        <v>1.8931003349706851E-3</v>
      </c>
      <c r="G834" s="429">
        <v>1.7491083234870823E-3</v>
      </c>
      <c r="H834" s="444">
        <v>2.2362859334275185E-4</v>
      </c>
      <c r="I834" s="412">
        <v>2.1395451672709008E-4</v>
      </c>
      <c r="J834" s="428">
        <v>3.8741419983806306E-2</v>
      </c>
    </row>
    <row r="835" spans="1:10" ht="15.6" x14ac:dyDescent="0.3">
      <c r="A835" s="422" t="s">
        <v>28</v>
      </c>
      <c r="B835" s="423">
        <v>2023</v>
      </c>
      <c r="C835" s="436" t="s">
        <v>1115</v>
      </c>
      <c r="D835" s="433">
        <v>1.9313083793430497E-2</v>
      </c>
      <c r="E835" s="407">
        <v>9.3746544572969923E-2</v>
      </c>
      <c r="F835" s="407">
        <v>1.7737215135925804E-3</v>
      </c>
      <c r="G835" s="429">
        <v>1.6383594869878997E-3</v>
      </c>
      <c r="H835" s="444">
        <v>1.9882728114725288E-4</v>
      </c>
      <c r="I835" s="412">
        <v>1.9022610040918383E-4</v>
      </c>
      <c r="J835" s="428">
        <v>3.7462973057600969E-2</v>
      </c>
    </row>
    <row r="836" spans="1:10" ht="15.6" x14ac:dyDescent="0.3">
      <c r="A836" s="422" t="s">
        <v>28</v>
      </c>
      <c r="B836" s="423">
        <v>2024</v>
      </c>
      <c r="C836" s="436" t="s">
        <v>1116</v>
      </c>
      <c r="D836" s="433">
        <v>1.6624755124140689E-2</v>
      </c>
      <c r="E836" s="407">
        <v>8.1631024457519644E-2</v>
      </c>
      <c r="F836" s="407">
        <v>1.6596192285463385E-3</v>
      </c>
      <c r="G836" s="429">
        <v>1.5322865361443241E-3</v>
      </c>
      <c r="H836" s="444">
        <v>1.692664092065794E-4</v>
      </c>
      <c r="I836" s="412">
        <v>1.6194401884110451E-4</v>
      </c>
      <c r="J836" s="428">
        <v>3.6533460699003199E-2</v>
      </c>
    </row>
    <row r="837" spans="1:10" ht="15.6" x14ac:dyDescent="0.3">
      <c r="A837" s="422" t="s">
        <v>28</v>
      </c>
      <c r="B837" s="423">
        <v>2025</v>
      </c>
      <c r="C837" s="436" t="s">
        <v>1117</v>
      </c>
      <c r="D837" s="433">
        <v>1.451347165396861E-2</v>
      </c>
      <c r="E837" s="407">
        <v>7.1974636735830003E-2</v>
      </c>
      <c r="F837" s="407">
        <v>1.572601634892147E-3</v>
      </c>
      <c r="G837" s="429">
        <v>1.4514983016874611E-3</v>
      </c>
      <c r="H837" s="444">
        <v>1.4881711561418086E-4</v>
      </c>
      <c r="I837" s="412">
        <v>1.4237934925813366E-4</v>
      </c>
      <c r="J837" s="428">
        <v>3.5292030093985315E-2</v>
      </c>
    </row>
    <row r="838" spans="1:10" ht="15.6" x14ac:dyDescent="0.3">
      <c r="A838" s="422" t="s">
        <v>28</v>
      </c>
      <c r="B838" s="423">
        <v>2026</v>
      </c>
      <c r="C838" s="436" t="s">
        <v>1118</v>
      </c>
      <c r="D838" s="433">
        <v>1.2756457777768616E-2</v>
      </c>
      <c r="E838" s="407">
        <v>6.4017632664469637E-2</v>
      </c>
      <c r="F838" s="407">
        <v>1.4848641002781083E-3</v>
      </c>
      <c r="G838" s="429">
        <v>1.3698884753398099E-3</v>
      </c>
      <c r="H838" s="444">
        <v>1.2368663419836512E-4</v>
      </c>
      <c r="I838" s="412">
        <v>1.1833600623716827E-4</v>
      </c>
      <c r="J838" s="428">
        <v>3.4666302742794211E-2</v>
      </c>
    </row>
    <row r="839" spans="1:10" ht="15.6" x14ac:dyDescent="0.3">
      <c r="A839" s="422" t="s">
        <v>28</v>
      </c>
      <c r="B839" s="423">
        <v>2027</v>
      </c>
      <c r="C839" s="436" t="s">
        <v>1119</v>
      </c>
      <c r="D839" s="433">
        <v>1.1257835155801468E-2</v>
      </c>
      <c r="E839" s="407">
        <v>5.72346120444433E-2</v>
      </c>
      <c r="F839" s="407">
        <v>1.3939577305413172E-3</v>
      </c>
      <c r="G839" s="429">
        <v>1.2854273721114777E-3</v>
      </c>
      <c r="H839" s="444">
        <v>1.0019753293117867E-4</v>
      </c>
      <c r="I839" s="412">
        <v>9.58630281492821E-5</v>
      </c>
      <c r="J839" s="428">
        <v>3.3606039941734847E-2</v>
      </c>
    </row>
    <row r="840" spans="1:10" ht="15.6" x14ac:dyDescent="0.3">
      <c r="A840" s="422" t="s">
        <v>28</v>
      </c>
      <c r="B840" s="423">
        <v>2028</v>
      </c>
      <c r="C840" s="436" t="s">
        <v>1120</v>
      </c>
      <c r="D840" s="433">
        <v>1.001086770962975E-2</v>
      </c>
      <c r="E840" s="407">
        <v>5.1550371559350522E-2</v>
      </c>
      <c r="F840" s="407">
        <v>1.3040545193376118E-3</v>
      </c>
      <c r="G840" s="429">
        <v>1.2021107298941841E-3</v>
      </c>
      <c r="H840" s="444">
        <v>8.2642100697005123E-5</v>
      </c>
      <c r="I840" s="412">
        <v>7.9067038426407341E-5</v>
      </c>
      <c r="J840" s="428">
        <v>3.2648677255223572E-2</v>
      </c>
    </row>
    <row r="841" spans="1:10" ht="15.6" x14ac:dyDescent="0.3">
      <c r="A841" s="422" t="s">
        <v>28</v>
      </c>
      <c r="B841" s="423">
        <v>2029</v>
      </c>
      <c r="C841" s="436" t="s">
        <v>1121</v>
      </c>
      <c r="D841" s="433">
        <v>8.8863084910389169E-3</v>
      </c>
      <c r="E841" s="407">
        <v>4.6530478465487551E-2</v>
      </c>
      <c r="F841" s="407">
        <v>1.2200046954963328E-3</v>
      </c>
      <c r="G841" s="429">
        <v>1.1243577101633436E-3</v>
      </c>
      <c r="H841" s="444">
        <v>6.9973776405958204E-5</v>
      </c>
      <c r="I841" s="412">
        <v>6.6946744550712661E-5</v>
      </c>
      <c r="J841" s="428">
        <v>3.1789104787668471E-2</v>
      </c>
    </row>
    <row r="842" spans="1:10" ht="15.6" x14ac:dyDescent="0.3">
      <c r="A842" s="422" t="s">
        <v>28</v>
      </c>
      <c r="B842" s="423">
        <v>2030</v>
      </c>
      <c r="C842" s="436" t="s">
        <v>1122</v>
      </c>
      <c r="D842" s="433">
        <v>7.9441339589607328E-3</v>
      </c>
      <c r="E842" s="407">
        <v>4.2301169356348096E-2</v>
      </c>
      <c r="F842" s="407">
        <v>1.1406523539109707E-3</v>
      </c>
      <c r="G842" s="429">
        <v>1.0509778733483004E-3</v>
      </c>
      <c r="H842" s="444">
        <v>5.8760848558988097E-5</v>
      </c>
      <c r="I842" s="412">
        <v>5.6218874361265807E-5</v>
      </c>
      <c r="J842" s="428">
        <v>3.1022875951312014E-2</v>
      </c>
    </row>
    <row r="843" spans="1:10" ht="15.6" x14ac:dyDescent="0.3">
      <c r="A843" s="422" t="s">
        <v>28</v>
      </c>
      <c r="B843" s="423">
        <v>2031</v>
      </c>
      <c r="C843" s="436" t="s">
        <v>1123</v>
      </c>
      <c r="D843" s="433">
        <v>7.1018186999727362E-3</v>
      </c>
      <c r="E843" s="407">
        <v>3.8553566999907002E-2</v>
      </c>
      <c r="F843" s="407">
        <v>1.0679000509486068E-3</v>
      </c>
      <c r="G843" s="429">
        <v>9.8382256495330796E-4</v>
      </c>
      <c r="H843" s="444">
        <v>5.1707374886234026E-5</v>
      </c>
      <c r="I843" s="412">
        <v>4.9470541529838454E-5</v>
      </c>
      <c r="J843" s="428">
        <v>3.0342335429747683E-2</v>
      </c>
    </row>
    <row r="844" spans="1:10" ht="15.6" x14ac:dyDescent="0.3">
      <c r="A844" s="422" t="s">
        <v>28</v>
      </c>
      <c r="B844" s="423">
        <v>2032</v>
      </c>
      <c r="C844" s="436" t="s">
        <v>1124</v>
      </c>
      <c r="D844" s="433">
        <v>6.3784396922832495E-3</v>
      </c>
      <c r="E844" s="407">
        <v>3.5428608823974687E-2</v>
      </c>
      <c r="F844" s="407">
        <v>1.0008169762014689E-3</v>
      </c>
      <c r="G844" s="429">
        <v>9.2191785421343682E-4</v>
      </c>
      <c r="H844" s="444">
        <v>4.5707763530738819E-5</v>
      </c>
      <c r="I844" s="412">
        <v>4.3730470712122055E-5</v>
      </c>
      <c r="J844" s="428">
        <v>2.9742110908960038E-2</v>
      </c>
    </row>
    <row r="845" spans="1:10" ht="15.6" x14ac:dyDescent="0.3">
      <c r="A845" s="422" t="s">
        <v>28</v>
      </c>
      <c r="B845" s="423">
        <v>2033</v>
      </c>
      <c r="C845" s="436" t="s">
        <v>1125</v>
      </c>
      <c r="D845" s="433">
        <v>5.7546245922371862E-3</v>
      </c>
      <c r="E845" s="407">
        <v>3.2813400012610398E-2</v>
      </c>
      <c r="F845" s="407">
        <v>9.3982501314404242E-4</v>
      </c>
      <c r="G845" s="429">
        <v>8.6569037828452991E-4</v>
      </c>
      <c r="H845" s="444">
        <v>4.1733954275462011E-5</v>
      </c>
      <c r="I845" s="412">
        <v>3.9928560291095781E-5</v>
      </c>
      <c r="J845" s="428">
        <v>2.9213724571203633E-2</v>
      </c>
    </row>
    <row r="846" spans="1:10" ht="15.6" x14ac:dyDescent="0.3">
      <c r="A846" s="422" t="s">
        <v>28</v>
      </c>
      <c r="B846" s="423">
        <v>2034</v>
      </c>
      <c r="C846" s="436" t="s">
        <v>1126</v>
      </c>
      <c r="D846" s="433">
        <v>5.1820902691463002E-3</v>
      </c>
      <c r="E846" s="407">
        <v>3.0518131789437873E-2</v>
      </c>
      <c r="F846" s="407">
        <v>8.8235661833339159E-4</v>
      </c>
      <c r="G846" s="429">
        <v>8.1273007909735519E-4</v>
      </c>
      <c r="H846" s="444">
        <v>3.8503907513540302E-5</v>
      </c>
      <c r="I846" s="412">
        <v>3.683824744662847E-5</v>
      </c>
      <c r="J846" s="428">
        <v>2.875251139755319E-2</v>
      </c>
    </row>
    <row r="847" spans="1:10" ht="15.6" x14ac:dyDescent="0.3">
      <c r="A847" s="422" t="s">
        <v>28</v>
      </c>
      <c r="B847" s="423">
        <v>2035</v>
      </c>
      <c r="C847" s="436" t="s">
        <v>1127</v>
      </c>
      <c r="D847" s="433">
        <v>4.6827004115189601E-3</v>
      </c>
      <c r="E847" s="407">
        <v>2.8618344371816901E-2</v>
      </c>
      <c r="F847" s="407">
        <v>8.2940590876677707E-4</v>
      </c>
      <c r="G847" s="429">
        <v>7.6393632692601642E-4</v>
      </c>
      <c r="H847" s="444">
        <v>3.5631120079636052E-5</v>
      </c>
      <c r="I847" s="412">
        <v>3.4089733002736645E-5</v>
      </c>
      <c r="J847" s="428">
        <v>2.8351965943550734E-2</v>
      </c>
    </row>
    <row r="848" spans="1:10" ht="15.6" x14ac:dyDescent="0.3">
      <c r="A848" s="422" t="s">
        <v>28</v>
      </c>
      <c r="B848" s="423">
        <v>2036</v>
      </c>
      <c r="C848" s="436" t="s">
        <v>1128</v>
      </c>
      <c r="D848" s="433">
        <v>4.2341891376643081E-3</v>
      </c>
      <c r="E848" s="407">
        <v>2.6954257903189664E-2</v>
      </c>
      <c r="F848" s="407">
        <v>7.836483948245916E-4</v>
      </c>
      <c r="G848" s="429">
        <v>7.2176689781891523E-4</v>
      </c>
      <c r="H848" s="444">
        <v>3.3020162372036666E-5</v>
      </c>
      <c r="I848" s="412">
        <v>3.1591725085400057E-5</v>
      </c>
      <c r="J848" s="428">
        <v>2.8005551633777895E-2</v>
      </c>
    </row>
    <row r="849" spans="1:10" ht="15.6" x14ac:dyDescent="0.3">
      <c r="A849" s="422" t="s">
        <v>28</v>
      </c>
      <c r="B849" s="423">
        <v>2037</v>
      </c>
      <c r="C849" s="436" t="s">
        <v>1129</v>
      </c>
      <c r="D849" s="433">
        <v>3.8573930233412311E-3</v>
      </c>
      <c r="E849" s="407">
        <v>2.560699808998956E-2</v>
      </c>
      <c r="F849" s="407">
        <v>7.4246498792884179E-4</v>
      </c>
      <c r="G849" s="429">
        <v>6.8381173059555323E-4</v>
      </c>
      <c r="H849" s="444">
        <v>3.0641695371993107E-5</v>
      </c>
      <c r="I849" s="412">
        <v>2.9316147530141883E-5</v>
      </c>
      <c r="J849" s="428">
        <v>2.7709421594543409E-2</v>
      </c>
    </row>
    <row r="850" spans="1:10" ht="15.6" x14ac:dyDescent="0.3">
      <c r="A850" s="422" t="s">
        <v>28</v>
      </c>
      <c r="B850" s="423">
        <v>2038</v>
      </c>
      <c r="C850" s="436" t="s">
        <v>1130</v>
      </c>
      <c r="D850" s="433">
        <v>3.514435825242876E-3</v>
      </c>
      <c r="E850" s="407">
        <v>2.4376287136138004E-2</v>
      </c>
      <c r="F850" s="407">
        <v>7.0520424274160933E-4</v>
      </c>
      <c r="G850" s="429">
        <v>6.4948178059309042E-4</v>
      </c>
      <c r="H850" s="444">
        <v>2.877661075601188E-5</v>
      </c>
      <c r="I850" s="412">
        <v>2.7531745610337053E-5</v>
      </c>
      <c r="J850" s="428">
        <v>2.7458532465005375E-2</v>
      </c>
    </row>
    <row r="851" spans="1:10" ht="15.6" x14ac:dyDescent="0.3">
      <c r="A851" s="422" t="s">
        <v>28</v>
      </c>
      <c r="B851" s="423">
        <v>2039</v>
      </c>
      <c r="C851" s="436" t="s">
        <v>1131</v>
      </c>
      <c r="D851" s="433">
        <v>3.1854172470847596E-3</v>
      </c>
      <c r="E851" s="407">
        <v>2.3195261666705758E-2</v>
      </c>
      <c r="F851" s="407">
        <v>6.7125346827724664E-4</v>
      </c>
      <c r="G851" s="429">
        <v>6.1820566823673161E-4</v>
      </c>
      <c r="H851" s="444">
        <v>2.717098025351482E-5</v>
      </c>
      <c r="I851" s="412">
        <v>2.5995578456259856E-5</v>
      </c>
      <c r="J851" s="428">
        <v>2.7247178970761909E-2</v>
      </c>
    </row>
    <row r="852" spans="1:10" ht="15.6" x14ac:dyDescent="0.3">
      <c r="A852" s="422" t="s">
        <v>28</v>
      </c>
      <c r="B852" s="423">
        <v>2040</v>
      </c>
      <c r="C852" s="436" t="s">
        <v>1132</v>
      </c>
      <c r="D852" s="433">
        <v>2.8898736461633271E-3</v>
      </c>
      <c r="E852" s="407">
        <v>2.2214021224028664E-2</v>
      </c>
      <c r="F852" s="407">
        <v>6.407692222920021E-4</v>
      </c>
      <c r="G852" s="429">
        <v>5.9012538078753469E-4</v>
      </c>
      <c r="H852" s="444">
        <v>2.5793657561933328E-5</v>
      </c>
      <c r="I852" s="412">
        <v>2.4677838861130804E-5</v>
      </c>
      <c r="J852" s="428">
        <v>2.7071151885186259E-2</v>
      </c>
    </row>
    <row r="853" spans="1:10" ht="15.6" x14ac:dyDescent="0.3">
      <c r="A853" s="422" t="s">
        <v>28</v>
      </c>
      <c r="B853" s="423">
        <v>2041</v>
      </c>
      <c r="C853" s="436" t="s">
        <v>1133</v>
      </c>
      <c r="D853" s="433">
        <v>2.648818191898081E-3</v>
      </c>
      <c r="E853" s="407">
        <v>2.1389090054368395E-2</v>
      </c>
      <c r="F853" s="407">
        <v>6.1739891389965768E-4</v>
      </c>
      <c r="G853" s="429">
        <v>5.6859171242036328E-4</v>
      </c>
      <c r="H853" s="444">
        <v>2.4576050282514135E-5</v>
      </c>
      <c r="I853" s="412">
        <v>2.3512903379803964E-5</v>
      </c>
      <c r="J853" s="428">
        <v>2.6926878657849495E-2</v>
      </c>
    </row>
    <row r="854" spans="1:10" ht="15.6" x14ac:dyDescent="0.3">
      <c r="A854" s="422" t="s">
        <v>28</v>
      </c>
      <c r="B854" s="423">
        <v>2042</v>
      </c>
      <c r="C854" s="436" t="s">
        <v>1134</v>
      </c>
      <c r="D854" s="433">
        <v>2.4403830063944552E-3</v>
      </c>
      <c r="E854" s="407">
        <v>2.0645554442522942E-2</v>
      </c>
      <c r="F854" s="407">
        <v>5.9697737097686723E-4</v>
      </c>
      <c r="G854" s="429">
        <v>5.4977917528247757E-4</v>
      </c>
      <c r="H854" s="444">
        <v>2.3616121239709358E-5</v>
      </c>
      <c r="I854" s="412">
        <v>2.2594501035598418E-5</v>
      </c>
      <c r="J854" s="428">
        <v>2.6807762980551039E-2</v>
      </c>
    </row>
    <row r="855" spans="1:10" ht="15.6" x14ac:dyDescent="0.3">
      <c r="A855" s="422" t="s">
        <v>28</v>
      </c>
      <c r="B855" s="423">
        <v>2043</v>
      </c>
      <c r="C855" s="436" t="s">
        <v>1135</v>
      </c>
      <c r="D855" s="433">
        <v>2.2857780159063956E-3</v>
      </c>
      <c r="E855" s="407">
        <v>2.0091333738073286E-2</v>
      </c>
      <c r="F855" s="407">
        <v>5.7917580564522005E-4</v>
      </c>
      <c r="G855" s="429">
        <v>5.3337766414910802E-4</v>
      </c>
      <c r="H855" s="444">
        <v>2.2721494826831058E-5</v>
      </c>
      <c r="I855" s="412">
        <v>2.173857932488597E-5</v>
      </c>
      <c r="J855" s="428">
        <v>2.6710486790461251E-2</v>
      </c>
    </row>
    <row r="856" spans="1:10" ht="15.6" x14ac:dyDescent="0.3">
      <c r="A856" s="422" t="s">
        <v>28</v>
      </c>
      <c r="B856" s="423">
        <v>2044</v>
      </c>
      <c r="C856" s="436" t="s">
        <v>1136</v>
      </c>
      <c r="D856" s="433">
        <v>2.177338471581366E-3</v>
      </c>
      <c r="E856" s="407">
        <v>1.9686924339118905E-2</v>
      </c>
      <c r="F856" s="407">
        <v>5.6385304122726207E-4</v>
      </c>
      <c r="G856" s="429">
        <v>5.1926148822225497E-4</v>
      </c>
      <c r="H856" s="444">
        <v>2.197969571098515E-5</v>
      </c>
      <c r="I856" s="412">
        <v>2.1028866035256989E-5</v>
      </c>
      <c r="J856" s="428">
        <v>2.6630395245221577E-2</v>
      </c>
    </row>
    <row r="857" spans="1:10" ht="15.6" x14ac:dyDescent="0.3">
      <c r="A857" s="422" t="s">
        <v>28</v>
      </c>
      <c r="B857" s="423">
        <v>2045</v>
      </c>
      <c r="C857" s="436" t="s">
        <v>1137</v>
      </c>
      <c r="D857" s="433">
        <v>2.109183076749138E-3</v>
      </c>
      <c r="E857" s="407">
        <v>1.9429633056898776E-2</v>
      </c>
      <c r="F857" s="407">
        <v>5.5078303033760851E-4</v>
      </c>
      <c r="G857" s="429">
        <v>5.0722402185388472E-4</v>
      </c>
      <c r="H857" s="444">
        <v>2.144188871665563E-5</v>
      </c>
      <c r="I857" s="412">
        <v>2.0514328975942225E-5</v>
      </c>
      <c r="J857" s="428">
        <v>2.6564644081470915E-2</v>
      </c>
    </row>
    <row r="858" spans="1:10" ht="15.6" x14ac:dyDescent="0.3">
      <c r="A858" s="422" t="s">
        <v>28</v>
      </c>
      <c r="B858" s="423">
        <v>2046</v>
      </c>
      <c r="C858" s="436" t="s">
        <v>1138</v>
      </c>
      <c r="D858" s="433">
        <v>2.0497040733618516E-3</v>
      </c>
      <c r="E858" s="407">
        <v>1.9211986717146561E-2</v>
      </c>
      <c r="F858" s="407">
        <v>5.3960442941862236E-4</v>
      </c>
      <c r="G858" s="429">
        <v>4.969270170246653E-4</v>
      </c>
      <c r="H858" s="444">
        <v>2.0946103528358997E-5</v>
      </c>
      <c r="I858" s="412">
        <v>2.0039984036229358E-5</v>
      </c>
      <c r="J858" s="428">
        <v>2.6510302217904604E-2</v>
      </c>
    </row>
    <row r="859" spans="1:10" ht="15.6" x14ac:dyDescent="0.3">
      <c r="A859" s="422" t="s">
        <v>28</v>
      </c>
      <c r="B859" s="423">
        <v>2047</v>
      </c>
      <c r="C859" s="436" t="s">
        <v>1139</v>
      </c>
      <c r="D859" s="433">
        <v>1.9984931112068394E-3</v>
      </c>
      <c r="E859" s="407">
        <v>1.9021622125208332E-2</v>
      </c>
      <c r="F859" s="407">
        <v>5.3019809223606433E-4</v>
      </c>
      <c r="G859" s="429">
        <v>4.8826112944660603E-4</v>
      </c>
      <c r="H859" s="444">
        <v>2.0484036283560096E-5</v>
      </c>
      <c r="I859" s="412">
        <v>1.9597903308077927E-5</v>
      </c>
      <c r="J859" s="428">
        <v>2.6466230588132932E-2</v>
      </c>
    </row>
    <row r="860" spans="1:10" ht="15.6" x14ac:dyDescent="0.3">
      <c r="A860" s="422" t="s">
        <v>28</v>
      </c>
      <c r="B860" s="423">
        <v>2048</v>
      </c>
      <c r="C860" s="436" t="s">
        <v>1140</v>
      </c>
      <c r="D860" s="433">
        <v>1.9573321327595503E-3</v>
      </c>
      <c r="E860" s="407">
        <v>1.886580649477133E-2</v>
      </c>
      <c r="F860" s="407">
        <v>5.2231219373885507E-4</v>
      </c>
      <c r="G860" s="429">
        <v>4.8099582263650797E-4</v>
      </c>
      <c r="H860" s="444">
        <v>2.0084657295076185E-5</v>
      </c>
      <c r="I860" s="412">
        <v>1.9215807082636801E-5</v>
      </c>
      <c r="J860" s="428">
        <v>2.6430220272251989E-2</v>
      </c>
    </row>
    <row r="861" spans="1:10" ht="15.6" x14ac:dyDescent="0.3">
      <c r="A861" s="422" t="s">
        <v>28</v>
      </c>
      <c r="B861" s="423">
        <v>2049</v>
      </c>
      <c r="C861" s="436" t="s">
        <v>1141</v>
      </c>
      <c r="D861" s="433">
        <v>1.9412576049675783E-3</v>
      </c>
      <c r="E861" s="407">
        <v>1.8867360367919923E-2</v>
      </c>
      <c r="F861" s="407">
        <v>5.1721085333579801E-4</v>
      </c>
      <c r="G861" s="429">
        <v>4.7629304552768088E-4</v>
      </c>
      <c r="H861" s="444">
        <v>1.97723792384737E-5</v>
      </c>
      <c r="I861" s="412">
        <v>1.8917034432153816E-5</v>
      </c>
      <c r="J861" s="428">
        <v>2.6400646196154533E-2</v>
      </c>
    </row>
    <row r="862" spans="1:10" ht="15.6" x14ac:dyDescent="0.3">
      <c r="A862" s="422" t="s">
        <v>28</v>
      </c>
      <c r="B862" s="423">
        <v>2050</v>
      </c>
      <c r="C862" s="436" t="s">
        <v>1142</v>
      </c>
      <c r="D862" s="433">
        <v>1.9276643382948127E-3</v>
      </c>
      <c r="E862" s="407">
        <v>1.8863181567916304E-2</v>
      </c>
      <c r="F862" s="407">
        <v>5.1278854887005761E-4</v>
      </c>
      <c r="G862" s="429">
        <v>4.7220883043002266E-4</v>
      </c>
      <c r="H862" s="444">
        <v>1.9272486841618886E-5</v>
      </c>
      <c r="I862" s="412">
        <v>1.8438762486765206E-5</v>
      </c>
      <c r="J862" s="428">
        <v>2.6376469297381713E-2</v>
      </c>
    </row>
    <row r="863" spans="1:10" ht="15.6" x14ac:dyDescent="0.3">
      <c r="A863" s="422" t="s">
        <v>29</v>
      </c>
      <c r="B863" s="423">
        <v>2015</v>
      </c>
      <c r="C863" s="436" t="s">
        <v>2466</v>
      </c>
      <c r="D863" s="433">
        <v>6.6925780464840184E-2</v>
      </c>
      <c r="E863" s="407">
        <v>0.25719914046861758</v>
      </c>
      <c r="F863" s="407">
        <v>2.3473374181405878E-3</v>
      </c>
      <c r="G863" s="429">
        <v>2.1680073072473712E-3</v>
      </c>
      <c r="H863" s="444">
        <v>1.5421602779063605E-4</v>
      </c>
      <c r="I863" s="412">
        <v>1.4754471199989068E-4</v>
      </c>
      <c r="J863" s="428">
        <v>4.2885950814131379E-2</v>
      </c>
    </row>
    <row r="864" spans="1:10" ht="15.6" x14ac:dyDescent="0.3">
      <c r="A864" s="422" t="s">
        <v>29</v>
      </c>
      <c r="B864" s="423">
        <v>2016</v>
      </c>
      <c r="C864" s="436" t="s">
        <v>2467</v>
      </c>
      <c r="D864" s="433">
        <v>5.5908414269320077E-2</v>
      </c>
      <c r="E864" s="407">
        <v>0.21933347335287684</v>
      </c>
      <c r="F864" s="407">
        <v>2.1586684226566036E-3</v>
      </c>
      <c r="G864" s="429">
        <v>1.9925522754333483E-3</v>
      </c>
      <c r="H864" s="444">
        <v>1.3156469279926414E-4</v>
      </c>
      <c r="I864" s="412">
        <v>1.2587325783013992E-4</v>
      </c>
      <c r="J864" s="428">
        <v>4.2112033985681974E-2</v>
      </c>
    </row>
    <row r="865" spans="1:10" ht="15.6" x14ac:dyDescent="0.3">
      <c r="A865" s="422" t="s">
        <v>29</v>
      </c>
      <c r="B865" s="423">
        <v>2017</v>
      </c>
      <c r="C865" s="436" t="s">
        <v>1143</v>
      </c>
      <c r="D865" s="433">
        <v>4.6656333791988518E-2</v>
      </c>
      <c r="E865" s="407">
        <v>0.18752208526694597</v>
      </c>
      <c r="F865" s="407">
        <v>2.0408329409703522E-3</v>
      </c>
      <c r="G865" s="429">
        <v>1.8827867474970406E-3</v>
      </c>
      <c r="H865" s="444">
        <v>1.1862682100718078E-4</v>
      </c>
      <c r="I865" s="412">
        <v>1.134950781027074E-4</v>
      </c>
      <c r="J865" s="428">
        <v>4.1153696451531954E-2</v>
      </c>
    </row>
    <row r="866" spans="1:10" ht="15.6" x14ac:dyDescent="0.3">
      <c r="A866" s="422" t="s">
        <v>29</v>
      </c>
      <c r="B866" s="423">
        <v>2018</v>
      </c>
      <c r="C866" s="436" t="s">
        <v>1144</v>
      </c>
      <c r="D866" s="433">
        <v>3.9522230830600552E-2</v>
      </c>
      <c r="E866" s="407">
        <v>0.16041971199138627</v>
      </c>
      <c r="F866" s="407">
        <v>1.9999411734560853E-3</v>
      </c>
      <c r="G866" s="429">
        <v>1.8442001114791725E-3</v>
      </c>
      <c r="H866" s="444">
        <v>1.0958432014184325E-4</v>
      </c>
      <c r="I866" s="412">
        <v>1.0484374911197601E-4</v>
      </c>
      <c r="J866" s="428">
        <v>4.0164083501263242E-2</v>
      </c>
    </row>
    <row r="867" spans="1:10" ht="15.6" x14ac:dyDescent="0.3">
      <c r="A867" s="422" t="s">
        <v>29</v>
      </c>
      <c r="B867" s="423">
        <v>2019</v>
      </c>
      <c r="C867" s="436" t="s">
        <v>1145</v>
      </c>
      <c r="D867" s="433">
        <v>3.2692796321677146E-2</v>
      </c>
      <c r="E867" s="407">
        <v>0.1364174067907894</v>
      </c>
      <c r="F867" s="407">
        <v>1.946747840806068E-3</v>
      </c>
      <c r="G867" s="429">
        <v>1.7944141360906665E-3</v>
      </c>
      <c r="H867" s="444">
        <v>1.0072142177110074E-4</v>
      </c>
      <c r="I867" s="412">
        <v>9.636425634603438E-5</v>
      </c>
      <c r="J867" s="428">
        <v>3.9136242830724782E-2</v>
      </c>
    </row>
    <row r="868" spans="1:10" ht="15.6" x14ac:dyDescent="0.3">
      <c r="A868" s="422" t="s">
        <v>29</v>
      </c>
      <c r="B868" s="423">
        <v>2020</v>
      </c>
      <c r="C868" s="436" t="s">
        <v>1146</v>
      </c>
      <c r="D868" s="433">
        <v>2.7357201148935285E-2</v>
      </c>
      <c r="E868" s="407">
        <v>0.11621634298535519</v>
      </c>
      <c r="F868" s="407">
        <v>1.8795896701680112E-3</v>
      </c>
      <c r="G868" s="429">
        <v>1.7321408775516287E-3</v>
      </c>
      <c r="H868" s="444">
        <v>9.3170184937699531E-5</v>
      </c>
      <c r="I868" s="412">
        <v>8.9139679186484602E-5</v>
      </c>
      <c r="J868" s="428">
        <v>3.808475231893791E-2</v>
      </c>
    </row>
    <row r="869" spans="1:10" ht="15.6" x14ac:dyDescent="0.3">
      <c r="A869" s="422" t="s">
        <v>29</v>
      </c>
      <c r="B869" s="423">
        <v>2021</v>
      </c>
      <c r="C869" s="436" t="s">
        <v>1147</v>
      </c>
      <c r="D869" s="433">
        <v>2.3490345799845179E-2</v>
      </c>
      <c r="E869" s="407">
        <v>9.9387475555458113E-2</v>
      </c>
      <c r="F869" s="407">
        <v>1.8156839727799237E-3</v>
      </c>
      <c r="G869" s="429">
        <v>1.67300298055767E-3</v>
      </c>
      <c r="H869" s="444">
        <v>8.6376492757669671E-5</v>
      </c>
      <c r="I869" s="412">
        <v>8.2639884233968007E-5</v>
      </c>
      <c r="J869" s="428">
        <v>3.7015085545012573E-2</v>
      </c>
    </row>
    <row r="870" spans="1:10" ht="15.6" x14ac:dyDescent="0.3">
      <c r="A870" s="422" t="s">
        <v>29</v>
      </c>
      <c r="B870" s="423">
        <v>2022</v>
      </c>
      <c r="C870" s="436" t="s">
        <v>1148</v>
      </c>
      <c r="D870" s="433">
        <v>1.9320911661474892E-2</v>
      </c>
      <c r="E870" s="407">
        <v>8.437533499106295E-2</v>
      </c>
      <c r="F870" s="407">
        <v>1.7204710801937294E-3</v>
      </c>
      <c r="G870" s="429">
        <v>1.5849354736031495E-3</v>
      </c>
      <c r="H870" s="444">
        <v>7.90085339475105E-5</v>
      </c>
      <c r="I870" s="412">
        <v>7.5590659907135772E-5</v>
      </c>
      <c r="J870" s="428">
        <v>3.5958824233361705E-2</v>
      </c>
    </row>
    <row r="871" spans="1:10" ht="15.6" x14ac:dyDescent="0.3">
      <c r="A871" s="422" t="s">
        <v>29</v>
      </c>
      <c r="B871" s="423">
        <v>2023</v>
      </c>
      <c r="C871" s="436" t="s">
        <v>1149</v>
      </c>
      <c r="D871" s="433">
        <v>1.6461523888943359E-2</v>
      </c>
      <c r="E871" s="407">
        <v>7.2506781694176903E-2</v>
      </c>
      <c r="F871" s="407">
        <v>1.6340761621561472E-3</v>
      </c>
      <c r="G871" s="429">
        <v>1.5052032735793244E-3</v>
      </c>
      <c r="H871" s="444">
        <v>7.198387395245792E-5</v>
      </c>
      <c r="I871" s="412">
        <v>6.886988437337467E-5</v>
      </c>
      <c r="J871" s="428">
        <v>3.4905000167155434E-2</v>
      </c>
    </row>
    <row r="872" spans="1:10" ht="15.6" x14ac:dyDescent="0.3">
      <c r="A872" s="422" t="s">
        <v>29</v>
      </c>
      <c r="B872" s="423">
        <v>2024</v>
      </c>
      <c r="C872" s="436" t="s">
        <v>1150</v>
      </c>
      <c r="D872" s="433">
        <v>1.4236327848427715E-2</v>
      </c>
      <c r="E872" s="407">
        <v>6.2773478421838308E-2</v>
      </c>
      <c r="F872" s="407">
        <v>1.5747326089334656E-3</v>
      </c>
      <c r="G872" s="429">
        <v>1.4503375551570233E-3</v>
      </c>
      <c r="H872" s="444">
        <v>6.4690738547887932E-5</v>
      </c>
      <c r="I872" s="412">
        <v>6.1892241915925127E-5</v>
      </c>
      <c r="J872" s="428">
        <v>3.3859308862104941E-2</v>
      </c>
    </row>
    <row r="873" spans="1:10" ht="15.6" x14ac:dyDescent="0.3">
      <c r="A873" s="422" t="s">
        <v>29</v>
      </c>
      <c r="B873" s="423">
        <v>2025</v>
      </c>
      <c r="C873" s="436" t="s">
        <v>1151</v>
      </c>
      <c r="D873" s="433">
        <v>1.2245380865302836E-2</v>
      </c>
      <c r="E873" s="407">
        <v>5.4742342282103035E-2</v>
      </c>
      <c r="F873" s="407">
        <v>1.5082269266941926E-3</v>
      </c>
      <c r="G873" s="429">
        <v>1.3889635863428358E-3</v>
      </c>
      <c r="H873" s="444">
        <v>5.9122765721904382E-5</v>
      </c>
      <c r="I873" s="412">
        <v>5.6565143678683579E-5</v>
      </c>
      <c r="J873" s="428">
        <v>3.2820173323440616E-2</v>
      </c>
    </row>
    <row r="874" spans="1:10" ht="15.6" x14ac:dyDescent="0.3">
      <c r="A874" s="422" t="s">
        <v>29</v>
      </c>
      <c r="B874" s="423">
        <v>2026</v>
      </c>
      <c r="C874" s="436" t="s">
        <v>1152</v>
      </c>
      <c r="D874" s="433">
        <v>1.089537785527892E-2</v>
      </c>
      <c r="E874" s="407">
        <v>4.8555905816885354E-2</v>
      </c>
      <c r="F874" s="407">
        <v>1.4744303165525141E-3</v>
      </c>
      <c r="G874" s="429">
        <v>1.3577040324380481E-3</v>
      </c>
      <c r="H874" s="444">
        <v>5.4161548794169266E-5</v>
      </c>
      <c r="I874" s="412">
        <v>5.1818543024337367E-5</v>
      </c>
      <c r="J874" s="428">
        <v>3.1876406981784643E-2</v>
      </c>
    </row>
    <row r="875" spans="1:10" ht="15.6" x14ac:dyDescent="0.3">
      <c r="A875" s="422" t="s">
        <v>29</v>
      </c>
      <c r="B875" s="423">
        <v>2027</v>
      </c>
      <c r="C875" s="436" t="s">
        <v>1153</v>
      </c>
      <c r="D875" s="433">
        <v>9.5522039749290494E-3</v>
      </c>
      <c r="E875" s="407">
        <v>4.3295260602311085E-2</v>
      </c>
      <c r="F875" s="407">
        <v>1.4013381804243007E-3</v>
      </c>
      <c r="G875" s="429">
        <v>1.2902343591489076E-3</v>
      </c>
      <c r="H875" s="444">
        <v>4.7106407779157852E-5</v>
      </c>
      <c r="I875" s="412">
        <v>4.5068607680353414E-5</v>
      </c>
      <c r="J875" s="428">
        <v>3.101512168807289E-2</v>
      </c>
    </row>
    <row r="876" spans="1:10" ht="15.6" x14ac:dyDescent="0.3">
      <c r="A876" s="422" t="s">
        <v>29</v>
      </c>
      <c r="B876" s="423">
        <v>2028</v>
      </c>
      <c r="C876" s="436" t="s">
        <v>1154</v>
      </c>
      <c r="D876" s="433">
        <v>8.4336568796685857E-3</v>
      </c>
      <c r="E876" s="407">
        <v>3.8972227876336994E-2</v>
      </c>
      <c r="F876" s="407">
        <v>1.320921205607507E-3</v>
      </c>
      <c r="G876" s="429">
        <v>1.216030276207578E-3</v>
      </c>
      <c r="H876" s="444">
        <v>4.0033010706597299E-5</v>
      </c>
      <c r="I876" s="412">
        <v>3.8301198084849845E-5</v>
      </c>
      <c r="J876" s="428">
        <v>3.0238988438007559E-2</v>
      </c>
    </row>
    <row r="877" spans="1:10" ht="15.6" x14ac:dyDescent="0.3">
      <c r="A877" s="422" t="s">
        <v>29</v>
      </c>
      <c r="B877" s="423">
        <v>2029</v>
      </c>
      <c r="C877" s="436" t="s">
        <v>1155</v>
      </c>
      <c r="D877" s="433">
        <v>7.4730315300952687E-3</v>
      </c>
      <c r="E877" s="407">
        <v>3.5359251017197987E-2</v>
      </c>
      <c r="F877" s="407">
        <v>1.2440621056340644E-3</v>
      </c>
      <c r="G877" s="429">
        <v>1.1452076045394865E-3</v>
      </c>
      <c r="H877" s="444">
        <v>3.5892461069115499E-5</v>
      </c>
      <c r="I877" s="412">
        <v>3.4339765024444074E-5</v>
      </c>
      <c r="J877" s="428">
        <v>2.9540776350186055E-2</v>
      </c>
    </row>
    <row r="878" spans="1:10" ht="15.6" x14ac:dyDescent="0.3">
      <c r="A878" s="422" t="s">
        <v>29</v>
      </c>
      <c r="B878" s="423">
        <v>2030</v>
      </c>
      <c r="C878" s="436" t="s">
        <v>1156</v>
      </c>
      <c r="D878" s="433">
        <v>6.6871790880489749E-3</v>
      </c>
      <c r="E878" s="407">
        <v>3.2434919655593961E-2</v>
      </c>
      <c r="F878" s="407">
        <v>1.1709383124859207E-3</v>
      </c>
      <c r="G878" s="429">
        <v>1.0778552816562905E-3</v>
      </c>
      <c r="H878" s="444">
        <v>3.2759181088712408E-5</v>
      </c>
      <c r="I878" s="412">
        <v>3.1342026712186803E-5</v>
      </c>
      <c r="J878" s="428">
        <v>2.8916663634137578E-2</v>
      </c>
    </row>
    <row r="879" spans="1:10" ht="15.6" x14ac:dyDescent="0.3">
      <c r="A879" s="422" t="s">
        <v>29</v>
      </c>
      <c r="B879" s="423">
        <v>2031</v>
      </c>
      <c r="C879" s="436" t="s">
        <v>1157</v>
      </c>
      <c r="D879" s="433">
        <v>6.009463275401911E-3</v>
      </c>
      <c r="E879" s="407">
        <v>2.9976979320171352E-2</v>
      </c>
      <c r="F879" s="407">
        <v>1.1016064200020112E-3</v>
      </c>
      <c r="G879" s="429">
        <v>1.0140266241620926E-3</v>
      </c>
      <c r="H879" s="444">
        <v>3.0578158813995345E-5</v>
      </c>
      <c r="I879" s="412">
        <v>2.9255358956701555E-5</v>
      </c>
      <c r="J879" s="428">
        <v>2.8360590304406838E-2</v>
      </c>
    </row>
    <row r="880" spans="1:10" ht="15.6" x14ac:dyDescent="0.3">
      <c r="A880" s="422" t="s">
        <v>29</v>
      </c>
      <c r="B880" s="423">
        <v>2032</v>
      </c>
      <c r="C880" s="436" t="s">
        <v>1158</v>
      </c>
      <c r="D880" s="433">
        <v>5.4347090051708145E-3</v>
      </c>
      <c r="E880" s="407">
        <v>2.7978987771729809E-2</v>
      </c>
      <c r="F880" s="407">
        <v>1.0364281562382763E-3</v>
      </c>
      <c r="G880" s="429">
        <v>9.5402285963619589E-4</v>
      </c>
      <c r="H880" s="444">
        <v>2.8577519324168624E-5</v>
      </c>
      <c r="I880" s="412">
        <v>2.7341264720082451E-5</v>
      </c>
      <c r="J880" s="428">
        <v>2.7868722159489798E-2</v>
      </c>
    </row>
    <row r="881" spans="1:10" ht="15.6" x14ac:dyDescent="0.3">
      <c r="A881" s="422" t="s">
        <v>29</v>
      </c>
      <c r="B881" s="423">
        <v>2033</v>
      </c>
      <c r="C881" s="436" t="s">
        <v>1159</v>
      </c>
      <c r="D881" s="433">
        <v>4.9373440544089988E-3</v>
      </c>
      <c r="E881" s="407">
        <v>2.631625631024033E-2</v>
      </c>
      <c r="F881" s="407">
        <v>9.754245600745163E-4</v>
      </c>
      <c r="G881" s="429">
        <v>8.9787378565580277E-4</v>
      </c>
      <c r="H881" s="444">
        <v>2.7003433142079521E-5</v>
      </c>
      <c r="I881" s="412">
        <v>2.5835277837545291E-5</v>
      </c>
      <c r="J881" s="428">
        <v>2.7436823483478812E-2</v>
      </c>
    </row>
    <row r="882" spans="1:10" ht="15.6" x14ac:dyDescent="0.3">
      <c r="A882" s="422" t="s">
        <v>29</v>
      </c>
      <c r="B882" s="423">
        <v>2034</v>
      </c>
      <c r="C882" s="436" t="s">
        <v>1160</v>
      </c>
      <c r="D882" s="433">
        <v>4.5023444708903798E-3</v>
      </c>
      <c r="E882" s="407">
        <v>2.4934151745677584E-2</v>
      </c>
      <c r="F882" s="407">
        <v>9.1838231887505801E-4</v>
      </c>
      <c r="G882" s="429">
        <v>8.4537184733735928E-4</v>
      </c>
      <c r="H882" s="444">
        <v>2.5560938459389795E-5</v>
      </c>
      <c r="I882" s="412">
        <v>2.4455178924317872E-5</v>
      </c>
      <c r="J882" s="428">
        <v>2.7058986220835687E-2</v>
      </c>
    </row>
    <row r="883" spans="1:10" ht="15.6" x14ac:dyDescent="0.3">
      <c r="A883" s="422" t="s">
        <v>29</v>
      </c>
      <c r="B883" s="423">
        <v>2035</v>
      </c>
      <c r="C883" s="436" t="s">
        <v>1161</v>
      </c>
      <c r="D883" s="433">
        <v>4.1192019659845782E-3</v>
      </c>
      <c r="E883" s="407">
        <v>2.3780707034079855E-2</v>
      </c>
      <c r="F883" s="407">
        <v>8.6532217251435856E-4</v>
      </c>
      <c r="G883" s="429">
        <v>7.9653650760592022E-4</v>
      </c>
      <c r="H883" s="444">
        <v>2.4269356154933803E-5</v>
      </c>
      <c r="I883" s="412">
        <v>2.3219474501502007E-5</v>
      </c>
      <c r="J883" s="428">
        <v>2.6731356090452976E-2</v>
      </c>
    </row>
    <row r="884" spans="1:10" ht="15.6" x14ac:dyDescent="0.3">
      <c r="A884" s="422" t="s">
        <v>29</v>
      </c>
      <c r="B884" s="423">
        <v>2036</v>
      </c>
      <c r="C884" s="436" t="s">
        <v>1162</v>
      </c>
      <c r="D884" s="433">
        <v>3.787698517494476E-3</v>
      </c>
      <c r="E884" s="407">
        <v>2.2828091930507159E-2</v>
      </c>
      <c r="F884" s="407">
        <v>8.1824281765047917E-4</v>
      </c>
      <c r="G884" s="429">
        <v>7.5320467825932646E-4</v>
      </c>
      <c r="H884" s="444">
        <v>2.3090658380298353E-5</v>
      </c>
      <c r="I884" s="412">
        <v>2.2091762943910118E-5</v>
      </c>
      <c r="J884" s="428">
        <v>2.6449387475995234E-2</v>
      </c>
    </row>
    <row r="885" spans="1:10" ht="15.6" x14ac:dyDescent="0.3">
      <c r="A885" s="422" t="s">
        <v>29</v>
      </c>
      <c r="B885" s="423">
        <v>2037</v>
      </c>
      <c r="C885" s="436" t="s">
        <v>1163</v>
      </c>
      <c r="D885" s="433">
        <v>3.5014984586622363E-3</v>
      </c>
      <c r="E885" s="407">
        <v>2.2045519462471953E-2</v>
      </c>
      <c r="F885" s="407">
        <v>7.7561112016168968E-4</v>
      </c>
      <c r="G885" s="429">
        <v>7.1396364065280671E-4</v>
      </c>
      <c r="H885" s="444">
        <v>2.1926475070471229E-5</v>
      </c>
      <c r="I885" s="412">
        <v>2.0977941424832139E-5</v>
      </c>
      <c r="J885" s="428">
        <v>2.6210237681235867E-2</v>
      </c>
    </row>
    <row r="886" spans="1:10" ht="15.6" x14ac:dyDescent="0.3">
      <c r="A886" s="422" t="s">
        <v>29</v>
      </c>
      <c r="B886" s="423">
        <v>2038</v>
      </c>
      <c r="C886" s="436" t="s">
        <v>1164</v>
      </c>
      <c r="D886" s="433">
        <v>3.242909726716117E-3</v>
      </c>
      <c r="E886" s="407">
        <v>2.1350436049041119E-2</v>
      </c>
      <c r="F886" s="407">
        <v>7.3739882816643214E-4</v>
      </c>
      <c r="G886" s="429">
        <v>6.7879441979190245E-4</v>
      </c>
      <c r="H886" s="444">
        <v>2.1013245356830651E-5</v>
      </c>
      <c r="I886" s="412">
        <v>2.0104223133353268E-5</v>
      </c>
      <c r="J886" s="428">
        <v>2.600884790165011E-2</v>
      </c>
    </row>
    <row r="887" spans="1:10" ht="15.6" x14ac:dyDescent="0.3">
      <c r="A887" s="422" t="s">
        <v>29</v>
      </c>
      <c r="B887" s="423">
        <v>2039</v>
      </c>
      <c r="C887" s="436" t="s">
        <v>1165</v>
      </c>
      <c r="D887" s="433">
        <v>2.9945067592096692E-3</v>
      </c>
      <c r="E887" s="407">
        <v>2.0687120741722333E-2</v>
      </c>
      <c r="F887" s="407">
        <v>7.0311849639377339E-4</v>
      </c>
      <c r="G887" s="429">
        <v>6.4724525835798731E-4</v>
      </c>
      <c r="H887" s="444">
        <v>2.0212166034390605E-5</v>
      </c>
      <c r="I887" s="412">
        <v>1.9337795174405076E-5</v>
      </c>
      <c r="J887" s="428">
        <v>2.5839856580009337E-2</v>
      </c>
    </row>
    <row r="888" spans="1:10" ht="15.6" x14ac:dyDescent="0.3">
      <c r="A888" s="422" t="s">
        <v>29</v>
      </c>
      <c r="B888" s="423">
        <v>2040</v>
      </c>
      <c r="C888" s="436" t="s">
        <v>1166</v>
      </c>
      <c r="D888" s="433">
        <v>2.7840078916955596E-3</v>
      </c>
      <c r="E888" s="407">
        <v>2.015967342891449E-2</v>
      </c>
      <c r="F888" s="407">
        <v>6.7315497383040079E-4</v>
      </c>
      <c r="G888" s="429">
        <v>6.1966850920799009E-4</v>
      </c>
      <c r="H888" s="444">
        <v>1.9521192377308041E-5</v>
      </c>
      <c r="I888" s="412">
        <v>1.8676711358185965E-5</v>
      </c>
      <c r="J888" s="428">
        <v>2.5698763942162101E-2</v>
      </c>
    </row>
    <row r="889" spans="1:10" ht="15.6" x14ac:dyDescent="0.3">
      <c r="A889" s="422" t="s">
        <v>29</v>
      </c>
      <c r="B889" s="423">
        <v>2041</v>
      </c>
      <c r="C889" s="436" t="s">
        <v>1167</v>
      </c>
      <c r="D889" s="433">
        <v>2.6299781875130587E-3</v>
      </c>
      <c r="E889" s="407">
        <v>1.9769110838330724E-2</v>
      </c>
      <c r="F889" s="407">
        <v>6.4921819201119646E-4</v>
      </c>
      <c r="G889" s="429">
        <v>5.9763812518121517E-4</v>
      </c>
      <c r="H889" s="444">
        <v>1.8944064259806525E-5</v>
      </c>
      <c r="I889" s="412">
        <v>1.812455683511565E-5</v>
      </c>
      <c r="J889" s="428">
        <v>2.5583086494165189E-2</v>
      </c>
    </row>
    <row r="890" spans="1:10" ht="15.6" x14ac:dyDescent="0.3">
      <c r="A890" s="422" t="s">
        <v>29</v>
      </c>
      <c r="B890" s="423">
        <v>2042</v>
      </c>
      <c r="C890" s="436" t="s">
        <v>1168</v>
      </c>
      <c r="D890" s="433">
        <v>2.4991638573792106E-3</v>
      </c>
      <c r="E890" s="407">
        <v>1.941547551080245E-2</v>
      </c>
      <c r="F890" s="407">
        <v>6.2875084690258427E-4</v>
      </c>
      <c r="G890" s="429">
        <v>5.7880205289557204E-4</v>
      </c>
      <c r="H890" s="444">
        <v>1.8467416753656332E-5</v>
      </c>
      <c r="I890" s="412">
        <v>1.7668520668331479E-5</v>
      </c>
      <c r="J890" s="428">
        <v>2.5487411716848714E-2</v>
      </c>
    </row>
    <row r="891" spans="1:10" ht="15.6" x14ac:dyDescent="0.3">
      <c r="A891" s="422" t="s">
        <v>29</v>
      </c>
      <c r="B891" s="423">
        <v>2043</v>
      </c>
      <c r="C891" s="436" t="s">
        <v>1169</v>
      </c>
      <c r="D891" s="433">
        <v>2.4007035536224549E-3</v>
      </c>
      <c r="E891" s="407">
        <v>1.9160215501351024E-2</v>
      </c>
      <c r="F891" s="407">
        <v>6.115824095724692E-4</v>
      </c>
      <c r="G891" s="429">
        <v>5.6300195696635331E-4</v>
      </c>
      <c r="H891" s="444">
        <v>1.8096621617692413E-5</v>
      </c>
      <c r="I891" s="412">
        <v>1.7313765974678466E-5</v>
      </c>
      <c r="J891" s="428">
        <v>2.5409612398529804E-2</v>
      </c>
    </row>
    <row r="892" spans="1:10" ht="15.6" x14ac:dyDescent="0.3">
      <c r="A892" s="422" t="s">
        <v>29</v>
      </c>
      <c r="B892" s="423">
        <v>2044</v>
      </c>
      <c r="C892" s="436" t="s">
        <v>1170</v>
      </c>
      <c r="D892" s="433">
        <v>2.3240960341290445E-3</v>
      </c>
      <c r="E892" s="407">
        <v>1.8947345629357477E-2</v>
      </c>
      <c r="F892" s="407">
        <v>5.9715626935875768E-4</v>
      </c>
      <c r="G892" s="429">
        <v>5.497267041438043E-4</v>
      </c>
      <c r="H892" s="444">
        <v>1.7801658046458078E-5</v>
      </c>
      <c r="I892" s="412">
        <v>1.7031567193030343E-5</v>
      </c>
      <c r="J892" s="428">
        <v>2.5345361607978813E-2</v>
      </c>
    </row>
    <row r="893" spans="1:10" ht="15.6" x14ac:dyDescent="0.3">
      <c r="A893" s="422" t="s">
        <v>29</v>
      </c>
      <c r="B893" s="423">
        <v>2045</v>
      </c>
      <c r="C893" s="436" t="s">
        <v>1171</v>
      </c>
      <c r="D893" s="433">
        <v>2.2694633066672565E-3</v>
      </c>
      <c r="E893" s="407">
        <v>1.8801338538457078E-2</v>
      </c>
      <c r="F893" s="407">
        <v>5.8511230722235676E-4</v>
      </c>
      <c r="G893" s="429">
        <v>5.3864454405402038E-4</v>
      </c>
      <c r="H893" s="444">
        <v>1.7569646902981806E-5</v>
      </c>
      <c r="I893" s="412">
        <v>1.6809592258789342E-5</v>
      </c>
      <c r="J893" s="428">
        <v>2.5291956732355889E-2</v>
      </c>
    </row>
    <row r="894" spans="1:10" ht="15.6" x14ac:dyDescent="0.3">
      <c r="A894" s="422" t="s">
        <v>29</v>
      </c>
      <c r="B894" s="423">
        <v>2046</v>
      </c>
      <c r="C894" s="436" t="s">
        <v>1172</v>
      </c>
      <c r="D894" s="433">
        <v>2.2220307385880426E-3</v>
      </c>
      <c r="E894" s="407">
        <v>1.8681689555007618E-2</v>
      </c>
      <c r="F894" s="407">
        <v>5.7518338559294391E-4</v>
      </c>
      <c r="G894" s="429">
        <v>5.2950809360964568E-4</v>
      </c>
      <c r="H894" s="444">
        <v>1.7390607737292112E-5</v>
      </c>
      <c r="I894" s="412">
        <v>1.6638299321692793E-5</v>
      </c>
      <c r="J894" s="428">
        <v>2.5248725458658028E-2</v>
      </c>
    </row>
    <row r="895" spans="1:10" ht="15.6" x14ac:dyDescent="0.3">
      <c r="A895" s="422" t="s">
        <v>29</v>
      </c>
      <c r="B895" s="423">
        <v>2047</v>
      </c>
      <c r="C895" s="436" t="s">
        <v>1173</v>
      </c>
      <c r="D895" s="433">
        <v>2.1806379414008028E-3</v>
      </c>
      <c r="E895" s="407">
        <v>1.8570748079926001E-2</v>
      </c>
      <c r="F895" s="407">
        <v>5.6709404631544679E-4</v>
      </c>
      <c r="G895" s="429">
        <v>5.2206563590780184E-4</v>
      </c>
      <c r="H895" s="444">
        <v>1.7254227133226338E-5</v>
      </c>
      <c r="I895" s="412">
        <v>1.6507814826599507E-5</v>
      </c>
      <c r="J895" s="428">
        <v>2.521350323758411E-2</v>
      </c>
    </row>
    <row r="896" spans="1:10" ht="15.6" x14ac:dyDescent="0.3">
      <c r="A896" s="422" t="s">
        <v>29</v>
      </c>
      <c r="B896" s="423">
        <v>2048</v>
      </c>
      <c r="C896" s="436" t="s">
        <v>1174</v>
      </c>
      <c r="D896" s="433">
        <v>2.147802710659738E-3</v>
      </c>
      <c r="E896" s="407">
        <v>1.8481521079438346E-2</v>
      </c>
      <c r="F896" s="407">
        <v>5.6050954886058789E-4</v>
      </c>
      <c r="G896" s="429">
        <v>5.1600676013985401E-4</v>
      </c>
      <c r="H896" s="444">
        <v>1.7130783591190487E-5</v>
      </c>
      <c r="I896" s="412">
        <v>1.6389709420364469E-5</v>
      </c>
      <c r="J896" s="428">
        <v>2.5184759577352962E-2</v>
      </c>
    </row>
    <row r="897" spans="1:10" ht="15.6" x14ac:dyDescent="0.3">
      <c r="A897" s="422" t="s">
        <v>29</v>
      </c>
      <c r="B897" s="423">
        <v>2049</v>
      </c>
      <c r="C897" s="436" t="s">
        <v>1175</v>
      </c>
      <c r="D897" s="433">
        <v>2.1354611765933918E-3</v>
      </c>
      <c r="E897" s="407">
        <v>1.8488926227050687E-2</v>
      </c>
      <c r="F897" s="407">
        <v>5.5618199858132656E-4</v>
      </c>
      <c r="G897" s="429">
        <v>5.1202394175319736E-4</v>
      </c>
      <c r="H897" s="444">
        <v>1.7042468948148824E-5</v>
      </c>
      <c r="I897" s="412">
        <v>1.6305222602638817E-5</v>
      </c>
      <c r="J897" s="428">
        <v>2.5160439591377183E-2</v>
      </c>
    </row>
    <row r="898" spans="1:10" ht="15.6" x14ac:dyDescent="0.3">
      <c r="A898" s="422" t="s">
        <v>29</v>
      </c>
      <c r="B898" s="423">
        <v>2050</v>
      </c>
      <c r="C898" s="436" t="s">
        <v>1176</v>
      </c>
      <c r="D898" s="433">
        <v>2.1257558999377099E-3</v>
      </c>
      <c r="E898" s="407">
        <v>1.84970790027893E-2</v>
      </c>
      <c r="F898" s="407">
        <v>5.5277072194848944E-4</v>
      </c>
      <c r="G898" s="429">
        <v>5.0888418869086266E-4</v>
      </c>
      <c r="H898" s="444">
        <v>1.6954454691196848E-5</v>
      </c>
      <c r="I898" s="412">
        <v>1.6221015073217366E-5</v>
      </c>
      <c r="J898" s="428">
        <v>2.5140831235887524E-2</v>
      </c>
    </row>
    <row r="899" spans="1:10" ht="15.6" x14ac:dyDescent="0.3">
      <c r="A899" s="422" t="s">
        <v>30</v>
      </c>
      <c r="B899" s="423">
        <v>2015</v>
      </c>
      <c r="C899" s="436" t="s">
        <v>2468</v>
      </c>
      <c r="D899" s="433">
        <v>0.11244542591344994</v>
      </c>
      <c r="E899" s="407">
        <v>0.32354384412879444</v>
      </c>
      <c r="F899" s="407">
        <v>3.7705221418218916E-3</v>
      </c>
      <c r="G899" s="429">
        <v>3.4870781512901091E-3</v>
      </c>
      <c r="H899" s="444">
        <v>2.906375346345267E-4</v>
      </c>
      <c r="I899" s="412">
        <v>2.7806467992607547E-4</v>
      </c>
      <c r="J899" s="428">
        <v>4.844669272039049E-2</v>
      </c>
    </row>
    <row r="900" spans="1:10" ht="15.6" x14ac:dyDescent="0.3">
      <c r="A900" s="422" t="s">
        <v>30</v>
      </c>
      <c r="B900" s="423">
        <v>2016</v>
      </c>
      <c r="C900" s="436" t="s">
        <v>2469</v>
      </c>
      <c r="D900" s="433">
        <v>9.4838089927894845E-2</v>
      </c>
      <c r="E900" s="407">
        <v>0.28130177748897428</v>
      </c>
      <c r="F900" s="407">
        <v>3.5011451770678866E-3</v>
      </c>
      <c r="G900" s="429">
        <v>3.2352122716089301E-3</v>
      </c>
      <c r="H900" s="444">
        <v>2.4061170158108942E-4</v>
      </c>
      <c r="I900" s="412">
        <v>2.302029432234585E-4</v>
      </c>
      <c r="J900" s="428">
        <v>4.7714893297217516E-2</v>
      </c>
    </row>
    <row r="901" spans="1:10" ht="15.6" x14ac:dyDescent="0.3">
      <c r="A901" s="422" t="s">
        <v>30</v>
      </c>
      <c r="B901" s="423">
        <v>2017</v>
      </c>
      <c r="C901" s="436" t="s">
        <v>1177</v>
      </c>
      <c r="D901" s="433">
        <v>7.8747289446338506E-2</v>
      </c>
      <c r="E901" s="407">
        <v>0.24252992149395328</v>
      </c>
      <c r="F901" s="407">
        <v>3.3189375686058964E-3</v>
      </c>
      <c r="G901" s="429">
        <v>3.0647246907970216E-3</v>
      </c>
      <c r="H901" s="444">
        <v>2.1750491172066927E-4</v>
      </c>
      <c r="I901" s="412">
        <v>2.0809574692523232E-4</v>
      </c>
      <c r="J901" s="428">
        <v>4.670555202227597E-2</v>
      </c>
    </row>
    <row r="902" spans="1:10" ht="15.6" x14ac:dyDescent="0.3">
      <c r="A902" s="422" t="s">
        <v>30</v>
      </c>
      <c r="B902" s="423">
        <v>2018</v>
      </c>
      <c r="C902" s="436" t="s">
        <v>1178</v>
      </c>
      <c r="D902" s="433">
        <v>6.5133888990635061E-2</v>
      </c>
      <c r="E902" s="407">
        <v>0.20845366279793162</v>
      </c>
      <c r="F902" s="407">
        <v>3.1978253901908723E-3</v>
      </c>
      <c r="G902" s="429">
        <v>2.9510258618504351E-3</v>
      </c>
      <c r="H902" s="444">
        <v>1.9841135462830668E-4</v>
      </c>
      <c r="I902" s="412">
        <v>1.8982816984870946E-4</v>
      </c>
      <c r="J902" s="428">
        <v>4.5643568666285418E-2</v>
      </c>
    </row>
    <row r="903" spans="1:10" ht="15.6" x14ac:dyDescent="0.3">
      <c r="A903" s="422" t="s">
        <v>30</v>
      </c>
      <c r="B903" s="423">
        <v>2019</v>
      </c>
      <c r="C903" s="436" t="s">
        <v>1179</v>
      </c>
      <c r="D903" s="433">
        <v>5.3727151196513299E-2</v>
      </c>
      <c r="E903" s="407">
        <v>0.17918085888681234</v>
      </c>
      <c r="F903" s="407">
        <v>3.1031595525312823E-3</v>
      </c>
      <c r="G903" s="429">
        <v>2.8620982352437208E-3</v>
      </c>
      <c r="H903" s="444">
        <v>1.8136949838350495E-4</v>
      </c>
      <c r="I903" s="412">
        <v>1.7352353560356717E-4</v>
      </c>
      <c r="J903" s="428">
        <v>4.4504894504305406E-2</v>
      </c>
    </row>
    <row r="904" spans="1:10" ht="15.6" x14ac:dyDescent="0.3">
      <c r="A904" s="422" t="s">
        <v>30</v>
      </c>
      <c r="B904" s="423">
        <v>2020</v>
      </c>
      <c r="C904" s="436" t="s">
        <v>1180</v>
      </c>
      <c r="D904" s="433">
        <v>4.4621619876565641E-2</v>
      </c>
      <c r="E904" s="407">
        <v>0.15419867736047951</v>
      </c>
      <c r="F904" s="407">
        <v>2.9704826444000615E-3</v>
      </c>
      <c r="G904" s="429">
        <v>2.7388645125919642E-3</v>
      </c>
      <c r="H904" s="444">
        <v>1.6666138676375118E-4</v>
      </c>
      <c r="I904" s="412">
        <v>1.5945168920046313E-4</v>
      </c>
      <c r="J904" s="428">
        <v>4.3308464078344953E-2</v>
      </c>
    </row>
    <row r="905" spans="1:10" ht="15.6" x14ac:dyDescent="0.3">
      <c r="A905" s="422" t="s">
        <v>30</v>
      </c>
      <c r="B905" s="423">
        <v>2021</v>
      </c>
      <c r="C905" s="436" t="s">
        <v>1181</v>
      </c>
      <c r="D905" s="433">
        <v>3.7639677712952457E-2</v>
      </c>
      <c r="E905" s="407">
        <v>0.1327455296241985</v>
      </c>
      <c r="F905" s="407">
        <v>2.789951906233515E-3</v>
      </c>
      <c r="G905" s="429">
        <v>2.5718936119221562E-3</v>
      </c>
      <c r="H905" s="444">
        <v>1.5162457198482026E-4</v>
      </c>
      <c r="I905" s="412">
        <v>1.4506536203827633E-4</v>
      </c>
      <c r="J905" s="428">
        <v>4.2040948653884976E-2</v>
      </c>
    </row>
    <row r="906" spans="1:10" ht="15.6" x14ac:dyDescent="0.3">
      <c r="A906" s="422" t="s">
        <v>30</v>
      </c>
      <c r="B906" s="423">
        <v>2022</v>
      </c>
      <c r="C906" s="436" t="s">
        <v>1182</v>
      </c>
      <c r="D906" s="433">
        <v>3.0020017142277731E-2</v>
      </c>
      <c r="E906" s="407">
        <v>0.11320127664318591</v>
      </c>
      <c r="F906" s="407">
        <v>2.6187672697642662E-3</v>
      </c>
      <c r="G906" s="429">
        <v>2.4132626401293451E-3</v>
      </c>
      <c r="H906" s="444">
        <v>1.3817424013108217E-4</v>
      </c>
      <c r="I906" s="412">
        <v>1.3219688065871387E-4</v>
      </c>
      <c r="J906" s="428">
        <v>4.0751644256328406E-2</v>
      </c>
    </row>
    <row r="907" spans="1:10" ht="15.6" x14ac:dyDescent="0.3">
      <c r="A907" s="422" t="s">
        <v>30</v>
      </c>
      <c r="B907" s="423">
        <v>2023</v>
      </c>
      <c r="C907" s="436" t="s">
        <v>1183</v>
      </c>
      <c r="D907" s="433">
        <v>2.5592942467168343E-2</v>
      </c>
      <c r="E907" s="407">
        <v>9.7908578701882479E-2</v>
      </c>
      <c r="F907" s="407">
        <v>2.4648409619434605E-3</v>
      </c>
      <c r="G907" s="429">
        <v>2.2711447057495388E-3</v>
      </c>
      <c r="H907" s="444">
        <v>1.2594967753044436E-4</v>
      </c>
      <c r="I907" s="412">
        <v>1.2050115426478327E-4</v>
      </c>
      <c r="J907" s="428">
        <v>3.9469498546339618E-2</v>
      </c>
    </row>
    <row r="908" spans="1:10" ht="15.6" x14ac:dyDescent="0.3">
      <c r="A908" s="422" t="s">
        <v>30</v>
      </c>
      <c r="B908" s="423">
        <v>2024</v>
      </c>
      <c r="C908" s="436" t="s">
        <v>1184</v>
      </c>
      <c r="D908" s="433">
        <v>2.1945583845063288E-2</v>
      </c>
      <c r="E908" s="407">
        <v>8.5289084518464037E-2</v>
      </c>
      <c r="F908" s="407">
        <v>2.3216381380733748E-3</v>
      </c>
      <c r="G908" s="429">
        <v>2.1385259643650362E-3</v>
      </c>
      <c r="H908" s="444">
        <v>1.0316483700271656E-4</v>
      </c>
      <c r="I908" s="412">
        <v>9.8701970008687931E-5</v>
      </c>
      <c r="J908" s="428">
        <v>3.8184833512652547E-2</v>
      </c>
    </row>
    <row r="909" spans="1:10" ht="15.6" x14ac:dyDescent="0.3">
      <c r="A909" s="422" t="s">
        <v>30</v>
      </c>
      <c r="B909" s="423">
        <v>2025</v>
      </c>
      <c r="C909" s="436" t="s">
        <v>1185</v>
      </c>
      <c r="D909" s="433">
        <v>1.9312648572269223E-2</v>
      </c>
      <c r="E909" s="407">
        <v>7.5756710717972991E-2</v>
      </c>
      <c r="F909" s="407">
        <v>2.2224739863649337E-3</v>
      </c>
      <c r="G909" s="429">
        <v>2.0470147235660619E-3</v>
      </c>
      <c r="H909" s="444">
        <v>9.4601225922333885E-5</v>
      </c>
      <c r="I909" s="412">
        <v>9.0508814372679204E-5</v>
      </c>
      <c r="J909" s="428">
        <v>3.6930068313385911E-2</v>
      </c>
    </row>
    <row r="910" spans="1:10" ht="15.6" x14ac:dyDescent="0.3">
      <c r="A910" s="422" t="s">
        <v>30</v>
      </c>
      <c r="B910" s="423">
        <v>2026</v>
      </c>
      <c r="C910" s="436" t="s">
        <v>1186</v>
      </c>
      <c r="D910" s="433">
        <v>1.7055607791152914E-2</v>
      </c>
      <c r="E910" s="407">
        <v>6.7817390749617609E-2</v>
      </c>
      <c r="F910" s="407">
        <v>2.1159495755328156E-3</v>
      </c>
      <c r="G910" s="429">
        <v>1.9485351004173302E-3</v>
      </c>
      <c r="H910" s="444">
        <v>8.0359607342835021E-5</v>
      </c>
      <c r="I910" s="412">
        <v>7.6883288146425478E-5</v>
      </c>
      <c r="J910" s="428">
        <v>3.5751879823499942E-2</v>
      </c>
    </row>
    <row r="911" spans="1:10" ht="15.6" x14ac:dyDescent="0.3">
      <c r="A911" s="422" t="s">
        <v>30</v>
      </c>
      <c r="B911" s="423">
        <v>2027</v>
      </c>
      <c r="C911" s="436" t="s">
        <v>1187</v>
      </c>
      <c r="D911" s="433">
        <v>1.5132652587569215E-2</v>
      </c>
      <c r="E911" s="407">
        <v>6.1104249391582023E-2</v>
      </c>
      <c r="F911" s="407">
        <v>2.00045568434631E-3</v>
      </c>
      <c r="G911" s="429">
        <v>1.8418810229264768E-3</v>
      </c>
      <c r="H911" s="444">
        <v>6.8030262802657061E-5</v>
      </c>
      <c r="I911" s="412">
        <v>6.5087300810125637E-5</v>
      </c>
      <c r="J911" s="428">
        <v>3.4638495844018409E-2</v>
      </c>
    </row>
    <row r="912" spans="1:10" ht="15.6" x14ac:dyDescent="0.3">
      <c r="A912" s="422" t="s">
        <v>30</v>
      </c>
      <c r="B912" s="423">
        <v>2028</v>
      </c>
      <c r="C912" s="436" t="s">
        <v>1188</v>
      </c>
      <c r="D912" s="433">
        <v>1.3525670632312851E-2</v>
      </c>
      <c r="E912" s="407">
        <v>5.5503706694973891E-2</v>
      </c>
      <c r="F912" s="407">
        <v>1.879500904826311E-3</v>
      </c>
      <c r="G912" s="429">
        <v>1.7303876791814115E-3</v>
      </c>
      <c r="H912" s="444">
        <v>6.051090781179417E-5</v>
      </c>
      <c r="I912" s="412">
        <v>5.7893230888972102E-5</v>
      </c>
      <c r="J912" s="428">
        <v>3.3600848603641494E-2</v>
      </c>
    </row>
    <row r="913" spans="1:10" ht="15.6" x14ac:dyDescent="0.3">
      <c r="A913" s="422" t="s">
        <v>30</v>
      </c>
      <c r="B913" s="423">
        <v>2029</v>
      </c>
      <c r="C913" s="436" t="s">
        <v>1189</v>
      </c>
      <c r="D913" s="433">
        <v>1.2050994194190107E-2</v>
      </c>
      <c r="E913" s="407">
        <v>5.0496676010922406E-2</v>
      </c>
      <c r="F913" s="407">
        <v>1.7619496114792085E-3</v>
      </c>
      <c r="G913" s="429">
        <v>1.6220508993441895E-3</v>
      </c>
      <c r="H913" s="444">
        <v>5.3741379193333247E-5</v>
      </c>
      <c r="I913" s="412">
        <v>5.1416554055478089E-5</v>
      </c>
      <c r="J913" s="428">
        <v>3.2643866265881352E-2</v>
      </c>
    </row>
    <row r="914" spans="1:10" ht="15.6" x14ac:dyDescent="0.3">
      <c r="A914" s="422" t="s">
        <v>30</v>
      </c>
      <c r="B914" s="423">
        <v>2030</v>
      </c>
      <c r="C914" s="436" t="s">
        <v>1190</v>
      </c>
      <c r="D914" s="433">
        <v>1.0846929783262611E-2</v>
      </c>
      <c r="E914" s="407">
        <v>4.6283885240710032E-2</v>
      </c>
      <c r="F914" s="407">
        <v>1.6509797139249419E-3</v>
      </c>
      <c r="G914" s="429">
        <v>1.519798269319695E-3</v>
      </c>
      <c r="H914" s="444">
        <v>4.7837275228069532E-5</v>
      </c>
      <c r="I914" s="412">
        <v>4.5767855069511721E-5</v>
      </c>
      <c r="J914" s="428">
        <v>3.1762161556531297E-2</v>
      </c>
    </row>
    <row r="915" spans="1:10" ht="15.6" x14ac:dyDescent="0.3">
      <c r="A915" s="422" t="s">
        <v>30</v>
      </c>
      <c r="B915" s="423">
        <v>2031</v>
      </c>
      <c r="C915" s="436" t="s">
        <v>1191</v>
      </c>
      <c r="D915" s="433">
        <v>9.7720199870932334E-3</v>
      </c>
      <c r="E915" s="407">
        <v>4.2550256398017815E-2</v>
      </c>
      <c r="F915" s="407">
        <v>1.546947497218951E-3</v>
      </c>
      <c r="G915" s="429">
        <v>1.42398467313068E-3</v>
      </c>
      <c r="H915" s="444">
        <v>4.3549585332187646E-5</v>
      </c>
      <c r="I915" s="412">
        <v>4.1665648971042793E-5</v>
      </c>
      <c r="J915" s="428">
        <v>3.0963747039574659E-2</v>
      </c>
    </row>
    <row r="916" spans="1:10" ht="15.6" x14ac:dyDescent="0.3">
      <c r="A916" s="422" t="s">
        <v>30</v>
      </c>
      <c r="B916" s="423">
        <v>2032</v>
      </c>
      <c r="C916" s="436" t="s">
        <v>1192</v>
      </c>
      <c r="D916" s="433">
        <v>8.8453010341499518E-3</v>
      </c>
      <c r="E916" s="407">
        <v>3.9453338806665586E-2</v>
      </c>
      <c r="F916" s="407">
        <v>1.4520323789810525E-3</v>
      </c>
      <c r="G916" s="429">
        <v>1.3366162645623454E-3</v>
      </c>
      <c r="H916" s="444">
        <v>4.093579738527873E-5</v>
      </c>
      <c r="I916" s="412">
        <v>3.9164929679037875E-5</v>
      </c>
      <c r="J916" s="428">
        <v>3.0249503573325488E-2</v>
      </c>
    </row>
    <row r="917" spans="1:10" ht="15.6" x14ac:dyDescent="0.3">
      <c r="A917" s="422" t="s">
        <v>30</v>
      </c>
      <c r="B917" s="423">
        <v>2033</v>
      </c>
      <c r="C917" s="436" t="s">
        <v>1193</v>
      </c>
      <c r="D917" s="433">
        <v>8.0016455095765302E-3</v>
      </c>
      <c r="E917" s="407">
        <v>3.6695072393185119E-2</v>
      </c>
      <c r="F917" s="407">
        <v>1.3623538054561551E-3</v>
      </c>
      <c r="G917" s="429">
        <v>1.2540719955700093E-3</v>
      </c>
      <c r="H917" s="444">
        <v>3.8562128331244856E-5</v>
      </c>
      <c r="I917" s="412">
        <v>3.689394960168859E-5</v>
      </c>
      <c r="J917" s="428">
        <v>2.9601493842501266E-2</v>
      </c>
    </row>
    <row r="918" spans="1:10" ht="15.6" x14ac:dyDescent="0.3">
      <c r="A918" s="422" t="s">
        <v>30</v>
      </c>
      <c r="B918" s="423">
        <v>2034</v>
      </c>
      <c r="C918" s="436" t="s">
        <v>1194</v>
      </c>
      <c r="D918" s="433">
        <v>7.2371833234391135E-3</v>
      </c>
      <c r="E918" s="407">
        <v>3.430920199614506E-2</v>
      </c>
      <c r="F918" s="407">
        <v>1.2792607577466752E-3</v>
      </c>
      <c r="G918" s="429">
        <v>1.1775904457363632E-3</v>
      </c>
      <c r="H918" s="444">
        <v>3.6406598144728162E-5</v>
      </c>
      <c r="I918" s="412">
        <v>3.4831663876718273E-5</v>
      </c>
      <c r="J918" s="428">
        <v>2.9024269721195633E-2</v>
      </c>
    </row>
    <row r="919" spans="1:10" ht="15.6" x14ac:dyDescent="0.3">
      <c r="A919" s="422" t="s">
        <v>30</v>
      </c>
      <c r="B919" s="423">
        <v>2035</v>
      </c>
      <c r="C919" s="436" t="s">
        <v>1195</v>
      </c>
      <c r="D919" s="433">
        <v>6.5508679319973475E-3</v>
      </c>
      <c r="E919" s="407">
        <v>3.2262801898144448E-2</v>
      </c>
      <c r="F919" s="407">
        <v>1.2023887765280836E-3</v>
      </c>
      <c r="G919" s="429">
        <v>1.1068365950178476E-3</v>
      </c>
      <c r="H919" s="444">
        <v>3.4469955875271491E-5</v>
      </c>
      <c r="I919" s="412">
        <v>3.2978799685595807E-5</v>
      </c>
      <c r="J919" s="428">
        <v>2.8505213520233091E-2</v>
      </c>
    </row>
    <row r="920" spans="1:10" ht="15.6" x14ac:dyDescent="0.3">
      <c r="A920" s="422" t="s">
        <v>30</v>
      </c>
      <c r="B920" s="423">
        <v>2036</v>
      </c>
      <c r="C920" s="436" t="s">
        <v>1196</v>
      </c>
      <c r="D920" s="433">
        <v>5.9722455860851155E-3</v>
      </c>
      <c r="E920" s="407">
        <v>3.0588527944280356E-2</v>
      </c>
      <c r="F920" s="407">
        <v>1.1375776456323979E-3</v>
      </c>
      <c r="G920" s="429">
        <v>1.0471822647979544E-3</v>
      </c>
      <c r="H920" s="444">
        <v>3.277128804120367E-5</v>
      </c>
      <c r="I920" s="412">
        <v>3.1353621505323432E-5</v>
      </c>
      <c r="J920" s="428">
        <v>2.8058905324100342E-2</v>
      </c>
    </row>
    <row r="921" spans="1:10" ht="15.6" x14ac:dyDescent="0.3">
      <c r="A921" s="422" t="s">
        <v>30</v>
      </c>
      <c r="B921" s="423">
        <v>2037</v>
      </c>
      <c r="C921" s="436" t="s">
        <v>1197</v>
      </c>
      <c r="D921" s="433">
        <v>5.4425837616544487E-3</v>
      </c>
      <c r="E921" s="407">
        <v>2.9079169458497148E-2</v>
      </c>
      <c r="F921" s="407">
        <v>1.0789612219817663E-3</v>
      </c>
      <c r="G921" s="429">
        <v>9.9322880587282081E-4</v>
      </c>
      <c r="H921" s="444">
        <v>3.1228295713146705E-5</v>
      </c>
      <c r="I921" s="412">
        <v>2.987737695701216E-5</v>
      </c>
      <c r="J921" s="428">
        <v>2.7662215187320878E-2</v>
      </c>
    </row>
    <row r="922" spans="1:10" ht="15.6" x14ac:dyDescent="0.3">
      <c r="A922" s="422" t="s">
        <v>30</v>
      </c>
      <c r="B922" s="423">
        <v>2038</v>
      </c>
      <c r="C922" s="436" t="s">
        <v>1198</v>
      </c>
      <c r="D922" s="433">
        <v>4.9430631849825286E-3</v>
      </c>
      <c r="E922" s="407">
        <v>2.7636634818092008E-2</v>
      </c>
      <c r="F922" s="407">
        <v>1.0255630645875451E-3</v>
      </c>
      <c r="G922" s="429">
        <v>9.4406433532481944E-4</v>
      </c>
      <c r="H922" s="444">
        <v>2.9430097256624007E-5</v>
      </c>
      <c r="I922" s="412">
        <v>2.815696985825339E-5</v>
      </c>
      <c r="J922" s="428">
        <v>2.7321451349000381E-2</v>
      </c>
    </row>
    <row r="923" spans="1:10" ht="15.6" x14ac:dyDescent="0.3">
      <c r="A923" s="422" t="s">
        <v>30</v>
      </c>
      <c r="B923" s="423">
        <v>2039</v>
      </c>
      <c r="C923" s="436" t="s">
        <v>1199</v>
      </c>
      <c r="D923" s="433">
        <v>4.480861141404318E-3</v>
      </c>
      <c r="E923" s="407">
        <v>2.6330465624474088E-2</v>
      </c>
      <c r="F923" s="407">
        <v>9.7841443445618515E-4</v>
      </c>
      <c r="G923" s="429">
        <v>9.006718835515155E-4</v>
      </c>
      <c r="H923" s="444">
        <v>2.832401530098425E-5</v>
      </c>
      <c r="I923" s="412">
        <v>2.7098726568815882E-5</v>
      </c>
      <c r="J923" s="428">
        <v>2.7022677205323715E-2</v>
      </c>
    </row>
    <row r="924" spans="1:10" ht="15.6" x14ac:dyDescent="0.3">
      <c r="A924" s="422" t="s">
        <v>30</v>
      </c>
      <c r="B924" s="423">
        <v>2040</v>
      </c>
      <c r="C924" s="436" t="s">
        <v>1200</v>
      </c>
      <c r="D924" s="433">
        <v>4.0998974876381485E-3</v>
      </c>
      <c r="E924" s="407">
        <v>2.5309447784848577E-2</v>
      </c>
      <c r="F924" s="407">
        <v>9.369594513686173E-4</v>
      </c>
      <c r="G924" s="429">
        <v>8.6250502573658285E-4</v>
      </c>
      <c r="H924" s="444">
        <v>2.696957375095548E-5</v>
      </c>
      <c r="I924" s="412">
        <v>2.5802886275025301E-5</v>
      </c>
      <c r="J924" s="428">
        <v>2.6761169250131469E-2</v>
      </c>
    </row>
    <row r="925" spans="1:10" ht="15.6" x14ac:dyDescent="0.3">
      <c r="A925" s="422" t="s">
        <v>30</v>
      </c>
      <c r="B925" s="423">
        <v>2041</v>
      </c>
      <c r="C925" s="436" t="s">
        <v>1201</v>
      </c>
      <c r="D925" s="433">
        <v>3.8371168295014309E-3</v>
      </c>
      <c r="E925" s="407">
        <v>2.4591909159472954E-2</v>
      </c>
      <c r="F925" s="407">
        <v>9.0595740448483233E-4</v>
      </c>
      <c r="G925" s="429">
        <v>8.3397116872321907E-4</v>
      </c>
      <c r="H925" s="444">
        <v>2.6195269021867062E-5</v>
      </c>
      <c r="I925" s="412">
        <v>2.5062070180750542E-5</v>
      </c>
      <c r="J925" s="428">
        <v>2.6537993153853936E-2</v>
      </c>
    </row>
    <row r="926" spans="1:10" ht="15.6" x14ac:dyDescent="0.3">
      <c r="A926" s="422" t="s">
        <v>30</v>
      </c>
      <c r="B926" s="423">
        <v>2042</v>
      </c>
      <c r="C926" s="436" t="s">
        <v>1202</v>
      </c>
      <c r="D926" s="433">
        <v>3.6035383042045828E-3</v>
      </c>
      <c r="E926" s="407">
        <v>2.3896665470745749E-2</v>
      </c>
      <c r="F926" s="407">
        <v>8.7922942654945985E-4</v>
      </c>
      <c r="G926" s="429">
        <v>8.0937156282986922E-4</v>
      </c>
      <c r="H926" s="444">
        <v>2.5553775874157301E-5</v>
      </c>
      <c r="I926" s="412">
        <v>2.4448332675913171E-5</v>
      </c>
      <c r="J926" s="428">
        <v>2.6337868514549858E-2</v>
      </c>
    </row>
    <row r="927" spans="1:10" ht="15.6" x14ac:dyDescent="0.3">
      <c r="A927" s="422" t="s">
        <v>30</v>
      </c>
      <c r="B927" s="423">
        <v>2043</v>
      </c>
      <c r="C927" s="436" t="s">
        <v>1203</v>
      </c>
      <c r="D927" s="433">
        <v>3.4118680205342733E-3</v>
      </c>
      <c r="E927" s="407">
        <v>2.3296044355243125E-2</v>
      </c>
      <c r="F927" s="407">
        <v>8.5626054770477147E-4</v>
      </c>
      <c r="G927" s="429">
        <v>7.8823257077579993E-4</v>
      </c>
      <c r="H927" s="444">
        <v>2.5019269722765087E-5</v>
      </c>
      <c r="I927" s="412">
        <v>2.3936946344962987E-5</v>
      </c>
      <c r="J927" s="428">
        <v>2.6165293688858719E-2</v>
      </c>
    </row>
    <row r="928" spans="1:10" ht="15.6" x14ac:dyDescent="0.3">
      <c r="A928" s="422" t="s">
        <v>30</v>
      </c>
      <c r="B928" s="423">
        <v>2044</v>
      </c>
      <c r="C928" s="436" t="s">
        <v>1204</v>
      </c>
      <c r="D928" s="433">
        <v>3.2791790028231021E-3</v>
      </c>
      <c r="E928" s="407">
        <v>2.287928329255861E-2</v>
      </c>
      <c r="F928" s="407">
        <v>8.3672337093820945E-4</v>
      </c>
      <c r="G928" s="429">
        <v>7.702419276711496E-4</v>
      </c>
      <c r="H928" s="444">
        <v>2.4295000791174425E-5</v>
      </c>
      <c r="I928" s="412">
        <v>2.3244013842089499E-5</v>
      </c>
      <c r="J928" s="428">
        <v>2.6011314719244186E-2</v>
      </c>
    </row>
    <row r="929" spans="1:10" ht="15.6" x14ac:dyDescent="0.3">
      <c r="A929" s="422" t="s">
        <v>30</v>
      </c>
      <c r="B929" s="423">
        <v>2045</v>
      </c>
      <c r="C929" s="436" t="s">
        <v>1205</v>
      </c>
      <c r="D929" s="433">
        <v>3.1839882298291189E-3</v>
      </c>
      <c r="E929" s="407">
        <v>2.2575108538568985E-2</v>
      </c>
      <c r="F929" s="407">
        <v>8.2023840294157566E-4</v>
      </c>
      <c r="G929" s="429">
        <v>7.5507078696288716E-4</v>
      </c>
      <c r="H929" s="444">
        <v>2.3921656132815777E-5</v>
      </c>
      <c r="I929" s="412">
        <v>2.2886816198673888E-5</v>
      </c>
      <c r="J929" s="428">
        <v>2.5871255078535719E-2</v>
      </c>
    </row>
    <row r="930" spans="1:10" ht="15.6" x14ac:dyDescent="0.3">
      <c r="A930" s="422" t="s">
        <v>30</v>
      </c>
      <c r="B930" s="423">
        <v>2046</v>
      </c>
      <c r="C930" s="436" t="s">
        <v>1206</v>
      </c>
      <c r="D930" s="433">
        <v>3.1021523651175477E-3</v>
      </c>
      <c r="E930" s="407">
        <v>2.2333022601905443E-2</v>
      </c>
      <c r="F930" s="407">
        <v>8.0644454031760101E-4</v>
      </c>
      <c r="G930" s="429">
        <v>7.4237600804103636E-4</v>
      </c>
      <c r="H930" s="444">
        <v>2.3610952454563582E-5</v>
      </c>
      <c r="I930" s="412">
        <v>2.2589551032177329E-5</v>
      </c>
      <c r="J930" s="428">
        <v>2.5750108258069105E-2</v>
      </c>
    </row>
    <row r="931" spans="1:10" ht="15.6" x14ac:dyDescent="0.3">
      <c r="A931" s="422" t="s">
        <v>30</v>
      </c>
      <c r="B931" s="423">
        <v>2047</v>
      </c>
      <c r="C931" s="436" t="s">
        <v>1207</v>
      </c>
      <c r="D931" s="433">
        <v>3.0312767489491408E-3</v>
      </c>
      <c r="E931" s="407">
        <v>2.2114266062144023E-2</v>
      </c>
      <c r="F931" s="407">
        <v>7.9489118615542142E-4</v>
      </c>
      <c r="G931" s="429">
        <v>7.317404166779115E-4</v>
      </c>
      <c r="H931" s="444">
        <v>2.3274925565052702E-5</v>
      </c>
      <c r="I931" s="412">
        <v>2.2268058801453579E-5</v>
      </c>
      <c r="J931" s="428">
        <v>2.5641497274660821E-2</v>
      </c>
    </row>
    <row r="932" spans="1:10" ht="15.6" x14ac:dyDescent="0.3">
      <c r="A932" s="422" t="s">
        <v>30</v>
      </c>
      <c r="B932" s="423">
        <v>2048</v>
      </c>
      <c r="C932" s="436" t="s">
        <v>1208</v>
      </c>
      <c r="D932" s="433">
        <v>2.9748963028178748E-3</v>
      </c>
      <c r="E932" s="407">
        <v>2.1936849037720006E-2</v>
      </c>
      <c r="F932" s="407">
        <v>7.8517598932737419E-4</v>
      </c>
      <c r="G932" s="429">
        <v>7.227925890983738E-4</v>
      </c>
      <c r="H932" s="444">
        <v>2.2863396333218073E-5</v>
      </c>
      <c r="I932" s="412">
        <v>2.1874342264113153E-5</v>
      </c>
      <c r="J932" s="428">
        <v>2.5548866785403877E-2</v>
      </c>
    </row>
    <row r="933" spans="1:10" ht="15.6" x14ac:dyDescent="0.3">
      <c r="A933" s="422" t="s">
        <v>30</v>
      </c>
      <c r="B933" s="423">
        <v>2049</v>
      </c>
      <c r="C933" s="436" t="s">
        <v>1209</v>
      </c>
      <c r="D933" s="433">
        <v>2.9541885240290159E-3</v>
      </c>
      <c r="E933" s="407">
        <v>2.1928230785520544E-2</v>
      </c>
      <c r="F933" s="407">
        <v>7.7914666560476031E-4</v>
      </c>
      <c r="G933" s="429">
        <v>7.1723677753011289E-4</v>
      </c>
      <c r="H933" s="444">
        <v>2.2539375945193479E-5</v>
      </c>
      <c r="I933" s="412">
        <v>2.1564334532414925E-5</v>
      </c>
      <c r="J933" s="428">
        <v>2.54672191940984E-2</v>
      </c>
    </row>
    <row r="934" spans="1:10" ht="15.6" x14ac:dyDescent="0.3">
      <c r="A934" s="422" t="s">
        <v>30</v>
      </c>
      <c r="B934" s="423">
        <v>2050</v>
      </c>
      <c r="C934" s="436" t="s">
        <v>1210</v>
      </c>
      <c r="D934" s="433">
        <v>2.9376832085348929E-3</v>
      </c>
      <c r="E934" s="407">
        <v>2.1928989315450287E-2</v>
      </c>
      <c r="F934" s="407">
        <v>7.7449588538664349E-4</v>
      </c>
      <c r="G934" s="429">
        <v>7.1295769209051441E-4</v>
      </c>
      <c r="H934" s="444">
        <v>2.2457897692672271E-5</v>
      </c>
      <c r="I934" s="412">
        <v>2.1486380334919802E-5</v>
      </c>
      <c r="J934" s="428">
        <v>2.5396336449322689E-2</v>
      </c>
    </row>
    <row r="935" spans="1:10" ht="15.6" x14ac:dyDescent="0.3">
      <c r="A935" s="422" t="s">
        <v>31</v>
      </c>
      <c r="B935" s="423">
        <v>2015</v>
      </c>
      <c r="C935" s="436" t="s">
        <v>2470</v>
      </c>
      <c r="D935" s="433">
        <v>6.5393476755088872E-2</v>
      </c>
      <c r="E935" s="407">
        <v>0.26900926859210961</v>
      </c>
      <c r="F935" s="407">
        <v>2.4647972887915917E-3</v>
      </c>
      <c r="G935" s="429">
        <v>2.2796647505289617E-3</v>
      </c>
      <c r="H935" s="444">
        <v>2.3829478486164221E-4</v>
      </c>
      <c r="I935" s="412">
        <v>2.2798625938493644E-4</v>
      </c>
      <c r="J935" s="428">
        <v>4.447120032419985E-2</v>
      </c>
    </row>
    <row r="936" spans="1:10" ht="15.6" x14ac:dyDescent="0.3">
      <c r="A936" s="422" t="s">
        <v>31</v>
      </c>
      <c r="B936" s="423">
        <v>2016</v>
      </c>
      <c r="C936" s="436" t="s">
        <v>2471</v>
      </c>
      <c r="D936" s="433">
        <v>5.3434781448422362E-2</v>
      </c>
      <c r="E936" s="407">
        <v>0.23054035919975835</v>
      </c>
      <c r="F936" s="407">
        <v>2.3190415932677435E-3</v>
      </c>
      <c r="G936" s="429">
        <v>2.1436979909125291E-3</v>
      </c>
      <c r="H936" s="444">
        <v>2.268407712305808E-4</v>
      </c>
      <c r="I936" s="412">
        <v>2.1702773848192159E-4</v>
      </c>
      <c r="J936" s="428">
        <v>4.3673403907594423E-2</v>
      </c>
    </row>
    <row r="937" spans="1:10" ht="15.6" x14ac:dyDescent="0.3">
      <c r="A937" s="422" t="s">
        <v>31</v>
      </c>
      <c r="B937" s="423">
        <v>2017</v>
      </c>
      <c r="C937" s="436" t="s">
        <v>1211</v>
      </c>
      <c r="D937" s="433">
        <v>4.4915351243819367E-2</v>
      </c>
      <c r="E937" s="407">
        <v>0.19879411395072968</v>
      </c>
      <c r="F937" s="407">
        <v>2.2289807500741735E-3</v>
      </c>
      <c r="G937" s="429">
        <v>2.0591641637634126E-3</v>
      </c>
      <c r="H937" s="444">
        <v>2.0313339780605295E-4</v>
      </c>
      <c r="I937" s="412">
        <v>1.9434593982413885E-4</v>
      </c>
      <c r="J937" s="428">
        <v>4.268827483320331E-2</v>
      </c>
    </row>
    <row r="938" spans="1:10" ht="15.6" x14ac:dyDescent="0.3">
      <c r="A938" s="422" t="s">
        <v>31</v>
      </c>
      <c r="B938" s="423">
        <v>2018</v>
      </c>
      <c r="C938" s="436" t="s">
        <v>1212</v>
      </c>
      <c r="D938" s="433">
        <v>3.7133690186073494E-2</v>
      </c>
      <c r="E938" s="407">
        <v>0.17063158905095871</v>
      </c>
      <c r="F938" s="407">
        <v>2.172504108888613E-3</v>
      </c>
      <c r="G938" s="429">
        <v>2.0057041388692604E-3</v>
      </c>
      <c r="H938" s="444">
        <v>1.8340584936432303E-4</v>
      </c>
      <c r="I938" s="412">
        <v>1.7547179596488722E-4</v>
      </c>
      <c r="J938" s="428">
        <v>4.1651217872647091E-2</v>
      </c>
    </row>
    <row r="939" spans="1:10" ht="15.6" x14ac:dyDescent="0.3">
      <c r="A939" s="422" t="s">
        <v>31</v>
      </c>
      <c r="B939" s="423">
        <v>2019</v>
      </c>
      <c r="C939" s="436" t="s">
        <v>1213</v>
      </c>
      <c r="D939" s="433">
        <v>3.0791006524228996E-2</v>
      </c>
      <c r="E939" s="407">
        <v>0.1466538950629494</v>
      </c>
      <c r="F939" s="407">
        <v>2.129507259745058E-3</v>
      </c>
      <c r="G939" s="429">
        <v>1.9649632783111785E-3</v>
      </c>
      <c r="H939" s="444">
        <v>1.6610291849921069E-4</v>
      </c>
      <c r="I939" s="412">
        <v>1.5891737540956239E-4</v>
      </c>
      <c r="J939" s="428">
        <v>4.0564598980245586E-2</v>
      </c>
    </row>
    <row r="940" spans="1:10" ht="15.6" x14ac:dyDescent="0.3">
      <c r="A940" s="422" t="s">
        <v>31</v>
      </c>
      <c r="B940" s="423">
        <v>2020</v>
      </c>
      <c r="C940" s="436" t="s">
        <v>1214</v>
      </c>
      <c r="D940" s="433">
        <v>2.6132431834616946E-2</v>
      </c>
      <c r="E940" s="407">
        <v>0.1265062035624831</v>
      </c>
      <c r="F940" s="407">
        <v>2.0543000714223596E-3</v>
      </c>
      <c r="G940" s="429">
        <v>1.8950720170244051E-3</v>
      </c>
      <c r="H940" s="444">
        <v>1.5192745667744922E-4</v>
      </c>
      <c r="I940" s="412">
        <v>1.4535514034012362E-4</v>
      </c>
      <c r="J940" s="428">
        <v>3.9452626074600254E-2</v>
      </c>
    </row>
    <row r="941" spans="1:10" ht="15.6" x14ac:dyDescent="0.3">
      <c r="A941" s="422" t="s">
        <v>31</v>
      </c>
      <c r="B941" s="423">
        <v>2021</v>
      </c>
      <c r="C941" s="436" t="s">
        <v>1215</v>
      </c>
      <c r="D941" s="433">
        <v>2.2254157520703897E-2</v>
      </c>
      <c r="E941" s="407">
        <v>0.10910312699935563</v>
      </c>
      <c r="F941" s="407">
        <v>1.9338671008136059E-3</v>
      </c>
      <c r="G941" s="429">
        <v>1.7836332264256176E-3</v>
      </c>
      <c r="H941" s="444">
        <v>1.3719836179986497E-4</v>
      </c>
      <c r="I941" s="412">
        <v>1.3126322331198629E-4</v>
      </c>
      <c r="J941" s="428">
        <v>3.8316583674870466E-2</v>
      </c>
    </row>
    <row r="942" spans="1:10" ht="15.6" x14ac:dyDescent="0.3">
      <c r="A942" s="422" t="s">
        <v>31</v>
      </c>
      <c r="B942" s="423">
        <v>2022</v>
      </c>
      <c r="C942" s="436" t="s">
        <v>1216</v>
      </c>
      <c r="D942" s="433">
        <v>1.8258740250758465E-2</v>
      </c>
      <c r="E942" s="407">
        <v>9.368364894174934E-2</v>
      </c>
      <c r="F942" s="407">
        <v>1.8188566935940541E-3</v>
      </c>
      <c r="G942" s="429">
        <v>1.6771104151393952E-3</v>
      </c>
      <c r="H942" s="444">
        <v>1.2389125337780203E-4</v>
      </c>
      <c r="I942" s="412">
        <v>1.1853177623979001E-4</v>
      </c>
      <c r="J942" s="428">
        <v>3.7189052539077616E-2</v>
      </c>
    </row>
    <row r="943" spans="1:10" ht="15.6" x14ac:dyDescent="0.3">
      <c r="A943" s="422" t="s">
        <v>31</v>
      </c>
      <c r="B943" s="423">
        <v>2023</v>
      </c>
      <c r="C943" s="436" t="s">
        <v>1217</v>
      </c>
      <c r="D943" s="433">
        <v>1.569930884995727E-2</v>
      </c>
      <c r="E943" s="407">
        <v>8.1451664238151325E-2</v>
      </c>
      <c r="F943" s="407">
        <v>1.7195871626985149E-3</v>
      </c>
      <c r="G943" s="429">
        <v>1.5853638454775248E-3</v>
      </c>
      <c r="H943" s="444">
        <v>1.1264411747171667E-4</v>
      </c>
      <c r="I943" s="412">
        <v>1.0777118553889864E-4</v>
      </c>
      <c r="J943" s="428">
        <v>3.6065468572104686E-2</v>
      </c>
    </row>
    <row r="944" spans="1:10" ht="15.6" x14ac:dyDescent="0.3">
      <c r="A944" s="422" t="s">
        <v>31</v>
      </c>
      <c r="B944" s="423">
        <v>2024</v>
      </c>
      <c r="C944" s="436" t="s">
        <v>1218</v>
      </c>
      <c r="D944" s="433">
        <v>1.3465029038830314E-2</v>
      </c>
      <c r="E944" s="407">
        <v>7.1017370620250944E-2</v>
      </c>
      <c r="F944" s="407">
        <v>1.6302321864500868E-3</v>
      </c>
      <c r="G944" s="429">
        <v>1.502778038857033E-3</v>
      </c>
      <c r="H944" s="444">
        <v>1.0266658927994522E-4</v>
      </c>
      <c r="I944" s="412">
        <v>9.8225275195481165E-5</v>
      </c>
      <c r="J944" s="428">
        <v>3.4953971708418484E-2</v>
      </c>
    </row>
    <row r="945" spans="1:10" ht="15.6" x14ac:dyDescent="0.3">
      <c r="A945" s="422" t="s">
        <v>31</v>
      </c>
      <c r="B945" s="423">
        <v>2025</v>
      </c>
      <c r="C945" s="436" t="s">
        <v>1219</v>
      </c>
      <c r="D945" s="433">
        <v>1.1798337966942978E-2</v>
      </c>
      <c r="E945" s="407">
        <v>6.2957973772480913E-2</v>
      </c>
      <c r="F945" s="407">
        <v>1.559034323113228E-3</v>
      </c>
      <c r="G945" s="429">
        <v>1.4369770168402021E-3</v>
      </c>
      <c r="H945" s="444">
        <v>9.3869404539018866E-5</v>
      </c>
      <c r="I945" s="412">
        <v>8.9808649523822793E-5</v>
      </c>
      <c r="J945" s="428">
        <v>3.3860691084804724E-2</v>
      </c>
    </row>
    <row r="946" spans="1:10" ht="15.6" x14ac:dyDescent="0.3">
      <c r="A946" s="422" t="s">
        <v>31</v>
      </c>
      <c r="B946" s="423">
        <v>2026</v>
      </c>
      <c r="C946" s="436" t="s">
        <v>1220</v>
      </c>
      <c r="D946" s="433">
        <v>1.0403840345474605E-2</v>
      </c>
      <c r="E946" s="407">
        <v>5.6362478721134056E-2</v>
      </c>
      <c r="F946" s="407">
        <v>1.4877833758812338E-3</v>
      </c>
      <c r="G946" s="429">
        <v>1.3711816983133956E-3</v>
      </c>
      <c r="H946" s="444">
        <v>8.6346131070092364E-5</v>
      </c>
      <c r="I946" s="412">
        <v>8.2610842870363386E-5</v>
      </c>
      <c r="J946" s="428">
        <v>3.2853751220333537E-2</v>
      </c>
    </row>
    <row r="947" spans="1:10" ht="15.6" x14ac:dyDescent="0.3">
      <c r="A947" s="422" t="s">
        <v>31</v>
      </c>
      <c r="B947" s="423">
        <v>2027</v>
      </c>
      <c r="C947" s="436" t="s">
        <v>1221</v>
      </c>
      <c r="D947" s="433">
        <v>9.2164000106381046E-3</v>
      </c>
      <c r="E947" s="407">
        <v>5.0783270640828104E-2</v>
      </c>
      <c r="F947" s="407">
        <v>1.4055144105474203E-3</v>
      </c>
      <c r="G947" s="429">
        <v>1.2951651165905788E-3</v>
      </c>
      <c r="H947" s="444">
        <v>7.6350115528439529E-5</v>
      </c>
      <c r="I947" s="412">
        <v>7.3047241591664839E-5</v>
      </c>
      <c r="J947" s="428">
        <v>3.1922112069193549E-2</v>
      </c>
    </row>
    <row r="948" spans="1:10" ht="15.6" x14ac:dyDescent="0.3">
      <c r="A948" s="422" t="s">
        <v>31</v>
      </c>
      <c r="B948" s="423">
        <v>2028</v>
      </c>
      <c r="C948" s="436" t="s">
        <v>1222</v>
      </c>
      <c r="D948" s="433">
        <v>8.2251081932409476E-3</v>
      </c>
      <c r="E948" s="407">
        <v>4.6100663181322318E-2</v>
      </c>
      <c r="F948" s="407">
        <v>1.3113902324601693E-3</v>
      </c>
      <c r="G948" s="429">
        <v>1.2080830183200456E-3</v>
      </c>
      <c r="H948" s="444">
        <v>6.191175746240058E-5</v>
      </c>
      <c r="I948" s="412">
        <v>5.9233480830169721E-5</v>
      </c>
      <c r="J948" s="428">
        <v>3.1072644799843393E-2</v>
      </c>
    </row>
    <row r="949" spans="1:10" ht="15.6" x14ac:dyDescent="0.3">
      <c r="A949" s="422" t="s">
        <v>31</v>
      </c>
      <c r="B949" s="423">
        <v>2029</v>
      </c>
      <c r="C949" s="436" t="s">
        <v>1223</v>
      </c>
      <c r="D949" s="433">
        <v>7.3282840517162337E-3</v>
      </c>
      <c r="E949" s="407">
        <v>4.1983459325227165E-2</v>
      </c>
      <c r="F949" s="407">
        <v>1.2239658957926484E-3</v>
      </c>
      <c r="G949" s="429">
        <v>1.1273276925266376E-3</v>
      </c>
      <c r="H949" s="444">
        <v>5.1946513462618791E-5</v>
      </c>
      <c r="I949" s="412">
        <v>4.9699330502966811E-5</v>
      </c>
      <c r="J949" s="428">
        <v>3.0297949899348826E-2</v>
      </c>
    </row>
    <row r="950" spans="1:10" ht="15.6" x14ac:dyDescent="0.3">
      <c r="A950" s="422" t="s">
        <v>31</v>
      </c>
      <c r="B950" s="423">
        <v>2030</v>
      </c>
      <c r="C950" s="436" t="s">
        <v>1224</v>
      </c>
      <c r="D950" s="433">
        <v>6.6011244727841034E-3</v>
      </c>
      <c r="E950" s="407">
        <v>3.8612450001335868E-2</v>
      </c>
      <c r="F950" s="407">
        <v>1.146147121530577E-3</v>
      </c>
      <c r="G950" s="429">
        <v>1.055565804611604E-3</v>
      </c>
      <c r="H950" s="444">
        <v>4.6296959513951866E-5</v>
      </c>
      <c r="I950" s="412">
        <v>4.4294174704659471E-5</v>
      </c>
      <c r="J950" s="428">
        <v>2.9596252716201515E-2</v>
      </c>
    </row>
    <row r="951" spans="1:10" ht="15.6" x14ac:dyDescent="0.3">
      <c r="A951" s="422" t="s">
        <v>31</v>
      </c>
      <c r="B951" s="423">
        <v>2031</v>
      </c>
      <c r="C951" s="436" t="s">
        <v>1225</v>
      </c>
      <c r="D951" s="433">
        <v>5.9576171271932873E-3</v>
      </c>
      <c r="E951" s="407">
        <v>3.5683143689468573E-2</v>
      </c>
      <c r="F951" s="407">
        <v>1.0745376623341582E-3</v>
      </c>
      <c r="G951" s="429">
        <v>9.8958579479393105E-4</v>
      </c>
      <c r="H951" s="444">
        <v>4.2594897938836207E-5</v>
      </c>
      <c r="I951" s="412">
        <v>4.0752258493996104E-5</v>
      </c>
      <c r="J951" s="428">
        <v>2.8962575513845391E-2</v>
      </c>
    </row>
    <row r="952" spans="1:10" ht="15.6" x14ac:dyDescent="0.3">
      <c r="A952" s="422" t="s">
        <v>31</v>
      </c>
      <c r="B952" s="423">
        <v>2032</v>
      </c>
      <c r="C952" s="436" t="s">
        <v>1226</v>
      </c>
      <c r="D952" s="433">
        <v>5.402160035538269E-3</v>
      </c>
      <c r="E952" s="407">
        <v>3.3222926014873165E-2</v>
      </c>
      <c r="F952" s="407">
        <v>1.0086099254813412E-3</v>
      </c>
      <c r="G952" s="429">
        <v>9.2885336609666426E-4</v>
      </c>
      <c r="H952" s="444">
        <v>3.9546898763045009E-5</v>
      </c>
      <c r="I952" s="412">
        <v>3.7836119012716005E-5</v>
      </c>
      <c r="J952" s="428">
        <v>2.8394051674246083E-2</v>
      </c>
    </row>
    <row r="953" spans="1:10" ht="15.6" x14ac:dyDescent="0.3">
      <c r="A953" s="422" t="s">
        <v>31</v>
      </c>
      <c r="B953" s="423">
        <v>2033</v>
      </c>
      <c r="C953" s="436" t="s">
        <v>1227</v>
      </c>
      <c r="D953" s="433">
        <v>4.9124703126696761E-3</v>
      </c>
      <c r="E953" s="407">
        <v>3.1142752471604366E-2</v>
      </c>
      <c r="F953" s="407">
        <v>9.4779280618759003E-4</v>
      </c>
      <c r="G953" s="429">
        <v>8.7283873771395342E-4</v>
      </c>
      <c r="H953" s="444">
        <v>3.6976988361966082E-5</v>
      </c>
      <c r="I953" s="412">
        <v>3.5377381537094192E-5</v>
      </c>
      <c r="J953" s="428">
        <v>2.7886507825708888E-2</v>
      </c>
    </row>
    <row r="954" spans="1:10" ht="15.6" x14ac:dyDescent="0.3">
      <c r="A954" s="422" t="s">
        <v>31</v>
      </c>
      <c r="B954" s="423">
        <v>2034</v>
      </c>
      <c r="C954" s="436" t="s">
        <v>1228</v>
      </c>
      <c r="D954" s="433">
        <v>4.4806389917382439E-3</v>
      </c>
      <c r="E954" s="407">
        <v>2.9381443697830086E-2</v>
      </c>
      <c r="F954" s="407">
        <v>8.9203373307103484E-4</v>
      </c>
      <c r="G954" s="429">
        <v>8.2148292717337628E-4</v>
      </c>
      <c r="H954" s="444">
        <v>3.4636507945156576E-5</v>
      </c>
      <c r="I954" s="412">
        <v>3.3138140171315412E-5</v>
      </c>
      <c r="J954" s="428">
        <v>2.7432636768011942E-2</v>
      </c>
    </row>
    <row r="955" spans="1:10" ht="15.6" x14ac:dyDescent="0.3">
      <c r="A955" s="422" t="s">
        <v>31</v>
      </c>
      <c r="B955" s="423">
        <v>2035</v>
      </c>
      <c r="C955" s="436" t="s">
        <v>1229</v>
      </c>
      <c r="D955" s="433">
        <v>4.0979037603794339E-3</v>
      </c>
      <c r="E955" s="407">
        <v>2.7902510847996394E-2</v>
      </c>
      <c r="F955" s="407">
        <v>8.3684952155970902E-4</v>
      </c>
      <c r="G955" s="429">
        <v>7.7050270493176927E-4</v>
      </c>
      <c r="H955" s="444">
        <v>2.81766341193738E-5</v>
      </c>
      <c r="I955" s="412">
        <v>2.6957727610736733E-5</v>
      </c>
      <c r="J955" s="428">
        <v>2.7030889527305701E-2</v>
      </c>
    </row>
    <row r="956" spans="1:10" ht="15.6" x14ac:dyDescent="0.3">
      <c r="A956" s="422" t="s">
        <v>31</v>
      </c>
      <c r="B956" s="423">
        <v>2036</v>
      </c>
      <c r="C956" s="436" t="s">
        <v>1230</v>
      </c>
      <c r="D956" s="433">
        <v>3.760530843865806E-3</v>
      </c>
      <c r="E956" s="407">
        <v>2.6624402796443233E-2</v>
      </c>
      <c r="F956" s="407">
        <v>7.9304075352130087E-4</v>
      </c>
      <c r="G956" s="429">
        <v>7.3016522926371951E-4</v>
      </c>
      <c r="H956" s="444">
        <v>2.6644608764560609E-5</v>
      </c>
      <c r="I956" s="412">
        <v>2.5491971724853073E-5</v>
      </c>
      <c r="J956" s="428">
        <v>2.667644425470525E-2</v>
      </c>
    </row>
    <row r="957" spans="1:10" ht="15.6" x14ac:dyDescent="0.3">
      <c r="A957" s="422" t="s">
        <v>31</v>
      </c>
      <c r="B957" s="423">
        <v>2037</v>
      </c>
      <c r="C957" s="436" t="s">
        <v>1231</v>
      </c>
      <c r="D957" s="433">
        <v>3.4673309955457286E-3</v>
      </c>
      <c r="E957" s="407">
        <v>2.555005505976744E-2</v>
      </c>
      <c r="F957" s="407">
        <v>7.5356458985890073E-4</v>
      </c>
      <c r="G957" s="429">
        <v>6.9380459211563681E-4</v>
      </c>
      <c r="H957" s="444">
        <v>2.4945079577817323E-5</v>
      </c>
      <c r="I957" s="412">
        <v>2.3865966031319841E-5</v>
      </c>
      <c r="J957" s="428">
        <v>2.6367777231524062E-2</v>
      </c>
    </row>
    <row r="958" spans="1:10" ht="15.6" x14ac:dyDescent="0.3">
      <c r="A958" s="422" t="s">
        <v>31</v>
      </c>
      <c r="B958" s="423">
        <v>2038</v>
      </c>
      <c r="C958" s="436" t="s">
        <v>1232</v>
      </c>
      <c r="D958" s="433">
        <v>3.1992845146818615E-3</v>
      </c>
      <c r="E958" s="407">
        <v>2.4561473060813618E-2</v>
      </c>
      <c r="F958" s="407">
        <v>7.1861840973092505E-4</v>
      </c>
      <c r="G958" s="429">
        <v>6.6162826258790025E-4</v>
      </c>
      <c r="H958" s="444">
        <v>2.3754667630904289E-5</v>
      </c>
      <c r="I958" s="412">
        <v>2.2727047206662845E-5</v>
      </c>
      <c r="J958" s="428">
        <v>2.6100505844184295E-2</v>
      </c>
    </row>
    <row r="959" spans="1:10" ht="15.6" x14ac:dyDescent="0.3">
      <c r="A959" s="422" t="s">
        <v>31</v>
      </c>
      <c r="B959" s="423">
        <v>2039</v>
      </c>
      <c r="C959" s="436" t="s">
        <v>1233</v>
      </c>
      <c r="D959" s="433">
        <v>2.9479878196115882E-3</v>
      </c>
      <c r="E959" s="407">
        <v>2.3644192138907703E-2</v>
      </c>
      <c r="F959" s="407">
        <v>6.8760119072515608E-4</v>
      </c>
      <c r="G959" s="429">
        <v>6.3307323069709961E-4</v>
      </c>
      <c r="H959" s="444">
        <v>2.2796676154931714E-5</v>
      </c>
      <c r="I959" s="412">
        <v>2.1810499257831762E-5</v>
      </c>
      <c r="J959" s="428">
        <v>2.5868161548070236E-2</v>
      </c>
    </row>
    <row r="960" spans="1:10" ht="15.6" x14ac:dyDescent="0.3">
      <c r="A960" s="422" t="s">
        <v>31</v>
      </c>
      <c r="B960" s="423">
        <v>2040</v>
      </c>
      <c r="C960" s="436" t="s">
        <v>1234</v>
      </c>
      <c r="D960" s="433">
        <v>2.7286601629487942E-3</v>
      </c>
      <c r="E960" s="407">
        <v>2.2891223474991625E-2</v>
      </c>
      <c r="F960" s="407">
        <v>6.6050066839376889E-4</v>
      </c>
      <c r="G960" s="429">
        <v>6.0812592902901458E-4</v>
      </c>
      <c r="H960" s="444">
        <v>2.198540351259244E-5</v>
      </c>
      <c r="I960" s="412">
        <v>2.1034325528331384E-5</v>
      </c>
      <c r="J960" s="428">
        <v>2.5667880806766765E-2</v>
      </c>
    </row>
    <row r="961" spans="1:10" ht="15.6" x14ac:dyDescent="0.3">
      <c r="A961" s="422" t="s">
        <v>31</v>
      </c>
      <c r="B961" s="423">
        <v>2041</v>
      </c>
      <c r="C961" s="436" t="s">
        <v>1235</v>
      </c>
      <c r="D961" s="433">
        <v>2.5547822528981063E-3</v>
      </c>
      <c r="E961" s="407">
        <v>2.2270711075262808E-2</v>
      </c>
      <c r="F961" s="407">
        <v>6.3947885090271631E-4</v>
      </c>
      <c r="G961" s="429">
        <v>5.8877201478735211E-4</v>
      </c>
      <c r="H961" s="444">
        <v>2.1315093247230285E-5</v>
      </c>
      <c r="I961" s="412">
        <v>2.0393010612188255E-5</v>
      </c>
      <c r="J961" s="428">
        <v>2.5497394973821506E-2</v>
      </c>
    </row>
    <row r="962" spans="1:10" ht="15.6" x14ac:dyDescent="0.3">
      <c r="A962" s="422" t="s">
        <v>31</v>
      </c>
      <c r="B962" s="423">
        <v>2042</v>
      </c>
      <c r="C962" s="436" t="s">
        <v>1236</v>
      </c>
      <c r="D962" s="433">
        <v>2.4054418532648346E-3</v>
      </c>
      <c r="E962" s="407">
        <v>2.1696780553961938E-2</v>
      </c>
      <c r="F962" s="407">
        <v>6.2142910280385967E-4</v>
      </c>
      <c r="G962" s="429">
        <v>5.7215535573841992E-4</v>
      </c>
      <c r="H962" s="444">
        <v>2.0764252233006728E-5</v>
      </c>
      <c r="I962" s="412">
        <v>1.986599756630484E-5</v>
      </c>
      <c r="J962" s="428">
        <v>2.5349857401218031E-2</v>
      </c>
    </row>
    <row r="963" spans="1:10" ht="15.6" x14ac:dyDescent="0.3">
      <c r="A963" s="422" t="s">
        <v>31</v>
      </c>
      <c r="B963" s="423">
        <v>2043</v>
      </c>
      <c r="C963" s="436" t="s">
        <v>1237</v>
      </c>
      <c r="D963" s="433">
        <v>2.2871647224279382E-3</v>
      </c>
      <c r="E963" s="407">
        <v>2.1239579723721789E-2</v>
      </c>
      <c r="F963" s="407">
        <v>6.0594916581700937E-4</v>
      </c>
      <c r="G963" s="429">
        <v>5.5790206432805849E-4</v>
      </c>
      <c r="H963" s="444">
        <v>2.0235984079666671E-5</v>
      </c>
      <c r="I963" s="412">
        <v>1.9360589635914649E-5</v>
      </c>
      <c r="J963" s="428">
        <v>2.5224427752561448E-2</v>
      </c>
    </row>
    <row r="964" spans="1:10" ht="15.6" x14ac:dyDescent="0.3">
      <c r="A964" s="422" t="s">
        <v>31</v>
      </c>
      <c r="B964" s="423">
        <v>2044</v>
      </c>
      <c r="C964" s="436" t="s">
        <v>1238</v>
      </c>
      <c r="D964" s="433">
        <v>2.203593666653317E-3</v>
      </c>
      <c r="E964" s="407">
        <v>2.0901905993870963E-2</v>
      </c>
      <c r="F964" s="407">
        <v>5.9274481978850452E-4</v>
      </c>
      <c r="G964" s="429">
        <v>5.457397551951402E-4</v>
      </c>
      <c r="H964" s="444">
        <v>1.9658059621090939E-5</v>
      </c>
      <c r="I964" s="412">
        <v>1.8807663140091032E-5</v>
      </c>
      <c r="J964" s="428">
        <v>2.5117027139763767E-2</v>
      </c>
    </row>
    <row r="965" spans="1:10" ht="15.6" x14ac:dyDescent="0.3">
      <c r="A965" s="422" t="s">
        <v>31</v>
      </c>
      <c r="B965" s="423">
        <v>2045</v>
      </c>
      <c r="C965" s="436" t="s">
        <v>1239</v>
      </c>
      <c r="D965" s="433">
        <v>2.1468205378891913E-3</v>
      </c>
      <c r="E965" s="407">
        <v>2.067538859894039E-2</v>
      </c>
      <c r="F965" s="407">
        <v>5.81687649552684E-4</v>
      </c>
      <c r="G965" s="429">
        <v>5.3556074159756323E-4</v>
      </c>
      <c r="H965" s="444">
        <v>1.933535212963309E-5</v>
      </c>
      <c r="I965" s="412">
        <v>1.8498910767858044E-5</v>
      </c>
      <c r="J965" s="428">
        <v>2.5023166911595302E-2</v>
      </c>
    </row>
    <row r="966" spans="1:10" ht="15.6" x14ac:dyDescent="0.3">
      <c r="A966" s="422" t="s">
        <v>31</v>
      </c>
      <c r="B966" s="423">
        <v>2046</v>
      </c>
      <c r="C966" s="436" t="s">
        <v>1240</v>
      </c>
      <c r="D966" s="433">
        <v>2.0957357486424523E-3</v>
      </c>
      <c r="E966" s="407">
        <v>2.0481330563810615E-2</v>
      </c>
      <c r="F966" s="407">
        <v>5.7237071664848177E-4</v>
      </c>
      <c r="G966" s="429">
        <v>5.2698471163402144E-4</v>
      </c>
      <c r="H966" s="444">
        <v>1.9078641816627161E-5</v>
      </c>
      <c r="I966" s="412">
        <v>1.8253307680247819E-5</v>
      </c>
      <c r="J966" s="428">
        <v>2.4942508638387845E-2</v>
      </c>
    </row>
    <row r="967" spans="1:10" ht="15.6" x14ac:dyDescent="0.3">
      <c r="A967" s="422" t="s">
        <v>31</v>
      </c>
      <c r="B967" s="423">
        <v>2047</v>
      </c>
      <c r="C967" s="436" t="s">
        <v>1241</v>
      </c>
      <c r="D967" s="433">
        <v>2.05117873051427E-3</v>
      </c>
      <c r="E967" s="407">
        <v>2.0305531485075731E-2</v>
      </c>
      <c r="F967" s="407">
        <v>5.6456292197046547E-4</v>
      </c>
      <c r="G967" s="429">
        <v>5.1979561635070255E-4</v>
      </c>
      <c r="H967" s="444">
        <v>1.8803275499513315E-5</v>
      </c>
      <c r="I967" s="412">
        <v>1.7989848752393573E-5</v>
      </c>
      <c r="J967" s="428">
        <v>2.4874571227871581E-2</v>
      </c>
    </row>
    <row r="968" spans="1:10" ht="15.6" x14ac:dyDescent="0.3">
      <c r="A968" s="422" t="s">
        <v>31</v>
      </c>
      <c r="B968" s="423">
        <v>2048</v>
      </c>
      <c r="C968" s="436" t="s">
        <v>1242</v>
      </c>
      <c r="D968" s="433">
        <v>2.0149899020555722E-3</v>
      </c>
      <c r="E968" s="407">
        <v>2.0158445014307486E-2</v>
      </c>
      <c r="F968" s="407">
        <v>5.5794557413145691E-4</v>
      </c>
      <c r="G968" s="429">
        <v>5.1369839190473548E-4</v>
      </c>
      <c r="H968" s="444">
        <v>1.8457568478011368E-5</v>
      </c>
      <c r="I968" s="412">
        <v>1.7659099016277746E-5</v>
      </c>
      <c r="J968" s="428">
        <v>2.4817494409664829E-2</v>
      </c>
    </row>
    <row r="969" spans="1:10" ht="15.6" x14ac:dyDescent="0.3">
      <c r="A969" s="422" t="s">
        <v>31</v>
      </c>
      <c r="B969" s="423">
        <v>2049</v>
      </c>
      <c r="C969" s="436" t="s">
        <v>1243</v>
      </c>
      <c r="D969" s="433">
        <v>2.001322827076209E-3</v>
      </c>
      <c r="E969" s="407">
        <v>2.0156473952118711E-2</v>
      </c>
      <c r="F969" s="407">
        <v>5.5387902144775282E-4</v>
      </c>
      <c r="G969" s="429">
        <v>5.0995227278731394E-4</v>
      </c>
      <c r="H969" s="444">
        <v>1.8271788103199751E-5</v>
      </c>
      <c r="I969" s="412">
        <v>1.7481353944181148E-5</v>
      </c>
      <c r="J969" s="428">
        <v>2.4768015926696155E-2</v>
      </c>
    </row>
    <row r="970" spans="1:10" ht="15.6" x14ac:dyDescent="0.3">
      <c r="A970" s="422" t="s">
        <v>31</v>
      </c>
      <c r="B970" s="423">
        <v>2050</v>
      </c>
      <c r="C970" s="436" t="s">
        <v>1244</v>
      </c>
      <c r="D970" s="433">
        <v>1.9906472365947394E-3</v>
      </c>
      <c r="E970" s="407">
        <v>2.015886734305445E-2</v>
      </c>
      <c r="F970" s="407">
        <v>5.5049767133250342E-4</v>
      </c>
      <c r="G970" s="429">
        <v>5.068345048792588E-4</v>
      </c>
      <c r="H970" s="444">
        <v>1.803186190713527E-5</v>
      </c>
      <c r="I970" s="412">
        <v>1.7251810948405031E-5</v>
      </c>
      <c r="J970" s="428">
        <v>2.4726788474580246E-2</v>
      </c>
    </row>
    <row r="971" spans="1:10" ht="15.6" x14ac:dyDescent="0.3">
      <c r="A971" s="422" t="s">
        <v>32</v>
      </c>
      <c r="B971" s="423">
        <v>2015</v>
      </c>
      <c r="C971" s="436" t="s">
        <v>2472</v>
      </c>
      <c r="D971" s="433">
        <v>7.7652718992848965E-2</v>
      </c>
      <c r="E971" s="407">
        <v>0.27102430641181313</v>
      </c>
      <c r="F971" s="407">
        <v>2.9264497601559068E-3</v>
      </c>
      <c r="G971" s="429">
        <v>2.7065496535017522E-3</v>
      </c>
      <c r="H971" s="444">
        <v>2.9650713423099795E-4</v>
      </c>
      <c r="I971" s="412">
        <v>2.8368037101879947E-4</v>
      </c>
      <c r="J971" s="428">
        <v>4.5925872753083394E-2</v>
      </c>
    </row>
    <row r="972" spans="1:10" ht="15.6" x14ac:dyDescent="0.3">
      <c r="A972" s="422" t="s">
        <v>32</v>
      </c>
      <c r="B972" s="423">
        <v>2016</v>
      </c>
      <c r="C972" s="436" t="s">
        <v>2473</v>
      </c>
      <c r="D972" s="433">
        <v>6.3796353903091976E-2</v>
      </c>
      <c r="E972" s="407">
        <v>0.23069680894381697</v>
      </c>
      <c r="F972" s="407">
        <v>2.6495534951373688E-3</v>
      </c>
      <c r="G972" s="429">
        <v>2.4474865949476753E-3</v>
      </c>
      <c r="H972" s="444">
        <v>2.2249056186148658E-4</v>
      </c>
      <c r="I972" s="412">
        <v>2.1286571887681752E-4</v>
      </c>
      <c r="J972" s="428">
        <v>4.5000240672345773E-2</v>
      </c>
    </row>
    <row r="973" spans="1:10" ht="15.6" x14ac:dyDescent="0.3">
      <c r="A973" s="422" t="s">
        <v>32</v>
      </c>
      <c r="B973" s="423">
        <v>2017</v>
      </c>
      <c r="C973" s="436" t="s">
        <v>1245</v>
      </c>
      <c r="D973" s="433">
        <v>5.3380075886456699E-2</v>
      </c>
      <c r="E973" s="407">
        <v>0.19819522940066447</v>
      </c>
      <c r="F973" s="407">
        <v>2.5147537688134164E-3</v>
      </c>
      <c r="G973" s="429">
        <v>2.3217001398028242E-3</v>
      </c>
      <c r="H973" s="444">
        <v>2.0172348508772938E-4</v>
      </c>
      <c r="I973" s="412">
        <v>1.9299700992549305E-4</v>
      </c>
      <c r="J973" s="428">
        <v>4.3919113856216191E-2</v>
      </c>
    </row>
    <row r="974" spans="1:10" ht="15.6" x14ac:dyDescent="0.3">
      <c r="A974" s="422" t="s">
        <v>32</v>
      </c>
      <c r="B974" s="423">
        <v>2018</v>
      </c>
      <c r="C974" s="436" t="s">
        <v>1246</v>
      </c>
      <c r="D974" s="433">
        <v>4.4498012959778975E-2</v>
      </c>
      <c r="E974" s="407">
        <v>0.16985423426702667</v>
      </c>
      <c r="F974" s="407">
        <v>2.4295255064442573E-3</v>
      </c>
      <c r="G974" s="429">
        <v>2.2418761873954172E-3</v>
      </c>
      <c r="H974" s="444">
        <v>1.8444894476693161E-4</v>
      </c>
      <c r="I974" s="412">
        <v>1.7646976609451775E-4</v>
      </c>
      <c r="J974" s="428">
        <v>4.2954060114056704E-2</v>
      </c>
    </row>
    <row r="975" spans="1:10" ht="15.6" x14ac:dyDescent="0.3">
      <c r="A975" s="422" t="s">
        <v>32</v>
      </c>
      <c r="B975" s="423">
        <v>2019</v>
      </c>
      <c r="C975" s="436" t="s">
        <v>1247</v>
      </c>
      <c r="D975" s="433">
        <v>3.6949041147676727E-2</v>
      </c>
      <c r="E975" s="407">
        <v>0.1454514446311338</v>
      </c>
      <c r="F975" s="407">
        <v>2.3684842298644843E-3</v>
      </c>
      <c r="G975" s="429">
        <v>2.1846236716683743E-3</v>
      </c>
      <c r="H975" s="444">
        <v>1.7069697274580737E-4</v>
      </c>
      <c r="I975" s="412">
        <v>1.6331269822601134E-4</v>
      </c>
      <c r="J975" s="428">
        <v>4.1736148767419629E-2</v>
      </c>
    </row>
    <row r="976" spans="1:10" ht="15.6" x14ac:dyDescent="0.3">
      <c r="A976" s="422" t="s">
        <v>32</v>
      </c>
      <c r="B976" s="423">
        <v>2020</v>
      </c>
      <c r="C976" s="436" t="s">
        <v>1248</v>
      </c>
      <c r="D976" s="433">
        <v>3.1339534815076391E-2</v>
      </c>
      <c r="E976" s="407">
        <v>0.12495349401690803</v>
      </c>
      <c r="F976" s="407">
        <v>2.287583795344595E-3</v>
      </c>
      <c r="G976" s="429">
        <v>2.1096198163216718E-3</v>
      </c>
      <c r="H976" s="444">
        <v>1.589175918279861E-4</v>
      </c>
      <c r="I976" s="412">
        <v>1.520428906464561E-4</v>
      </c>
      <c r="J976" s="428">
        <v>4.0492816426718273E-2</v>
      </c>
    </row>
    <row r="977" spans="1:10" ht="15.6" x14ac:dyDescent="0.3">
      <c r="A977" s="422" t="s">
        <v>32</v>
      </c>
      <c r="B977" s="423">
        <v>2021</v>
      </c>
      <c r="C977" s="436" t="s">
        <v>1249</v>
      </c>
      <c r="D977" s="433">
        <v>2.6878208538927726E-2</v>
      </c>
      <c r="E977" s="407">
        <v>0.10763203745245577</v>
      </c>
      <c r="F977" s="407">
        <v>2.1762042543620199E-3</v>
      </c>
      <c r="G977" s="429">
        <v>2.0066429668973936E-3</v>
      </c>
      <c r="H977" s="444">
        <v>1.4641589499734189E-4</v>
      </c>
      <c r="I977" s="412">
        <v>1.4008200551104733E-4</v>
      </c>
      <c r="J977" s="428">
        <v>3.9341535896291455E-2</v>
      </c>
    </row>
    <row r="978" spans="1:10" ht="15.6" x14ac:dyDescent="0.3">
      <c r="A978" s="422" t="s">
        <v>32</v>
      </c>
      <c r="B978" s="423">
        <v>2022</v>
      </c>
      <c r="C978" s="436" t="s">
        <v>1250</v>
      </c>
      <c r="D978" s="433">
        <v>2.2730320506739354E-2</v>
      </c>
      <c r="E978" s="407">
        <v>9.2794090356651038E-2</v>
      </c>
      <c r="F978" s="407">
        <v>2.0634173192782845E-3</v>
      </c>
      <c r="G978" s="429">
        <v>1.9023238567238043E-3</v>
      </c>
      <c r="H978" s="444">
        <v>1.3442563106573672E-4</v>
      </c>
      <c r="I978" s="412">
        <v>1.2861044279501163E-4</v>
      </c>
      <c r="J978" s="428">
        <v>3.8093660253701409E-2</v>
      </c>
    </row>
    <row r="979" spans="1:10" ht="15.6" x14ac:dyDescent="0.3">
      <c r="A979" s="422" t="s">
        <v>32</v>
      </c>
      <c r="B979" s="423">
        <v>2023</v>
      </c>
      <c r="C979" s="436" t="s">
        <v>1251</v>
      </c>
      <c r="D979" s="433">
        <v>1.9625098938923165E-2</v>
      </c>
      <c r="E979" s="407">
        <v>8.0647445580520727E-2</v>
      </c>
      <c r="F979" s="407">
        <v>1.9600628206083775E-3</v>
      </c>
      <c r="G979" s="429">
        <v>1.8068090088927352E-3</v>
      </c>
      <c r="H979" s="444">
        <v>1.2230118420184728E-4</v>
      </c>
      <c r="I979" s="412">
        <v>1.1701048634439739E-4</v>
      </c>
      <c r="J979" s="428">
        <v>3.6859359112904652E-2</v>
      </c>
    </row>
    <row r="980" spans="1:10" ht="15.6" x14ac:dyDescent="0.3">
      <c r="A980" s="422" t="s">
        <v>32</v>
      </c>
      <c r="B980" s="423">
        <v>2024</v>
      </c>
      <c r="C980" s="436" t="s">
        <v>1252</v>
      </c>
      <c r="D980" s="433">
        <v>1.697353225346266E-2</v>
      </c>
      <c r="E980" s="407">
        <v>7.0397439776665585E-2</v>
      </c>
      <c r="F980" s="407">
        <v>1.8616000848752749E-3</v>
      </c>
      <c r="G980" s="429">
        <v>1.7156419320470588E-3</v>
      </c>
      <c r="H980" s="444">
        <v>1.0622522960305228E-4</v>
      </c>
      <c r="I980" s="412">
        <v>1.0162997115048699E-4</v>
      </c>
      <c r="J980" s="428">
        <v>3.5734789291626025E-2</v>
      </c>
    </row>
    <row r="981" spans="1:10" ht="15.6" x14ac:dyDescent="0.3">
      <c r="A981" s="422" t="s">
        <v>32</v>
      </c>
      <c r="B981" s="423">
        <v>2025</v>
      </c>
      <c r="C981" s="436" t="s">
        <v>1253</v>
      </c>
      <c r="D981" s="433">
        <v>1.484592847083786E-2</v>
      </c>
      <c r="E981" s="407">
        <v>6.2147953744151878E-2</v>
      </c>
      <c r="F981" s="407">
        <v>1.7831981712031824E-3</v>
      </c>
      <c r="G981" s="429">
        <v>1.6431659907390939E-3</v>
      </c>
      <c r="H981" s="444">
        <v>9.6043423547555523E-5</v>
      </c>
      <c r="I981" s="412">
        <v>9.1888624977223428E-5</v>
      </c>
      <c r="J981" s="428">
        <v>3.453951646617269E-2</v>
      </c>
    </row>
    <row r="982" spans="1:10" ht="15.6" x14ac:dyDescent="0.3">
      <c r="A982" s="422" t="s">
        <v>32</v>
      </c>
      <c r="B982" s="423">
        <v>2026</v>
      </c>
      <c r="C982" s="436" t="s">
        <v>1254</v>
      </c>
      <c r="D982" s="433">
        <v>1.294626893752359E-2</v>
      </c>
      <c r="E982" s="407">
        <v>5.526299374762856E-2</v>
      </c>
      <c r="F982" s="407">
        <v>1.686170035801216E-3</v>
      </c>
      <c r="G982" s="429">
        <v>1.5534719449384689E-3</v>
      </c>
      <c r="H982" s="444">
        <v>8.3175038246958676E-5</v>
      </c>
      <c r="I982" s="412">
        <v>7.9576928748901026E-5</v>
      </c>
      <c r="J982" s="428">
        <v>3.3565252898290945E-2</v>
      </c>
    </row>
    <row r="983" spans="1:10" ht="15.6" x14ac:dyDescent="0.3">
      <c r="A983" s="422" t="s">
        <v>32</v>
      </c>
      <c r="B983" s="423">
        <v>2027</v>
      </c>
      <c r="C983" s="436" t="s">
        <v>1255</v>
      </c>
      <c r="D983" s="433">
        <v>1.1470877980412783E-2</v>
      </c>
      <c r="E983" s="407">
        <v>4.961709725014448E-2</v>
      </c>
      <c r="F983" s="407">
        <v>1.598022868050133E-3</v>
      </c>
      <c r="G983" s="429">
        <v>1.4718493748826168E-3</v>
      </c>
      <c r="H983" s="444">
        <v>6.7776473684365586E-5</v>
      </c>
      <c r="I983" s="412">
        <v>6.4844493362473668E-5</v>
      </c>
      <c r="J983" s="428">
        <v>3.254583249136625E-2</v>
      </c>
    </row>
    <row r="984" spans="1:10" ht="15.6" x14ac:dyDescent="0.3">
      <c r="A984" s="422" t="s">
        <v>32</v>
      </c>
      <c r="B984" s="423">
        <v>2028</v>
      </c>
      <c r="C984" s="436" t="s">
        <v>1256</v>
      </c>
      <c r="D984" s="433">
        <v>1.0240694906179123E-2</v>
      </c>
      <c r="E984" s="407">
        <v>4.4949784970530489E-2</v>
      </c>
      <c r="F984" s="407">
        <v>1.5058034004738323E-3</v>
      </c>
      <c r="G984" s="429">
        <v>1.3866105345681592E-3</v>
      </c>
      <c r="H984" s="444">
        <v>5.578980733096293E-5</v>
      </c>
      <c r="I984" s="412">
        <v>5.3376365573062272E-5</v>
      </c>
      <c r="J984" s="428">
        <v>3.1621630140880305E-2</v>
      </c>
    </row>
    <row r="985" spans="1:10" ht="15.6" x14ac:dyDescent="0.3">
      <c r="A985" s="422" t="s">
        <v>32</v>
      </c>
      <c r="B985" s="423">
        <v>2029</v>
      </c>
      <c r="C985" s="436" t="s">
        <v>1257</v>
      </c>
      <c r="D985" s="433">
        <v>9.1714556805412052E-3</v>
      </c>
      <c r="E985" s="407">
        <v>4.0985089348962701E-2</v>
      </c>
      <c r="F985" s="407">
        <v>1.4188162038696103E-3</v>
      </c>
      <c r="G985" s="429">
        <v>1.3063501006654705E-3</v>
      </c>
      <c r="H985" s="444">
        <v>4.8318431132288751E-5</v>
      </c>
      <c r="I985" s="412">
        <v>4.6228196543579458E-5</v>
      </c>
      <c r="J985" s="428">
        <v>3.0788540139024642E-2</v>
      </c>
    </row>
    <row r="986" spans="1:10" ht="15.6" x14ac:dyDescent="0.3">
      <c r="A986" s="422" t="s">
        <v>32</v>
      </c>
      <c r="B986" s="423">
        <v>2030</v>
      </c>
      <c r="C986" s="436" t="s">
        <v>1258</v>
      </c>
      <c r="D986" s="433">
        <v>8.2710372028927757E-3</v>
      </c>
      <c r="E986" s="407">
        <v>3.7682229917692697E-2</v>
      </c>
      <c r="F986" s="407">
        <v>1.3363521506747638E-3</v>
      </c>
      <c r="G986" s="429">
        <v>1.2303175306403449E-3</v>
      </c>
      <c r="H986" s="444">
        <v>4.2686495745147574E-5</v>
      </c>
      <c r="I986" s="412">
        <v>4.0839897600743834E-5</v>
      </c>
      <c r="J986" s="428">
        <v>3.0042519124617712E-2</v>
      </c>
    </row>
    <row r="987" spans="1:10" ht="15.6" x14ac:dyDescent="0.3">
      <c r="A987" s="422" t="s">
        <v>32</v>
      </c>
      <c r="B987" s="423">
        <v>2031</v>
      </c>
      <c r="C987" s="436" t="s">
        <v>1259</v>
      </c>
      <c r="D987" s="433">
        <v>7.4809314634438125E-3</v>
      </c>
      <c r="E987" s="407">
        <v>3.4845344710104732E-2</v>
      </c>
      <c r="F987" s="407">
        <v>1.2592649756446943E-3</v>
      </c>
      <c r="G987" s="429">
        <v>1.1593244800878644E-3</v>
      </c>
      <c r="H987" s="444">
        <v>3.9624350471134338E-5</v>
      </c>
      <c r="I987" s="412">
        <v>3.7910212308312316E-5</v>
      </c>
      <c r="J987" s="428">
        <v>2.9377436726529767E-2</v>
      </c>
    </row>
    <row r="988" spans="1:10" ht="15.6" x14ac:dyDescent="0.3">
      <c r="A988" s="422" t="s">
        <v>32</v>
      </c>
      <c r="B988" s="423">
        <v>2032</v>
      </c>
      <c r="C988" s="436" t="s">
        <v>1260</v>
      </c>
      <c r="D988" s="433">
        <v>6.8066952474300719E-3</v>
      </c>
      <c r="E988" s="407">
        <v>3.2510498142022226E-2</v>
      </c>
      <c r="F988" s="407">
        <v>1.1865086255749076E-3</v>
      </c>
      <c r="G988" s="429">
        <v>1.0922993339184998E-3</v>
      </c>
      <c r="H988" s="444">
        <v>3.6171561383573562E-5</v>
      </c>
      <c r="I988" s="412">
        <v>3.4606798801710345E-5</v>
      </c>
      <c r="J988" s="428">
        <v>2.8787416530741555E-2</v>
      </c>
    </row>
    <row r="989" spans="1:10" ht="15.6" x14ac:dyDescent="0.3">
      <c r="A989" s="422" t="s">
        <v>32</v>
      </c>
      <c r="B989" s="423">
        <v>2033</v>
      </c>
      <c r="C989" s="436" t="s">
        <v>1261</v>
      </c>
      <c r="D989" s="433">
        <v>6.2125765713367462E-3</v>
      </c>
      <c r="E989" s="407">
        <v>3.0525858627479859E-2</v>
      </c>
      <c r="F989" s="407">
        <v>1.1187643950534131E-3</v>
      </c>
      <c r="G989" s="429">
        <v>1.0299291316008042E-3</v>
      </c>
      <c r="H989" s="444">
        <v>3.3973344252632451E-5</v>
      </c>
      <c r="I989" s="412">
        <v>3.2503672229325024E-5</v>
      </c>
      <c r="J989" s="428">
        <v>2.8266030736123153E-2</v>
      </c>
    </row>
    <row r="990" spans="1:10" ht="15.6" x14ac:dyDescent="0.3">
      <c r="A990" s="422" t="s">
        <v>32</v>
      </c>
      <c r="B990" s="423">
        <v>2034</v>
      </c>
      <c r="C990" s="436" t="s">
        <v>1262</v>
      </c>
      <c r="D990" s="433">
        <v>5.6806920506150506E-3</v>
      </c>
      <c r="E990" s="407">
        <v>2.8821808523576187E-2</v>
      </c>
      <c r="F990" s="407">
        <v>1.0550214012369332E-3</v>
      </c>
      <c r="G990" s="429">
        <v>9.7124858228116976E-4</v>
      </c>
      <c r="H990" s="444">
        <v>3.2076270636610367E-5</v>
      </c>
      <c r="I990" s="412">
        <v>3.0688666605390944E-5</v>
      </c>
      <c r="J990" s="428">
        <v>2.7807585812925726E-2</v>
      </c>
    </row>
    <row r="991" spans="1:10" ht="15.6" x14ac:dyDescent="0.3">
      <c r="A991" s="422" t="s">
        <v>32</v>
      </c>
      <c r="B991" s="423">
        <v>2035</v>
      </c>
      <c r="C991" s="436" t="s">
        <v>1263</v>
      </c>
      <c r="D991" s="433">
        <v>5.1987442596922104E-3</v>
      </c>
      <c r="E991" s="407">
        <v>2.7361305458026047E-2</v>
      </c>
      <c r="F991" s="407">
        <v>9.9495318088057639E-4</v>
      </c>
      <c r="G991" s="429">
        <v>9.1595309604620946E-4</v>
      </c>
      <c r="H991" s="444">
        <v>3.0321177376854741E-5</v>
      </c>
      <c r="I991" s="412">
        <v>2.9009494856625779E-5</v>
      </c>
      <c r="J991" s="428">
        <v>2.7407521185827181E-2</v>
      </c>
    </row>
    <row r="992" spans="1:10" ht="15.6" x14ac:dyDescent="0.3">
      <c r="A992" s="422" t="s">
        <v>32</v>
      </c>
      <c r="B992" s="423">
        <v>2036</v>
      </c>
      <c r="C992" s="436" t="s">
        <v>1264</v>
      </c>
      <c r="D992" s="433">
        <v>4.759365208662155E-3</v>
      </c>
      <c r="E992" s="407">
        <v>2.6064533527862505E-2</v>
      </c>
      <c r="F992" s="407">
        <v>9.4181262655007928E-4</v>
      </c>
      <c r="G992" s="429">
        <v>8.6702514644855988E-4</v>
      </c>
      <c r="H992" s="444">
        <v>2.8526269801075796E-5</v>
      </c>
      <c r="I992" s="412">
        <v>2.729223509954722E-5</v>
      </c>
      <c r="J992" s="428">
        <v>2.7059642497465692E-2</v>
      </c>
    </row>
    <row r="993" spans="1:10" ht="15.6" x14ac:dyDescent="0.3">
      <c r="A993" s="422" t="s">
        <v>32</v>
      </c>
      <c r="B993" s="423">
        <v>2037</v>
      </c>
      <c r="C993" s="436" t="s">
        <v>1265</v>
      </c>
      <c r="D993" s="433">
        <v>4.3851305756893773E-3</v>
      </c>
      <c r="E993" s="407">
        <v>2.5007941606198517E-2</v>
      </c>
      <c r="F993" s="407">
        <v>8.9372189417981493E-4</v>
      </c>
      <c r="G993" s="429">
        <v>8.2275135389549259E-4</v>
      </c>
      <c r="H993" s="444">
        <v>2.7010183968341507E-5</v>
      </c>
      <c r="I993" s="412">
        <v>2.5841735807625881E-5</v>
      </c>
      <c r="J993" s="428">
        <v>2.6760101880769663E-2</v>
      </c>
    </row>
    <row r="994" spans="1:10" ht="15.6" x14ac:dyDescent="0.3">
      <c r="A994" s="422" t="s">
        <v>32</v>
      </c>
      <c r="B994" s="423">
        <v>2038</v>
      </c>
      <c r="C994" s="436" t="s">
        <v>1266</v>
      </c>
      <c r="D994" s="433">
        <v>4.0342535884979108E-3</v>
      </c>
      <c r="E994" s="407">
        <v>2.4014953680439297E-2</v>
      </c>
      <c r="F994" s="407">
        <v>8.4984834825276121E-4</v>
      </c>
      <c r="G994" s="429">
        <v>7.8236578009568101E-4</v>
      </c>
      <c r="H994" s="444">
        <v>2.5788200101395659E-5</v>
      </c>
      <c r="I994" s="412">
        <v>2.467261306024528E-5</v>
      </c>
      <c r="J994" s="428">
        <v>2.6504584574535719E-2</v>
      </c>
    </row>
    <row r="995" spans="1:10" ht="15.6" x14ac:dyDescent="0.3">
      <c r="A995" s="422" t="s">
        <v>32</v>
      </c>
      <c r="B995" s="423">
        <v>2039</v>
      </c>
      <c r="C995" s="436" t="s">
        <v>1267</v>
      </c>
      <c r="D995" s="433">
        <v>3.6983897126364536E-3</v>
      </c>
      <c r="E995" s="407">
        <v>2.3071697866949785E-2</v>
      </c>
      <c r="F995" s="407">
        <v>8.1005320729333379E-4</v>
      </c>
      <c r="G995" s="429">
        <v>7.4573701125505386E-4</v>
      </c>
      <c r="H995" s="444">
        <v>2.4751254539633831E-5</v>
      </c>
      <c r="I995" s="412">
        <v>2.3680529743505366E-5</v>
      </c>
      <c r="J995" s="428">
        <v>2.6286834631701908E-2</v>
      </c>
    </row>
    <row r="996" spans="1:10" ht="15.6" x14ac:dyDescent="0.3">
      <c r="A996" s="422" t="s">
        <v>32</v>
      </c>
      <c r="B996" s="423">
        <v>2040</v>
      </c>
      <c r="C996" s="436" t="s">
        <v>1268</v>
      </c>
      <c r="D996" s="433">
        <v>3.3949561727853834E-3</v>
      </c>
      <c r="E996" s="407">
        <v>2.2282932223029892E-2</v>
      </c>
      <c r="F996" s="407">
        <v>7.7436745661435178E-4</v>
      </c>
      <c r="G996" s="429">
        <v>7.1289214465169353E-4</v>
      </c>
      <c r="H996" s="444">
        <v>2.3866537978507406E-5</v>
      </c>
      <c r="I996" s="412">
        <v>2.28340774503373E-5</v>
      </c>
      <c r="J996" s="428">
        <v>2.6103502644793775E-2</v>
      </c>
    </row>
    <row r="997" spans="1:10" ht="15.6" x14ac:dyDescent="0.3">
      <c r="A997" s="422" t="s">
        <v>32</v>
      </c>
      <c r="B997" s="423">
        <v>2041</v>
      </c>
      <c r="C997" s="436" t="s">
        <v>1269</v>
      </c>
      <c r="D997" s="433">
        <v>3.1547808062029961E-3</v>
      </c>
      <c r="E997" s="407">
        <v>2.1635296241531012E-2</v>
      </c>
      <c r="F997" s="407">
        <v>7.4652644156390302E-4</v>
      </c>
      <c r="G997" s="429">
        <v>6.872648413213812E-4</v>
      </c>
      <c r="H997" s="444">
        <v>2.3109710328642296E-5</v>
      </c>
      <c r="I997" s="412">
        <v>2.2109997240530688E-5</v>
      </c>
      <c r="J997" s="428">
        <v>2.5951922861154178E-2</v>
      </c>
    </row>
    <row r="998" spans="1:10" ht="15.6" x14ac:dyDescent="0.3">
      <c r="A998" s="422" t="s">
        <v>32</v>
      </c>
      <c r="B998" s="423">
        <v>2042</v>
      </c>
      <c r="C998" s="436" t="s">
        <v>1270</v>
      </c>
      <c r="D998" s="433">
        <v>2.9469494013831597E-3</v>
      </c>
      <c r="E998" s="407">
        <v>2.1033423180397012E-2</v>
      </c>
      <c r="F998" s="407">
        <v>7.2218343486377796E-4</v>
      </c>
      <c r="G998" s="429">
        <v>6.648588950260904E-4</v>
      </c>
      <c r="H998" s="444">
        <v>2.2480362556556498E-5</v>
      </c>
      <c r="I998" s="412">
        <v>2.1507877732087583E-5</v>
      </c>
      <c r="J998" s="428">
        <v>2.5825604032523299E-2</v>
      </c>
    </row>
    <row r="999" spans="1:10" ht="15.6" x14ac:dyDescent="0.3">
      <c r="A999" s="422" t="s">
        <v>32</v>
      </c>
      <c r="B999" s="423">
        <v>2043</v>
      </c>
      <c r="C999" s="436" t="s">
        <v>1271</v>
      </c>
      <c r="D999" s="433">
        <v>2.7890537102565594E-3</v>
      </c>
      <c r="E999" s="407">
        <v>2.0579524871708516E-2</v>
      </c>
      <c r="F999" s="407">
        <v>7.0115377313773931E-4</v>
      </c>
      <c r="G999" s="429">
        <v>6.4550338369361417E-4</v>
      </c>
      <c r="H999" s="444">
        <v>2.1956964383575494E-5</v>
      </c>
      <c r="I999" s="412">
        <v>2.1007114739658215E-5</v>
      </c>
      <c r="J999" s="428">
        <v>2.5722276619167785E-2</v>
      </c>
    </row>
    <row r="1000" spans="1:10" ht="15.6" x14ac:dyDescent="0.3">
      <c r="A1000" s="422" t="s">
        <v>32</v>
      </c>
      <c r="B1000" s="423">
        <v>2044</v>
      </c>
      <c r="C1000" s="436" t="s">
        <v>1272</v>
      </c>
      <c r="D1000" s="433">
        <v>2.6681910612942781E-3</v>
      </c>
      <c r="E1000" s="407">
        <v>2.020736876525181E-2</v>
      </c>
      <c r="F1000" s="407">
        <v>6.8298181281032104E-4</v>
      </c>
      <c r="G1000" s="429">
        <v>6.2877912451117534E-4</v>
      </c>
      <c r="H1000" s="444">
        <v>2.1525521876477161E-5</v>
      </c>
      <c r="I1000" s="412">
        <v>2.0594330242503536E-5</v>
      </c>
      <c r="J1000" s="428">
        <v>2.5636119117200321E-2</v>
      </c>
    </row>
    <row r="1001" spans="1:10" ht="15.6" x14ac:dyDescent="0.3">
      <c r="A1001" s="422" t="s">
        <v>32</v>
      </c>
      <c r="B1001" s="423">
        <v>2045</v>
      </c>
      <c r="C1001" s="436" t="s">
        <v>1273</v>
      </c>
      <c r="D1001" s="433">
        <v>2.5862912788649195E-3</v>
      </c>
      <c r="E1001" s="407">
        <v>1.9954511187947537E-2</v>
      </c>
      <c r="F1001" s="407">
        <v>6.6742684741723831E-4</v>
      </c>
      <c r="G1001" s="429">
        <v>6.1446461249475197E-4</v>
      </c>
      <c r="H1001" s="444">
        <v>2.1206170452644861E-5</v>
      </c>
      <c r="I1001" s="412">
        <v>2.028880086847883E-5</v>
      </c>
      <c r="J1001" s="428">
        <v>2.556395282633632E-2</v>
      </c>
    </row>
    <row r="1002" spans="1:10" ht="15.6" x14ac:dyDescent="0.3">
      <c r="A1002" s="422" t="s">
        <v>32</v>
      </c>
      <c r="B1002" s="423">
        <v>2046</v>
      </c>
      <c r="C1002" s="436" t="s">
        <v>1274</v>
      </c>
      <c r="D1002" s="433">
        <v>2.5124182448144124E-3</v>
      </c>
      <c r="E1002" s="407">
        <v>1.973590703955716E-2</v>
      </c>
      <c r="F1002" s="407">
        <v>6.5418345275089637E-4</v>
      </c>
      <c r="G1002" s="429">
        <v>6.0227846718306723E-4</v>
      </c>
      <c r="H1002" s="444">
        <v>2.0953859867278685E-5</v>
      </c>
      <c r="I1002" s="412">
        <v>2.0047405810195966E-5</v>
      </c>
      <c r="J1002" s="428">
        <v>2.5503608803377261E-2</v>
      </c>
    </row>
    <row r="1003" spans="1:10" ht="15.6" x14ac:dyDescent="0.3">
      <c r="A1003" s="422" t="s">
        <v>32</v>
      </c>
      <c r="B1003" s="423">
        <v>2047</v>
      </c>
      <c r="C1003" s="436" t="s">
        <v>1275</v>
      </c>
      <c r="D1003" s="433">
        <v>2.4500992518591293E-3</v>
      </c>
      <c r="E1003" s="407">
        <v>1.9551942350979949E-2</v>
      </c>
      <c r="F1003" s="407">
        <v>6.4314287362049125E-4</v>
      </c>
      <c r="G1003" s="429">
        <v>5.9211852618892998E-4</v>
      </c>
      <c r="H1003" s="444">
        <v>2.0719851494138808E-5</v>
      </c>
      <c r="I1003" s="412">
        <v>1.9823518908761961E-5</v>
      </c>
      <c r="J1003" s="428">
        <v>2.545407884874307E-2</v>
      </c>
    </row>
    <row r="1004" spans="1:10" ht="15.6" x14ac:dyDescent="0.3">
      <c r="A1004" s="422" t="s">
        <v>32</v>
      </c>
      <c r="B1004" s="423">
        <v>2048</v>
      </c>
      <c r="C1004" s="436" t="s">
        <v>1276</v>
      </c>
      <c r="D1004" s="433">
        <v>2.3986770357898512E-3</v>
      </c>
      <c r="E1004" s="407">
        <v>1.9395196115879872E-2</v>
      </c>
      <c r="F1004" s="407">
        <v>6.3387418652337138E-4</v>
      </c>
      <c r="G1004" s="429">
        <v>5.8358823429712739E-4</v>
      </c>
      <c r="H1004" s="444">
        <v>2.0496707560690179E-5</v>
      </c>
      <c r="I1004" s="412">
        <v>1.9610036408618881E-5</v>
      </c>
      <c r="J1004" s="428">
        <v>2.5413321401829066E-2</v>
      </c>
    </row>
    <row r="1005" spans="1:10" ht="15.6" x14ac:dyDescent="0.3">
      <c r="A1005" s="422" t="s">
        <v>32</v>
      </c>
      <c r="B1005" s="423">
        <v>2049</v>
      </c>
      <c r="C1005" s="436" t="s">
        <v>1277</v>
      </c>
      <c r="D1005" s="433">
        <v>2.3801774677972504E-3</v>
      </c>
      <c r="E1005" s="407">
        <v>1.9399513996960792E-2</v>
      </c>
      <c r="F1005" s="407">
        <v>6.2808207543802179E-4</v>
      </c>
      <c r="G1005" s="429">
        <v>5.7825727095092553E-4</v>
      </c>
      <c r="H1005" s="444">
        <v>2.0357148426775789E-5</v>
      </c>
      <c r="I1005" s="412">
        <v>1.9476505344491026E-5</v>
      </c>
      <c r="J1005" s="428">
        <v>2.5380013517548608E-2</v>
      </c>
    </row>
    <row r="1006" spans="1:10" ht="15.6" x14ac:dyDescent="0.3">
      <c r="A1006" s="422" t="s">
        <v>32</v>
      </c>
      <c r="B1006" s="423">
        <v>2050</v>
      </c>
      <c r="C1006" s="436" t="s">
        <v>1278</v>
      </c>
      <c r="D1006" s="433">
        <v>2.3657659600286865E-3</v>
      </c>
      <c r="E1006" s="407">
        <v>1.9408684790504071E-2</v>
      </c>
      <c r="F1006" s="407">
        <v>6.2342426112995818E-4</v>
      </c>
      <c r="G1006" s="429">
        <v>5.7396950414086785E-4</v>
      </c>
      <c r="H1006" s="444">
        <v>2.0227803350123621E-5</v>
      </c>
      <c r="I1006" s="412">
        <v>1.9352765070131251E-5</v>
      </c>
      <c r="J1006" s="428">
        <v>2.5352702443428791E-2</v>
      </c>
    </row>
    <row r="1007" spans="1:10" ht="15.6" x14ac:dyDescent="0.3">
      <c r="A1007" s="422" t="s">
        <v>33</v>
      </c>
      <c r="B1007" s="423">
        <v>2015</v>
      </c>
      <c r="C1007" s="436" t="s">
        <v>2474</v>
      </c>
      <c r="D1007" s="433">
        <v>5.3616453907042068E-2</v>
      </c>
      <c r="E1007" s="407">
        <v>0.21263038665017586</v>
      </c>
      <c r="F1007" s="407">
        <v>2.1093159151113483E-3</v>
      </c>
      <c r="G1007" s="429">
        <v>1.9518314340742926E-3</v>
      </c>
      <c r="H1007" s="444">
        <v>2.3004642008742608E-4</v>
      </c>
      <c r="I1007" s="412">
        <v>2.2009471351215252E-4</v>
      </c>
      <c r="J1007" s="428">
        <v>5.0589485547404327E-2</v>
      </c>
    </row>
    <row r="1008" spans="1:10" ht="15.6" x14ac:dyDescent="0.3">
      <c r="A1008" s="422" t="s">
        <v>33</v>
      </c>
      <c r="B1008" s="423">
        <v>2016</v>
      </c>
      <c r="C1008" s="436" t="s">
        <v>2475</v>
      </c>
      <c r="D1008" s="433">
        <v>4.3725678969572017E-2</v>
      </c>
      <c r="E1008" s="407">
        <v>0.17992042064642882</v>
      </c>
      <c r="F1008" s="407">
        <v>1.9473974536161731E-3</v>
      </c>
      <c r="G1008" s="429">
        <v>1.8001907352805909E-3</v>
      </c>
      <c r="H1008" s="444">
        <v>1.9029296305430926E-4</v>
      </c>
      <c r="I1008" s="412">
        <v>1.8206097334286781E-4</v>
      </c>
      <c r="J1008" s="428">
        <v>4.9623151286176323E-2</v>
      </c>
    </row>
    <row r="1009" spans="1:10" ht="15.6" x14ac:dyDescent="0.3">
      <c r="A1009" s="422" t="s">
        <v>33</v>
      </c>
      <c r="B1009" s="423">
        <v>2017</v>
      </c>
      <c r="C1009" s="436" t="s">
        <v>1279</v>
      </c>
      <c r="D1009" s="433">
        <v>3.6187364295905397E-2</v>
      </c>
      <c r="E1009" s="407">
        <v>0.15314829437200497</v>
      </c>
      <c r="F1009" s="407">
        <v>1.868162315318896E-3</v>
      </c>
      <c r="G1009" s="429">
        <v>1.7258701344837252E-3</v>
      </c>
      <c r="H1009" s="444">
        <v>1.7336144754130349E-4</v>
      </c>
      <c r="I1009" s="412">
        <v>1.658619137771016E-4</v>
      </c>
      <c r="J1009" s="428">
        <v>4.8394796556947221E-2</v>
      </c>
    </row>
    <row r="1010" spans="1:10" ht="15.6" x14ac:dyDescent="0.3">
      <c r="A1010" s="422" t="s">
        <v>33</v>
      </c>
      <c r="B1010" s="423">
        <v>2018</v>
      </c>
      <c r="C1010" s="436" t="s">
        <v>1280</v>
      </c>
      <c r="D1010" s="433">
        <v>2.9535628468131247E-2</v>
      </c>
      <c r="E1010" s="407">
        <v>0.12974826978758947</v>
      </c>
      <c r="F1010" s="407">
        <v>1.8220618639455289E-3</v>
      </c>
      <c r="G1010" s="429">
        <v>1.6821804532126206E-3</v>
      </c>
      <c r="H1010" s="444">
        <v>1.5795452141146449E-4</v>
      </c>
      <c r="I1010" s="412">
        <v>1.5112147651404322E-4</v>
      </c>
      <c r="J1010" s="428">
        <v>4.7151199149868393E-2</v>
      </c>
    </row>
    <row r="1011" spans="1:10" ht="15.6" x14ac:dyDescent="0.3">
      <c r="A1011" s="422" t="s">
        <v>33</v>
      </c>
      <c r="B1011" s="423">
        <v>2019</v>
      </c>
      <c r="C1011" s="436" t="s">
        <v>1281</v>
      </c>
      <c r="D1011" s="433">
        <v>2.4235544392882204E-2</v>
      </c>
      <c r="E1011" s="407">
        <v>0.11020187896254552</v>
      </c>
      <c r="F1011" s="407">
        <v>1.7933771052393854E-3</v>
      </c>
      <c r="G1011" s="429">
        <v>1.6548549011494301E-3</v>
      </c>
      <c r="H1011" s="444">
        <v>1.4531197520118743E-4</v>
      </c>
      <c r="I1011" s="412">
        <v>1.390258452872554E-4</v>
      </c>
      <c r="J1011" s="428">
        <v>4.5856081964883021E-2</v>
      </c>
    </row>
    <row r="1012" spans="1:10" ht="15.6" x14ac:dyDescent="0.3">
      <c r="A1012" s="422" t="s">
        <v>33</v>
      </c>
      <c r="B1012" s="423">
        <v>2020</v>
      </c>
      <c r="C1012" s="436" t="s">
        <v>1282</v>
      </c>
      <c r="D1012" s="433">
        <v>2.0341101263875838E-2</v>
      </c>
      <c r="E1012" s="407">
        <v>9.4117966452096427E-2</v>
      </c>
      <c r="F1012" s="407">
        <v>1.7404927616099318E-3</v>
      </c>
      <c r="G1012" s="429">
        <v>1.6056319829891883E-3</v>
      </c>
      <c r="H1012" s="444">
        <v>1.3404862402436964E-4</v>
      </c>
      <c r="I1012" s="412">
        <v>1.2824973855555383E-4</v>
      </c>
      <c r="J1012" s="428">
        <v>4.453271003016529E-2</v>
      </c>
    </row>
    <row r="1013" spans="1:10" ht="15.6" x14ac:dyDescent="0.3">
      <c r="A1013" s="422" t="s">
        <v>33</v>
      </c>
      <c r="B1013" s="423">
        <v>2021</v>
      </c>
      <c r="C1013" s="436" t="s">
        <v>1283</v>
      </c>
      <c r="D1013" s="433">
        <v>1.7169324787538201E-2</v>
      </c>
      <c r="E1013" s="407">
        <v>8.053306860340366E-2</v>
      </c>
      <c r="F1013" s="407">
        <v>1.651688867691369E-3</v>
      </c>
      <c r="G1013" s="429">
        <v>1.5233883951998246E-3</v>
      </c>
      <c r="H1013" s="444">
        <v>1.2137615485344631E-4</v>
      </c>
      <c r="I1013" s="412">
        <v>1.1612547194646565E-4</v>
      </c>
      <c r="J1013" s="428">
        <v>4.3188541957110409E-2</v>
      </c>
    </row>
    <row r="1014" spans="1:10" ht="15.6" x14ac:dyDescent="0.3">
      <c r="A1014" s="422" t="s">
        <v>33</v>
      </c>
      <c r="B1014" s="423">
        <v>2022</v>
      </c>
      <c r="C1014" s="436" t="s">
        <v>1284</v>
      </c>
      <c r="D1014" s="433">
        <v>1.4356972076784784E-2</v>
      </c>
      <c r="E1014" s="407">
        <v>6.9107437648922743E-2</v>
      </c>
      <c r="F1014" s="407">
        <v>1.5673389538489266E-3</v>
      </c>
      <c r="G1014" s="429">
        <v>1.4452873684577176E-3</v>
      </c>
      <c r="H1014" s="444">
        <v>1.1057897113715324E-4</v>
      </c>
      <c r="I1014" s="412">
        <v>1.057953721834219E-4</v>
      </c>
      <c r="J1014" s="428">
        <v>4.185076668122107E-2</v>
      </c>
    </row>
    <row r="1015" spans="1:10" ht="15.6" x14ac:dyDescent="0.3">
      <c r="A1015" s="422" t="s">
        <v>33</v>
      </c>
      <c r="B1015" s="423">
        <v>2023</v>
      </c>
      <c r="C1015" s="436" t="s">
        <v>1285</v>
      </c>
      <c r="D1015" s="433">
        <v>1.2327661911301684E-2</v>
      </c>
      <c r="E1015" s="407">
        <v>5.9885386658266551E-2</v>
      </c>
      <c r="F1015" s="407">
        <v>1.4895360396055565E-3</v>
      </c>
      <c r="G1015" s="429">
        <v>1.3733133897709563E-3</v>
      </c>
      <c r="H1015" s="444">
        <v>9.9558292076148231E-5</v>
      </c>
      <c r="I1015" s="412">
        <v>9.52514459195774E-5</v>
      </c>
      <c r="J1015" s="428">
        <v>4.0525073944786404E-2</v>
      </c>
    </row>
    <row r="1016" spans="1:10" ht="15.6" x14ac:dyDescent="0.3">
      <c r="A1016" s="422" t="s">
        <v>33</v>
      </c>
      <c r="B1016" s="423">
        <v>2024</v>
      </c>
      <c r="C1016" s="436" t="s">
        <v>1286</v>
      </c>
      <c r="D1016" s="433">
        <v>1.064420571762671E-2</v>
      </c>
      <c r="E1016" s="407">
        <v>5.2333472203978958E-2</v>
      </c>
      <c r="F1016" s="407">
        <v>1.4217599034314445E-3</v>
      </c>
      <c r="G1016" s="429">
        <v>1.3106333284718518E-3</v>
      </c>
      <c r="H1016" s="444">
        <v>9.0407312174979121E-5</v>
      </c>
      <c r="I1016" s="412">
        <v>8.6496333099615321E-5</v>
      </c>
      <c r="J1016" s="428">
        <v>3.9223323946528069E-2</v>
      </c>
    </row>
    <row r="1017" spans="1:10" ht="15.6" x14ac:dyDescent="0.3">
      <c r="A1017" s="422" t="s">
        <v>33</v>
      </c>
      <c r="B1017" s="423">
        <v>2025</v>
      </c>
      <c r="C1017" s="436" t="s">
        <v>1287</v>
      </c>
      <c r="D1017" s="433">
        <v>9.2749913294251241E-3</v>
      </c>
      <c r="E1017" s="407">
        <v>4.6269761819456731E-2</v>
      </c>
      <c r="F1017" s="407">
        <v>1.362909446094194E-3</v>
      </c>
      <c r="G1017" s="429">
        <v>1.2561824193051546E-3</v>
      </c>
      <c r="H1017" s="444">
        <v>8.1476795872531077E-5</v>
      </c>
      <c r="I1017" s="412">
        <v>7.7952148882834448E-5</v>
      </c>
      <c r="J1017" s="428">
        <v>3.795506764847914E-2</v>
      </c>
    </row>
    <row r="1018" spans="1:10" ht="15.6" x14ac:dyDescent="0.3">
      <c r="A1018" s="422" t="s">
        <v>33</v>
      </c>
      <c r="B1018" s="423">
        <v>2026</v>
      </c>
      <c r="C1018" s="436" t="s">
        <v>1288</v>
      </c>
      <c r="D1018" s="433">
        <v>8.1709880529638994E-3</v>
      </c>
      <c r="E1018" s="407">
        <v>4.144575105142876E-2</v>
      </c>
      <c r="F1018" s="407">
        <v>1.3022935215976704E-3</v>
      </c>
      <c r="G1018" s="429">
        <v>1.2001138236425236E-3</v>
      </c>
      <c r="H1018" s="444">
        <v>7.2504359989721649E-5</v>
      </c>
      <c r="I1018" s="412">
        <v>6.9367846976804584E-5</v>
      </c>
      <c r="J1018" s="428">
        <v>3.6795761852376527E-2</v>
      </c>
    </row>
    <row r="1019" spans="1:10" ht="15.6" x14ac:dyDescent="0.3">
      <c r="A1019" s="422" t="s">
        <v>33</v>
      </c>
      <c r="B1019" s="423">
        <v>2027</v>
      </c>
      <c r="C1019" s="436" t="s">
        <v>1289</v>
      </c>
      <c r="D1019" s="433">
        <v>7.2371123888965005E-3</v>
      </c>
      <c r="E1019" s="407">
        <v>3.7427992389312506E-2</v>
      </c>
      <c r="F1019" s="407">
        <v>1.2307910535583053E-3</v>
      </c>
      <c r="G1019" s="429">
        <v>1.1339129406623262E-3</v>
      </c>
      <c r="H1019" s="444">
        <v>6.0246375543015812E-5</v>
      </c>
      <c r="I1019" s="412">
        <v>5.7640141008472657E-5</v>
      </c>
      <c r="J1019" s="428">
        <v>3.5734940885769624E-2</v>
      </c>
    </row>
    <row r="1020" spans="1:10" ht="15.6" x14ac:dyDescent="0.3">
      <c r="A1020" s="422" t="s">
        <v>33</v>
      </c>
      <c r="B1020" s="423">
        <v>2028</v>
      </c>
      <c r="C1020" s="436" t="s">
        <v>1290</v>
      </c>
      <c r="D1020" s="433">
        <v>6.4439406527105293E-3</v>
      </c>
      <c r="E1020" s="407">
        <v>3.4096235270430444E-2</v>
      </c>
      <c r="F1020" s="407">
        <v>1.153057304531398E-3</v>
      </c>
      <c r="G1020" s="429">
        <v>1.0620427822889069E-3</v>
      </c>
      <c r="H1020" s="444">
        <v>4.9604409505810881E-5</v>
      </c>
      <c r="I1020" s="412">
        <v>4.7458549701056509E-5</v>
      </c>
      <c r="J1020" s="428">
        <v>3.4776075166933908E-2</v>
      </c>
    </row>
    <row r="1021" spans="1:10" ht="15.6" x14ac:dyDescent="0.3">
      <c r="A1021" s="422" t="s">
        <v>33</v>
      </c>
      <c r="B1021" s="423">
        <v>2029</v>
      </c>
      <c r="C1021" s="436" t="s">
        <v>1291</v>
      </c>
      <c r="D1021" s="433">
        <v>5.7563531300728428E-3</v>
      </c>
      <c r="E1021" s="407">
        <v>3.129341949963528E-2</v>
      </c>
      <c r="F1021" s="407">
        <v>1.0805822354620946E-3</v>
      </c>
      <c r="G1021" s="429">
        <v>9.9516111147576617E-4</v>
      </c>
      <c r="H1021" s="444">
        <v>4.3079077212010825E-5</v>
      </c>
      <c r="I1021" s="412">
        <v>4.1215491352262315E-5</v>
      </c>
      <c r="J1021" s="428">
        <v>3.3907899442120408E-2</v>
      </c>
    </row>
    <row r="1022" spans="1:10" ht="15.6" x14ac:dyDescent="0.3">
      <c r="A1022" s="422" t="s">
        <v>33</v>
      </c>
      <c r="B1022" s="423">
        <v>2030</v>
      </c>
      <c r="C1022" s="436" t="s">
        <v>1292</v>
      </c>
      <c r="D1022" s="433">
        <v>5.1864778821945371E-3</v>
      </c>
      <c r="E1022" s="407">
        <v>2.9011056649486139E-2</v>
      </c>
      <c r="F1022" s="407">
        <v>1.0121118579775944E-3</v>
      </c>
      <c r="G1022" s="429">
        <v>9.319903315574609E-4</v>
      </c>
      <c r="H1022" s="444">
        <v>3.7312323849163413E-5</v>
      </c>
      <c r="I1022" s="412">
        <v>3.5698206910573767E-5</v>
      </c>
      <c r="J1022" s="428">
        <v>3.3127720471839296E-2</v>
      </c>
    </row>
    <row r="1023" spans="1:10" ht="15.6" x14ac:dyDescent="0.3">
      <c r="A1023" s="422" t="s">
        <v>33</v>
      </c>
      <c r="B1023" s="423">
        <v>2031</v>
      </c>
      <c r="C1023" s="436" t="s">
        <v>1293</v>
      </c>
      <c r="D1023" s="433">
        <v>4.6947497226426391E-3</v>
      </c>
      <c r="E1023" s="407">
        <v>2.7091189038805651E-2</v>
      </c>
      <c r="F1023" s="407">
        <v>9.499145931886494E-4</v>
      </c>
      <c r="G1023" s="429">
        <v>8.7468933557462321E-4</v>
      </c>
      <c r="H1023" s="444">
        <v>3.4288583444302976E-5</v>
      </c>
      <c r="I1023" s="412">
        <v>3.2805273528248169E-5</v>
      </c>
      <c r="J1023" s="428">
        <v>3.2430372192816311E-2</v>
      </c>
    </row>
    <row r="1024" spans="1:10" ht="15.6" x14ac:dyDescent="0.3">
      <c r="A1024" s="422" t="s">
        <v>33</v>
      </c>
      <c r="B1024" s="423">
        <v>2032</v>
      </c>
      <c r="C1024" s="436" t="s">
        <v>1294</v>
      </c>
      <c r="D1024" s="433">
        <v>4.2701098910283728E-3</v>
      </c>
      <c r="E1024" s="407">
        <v>2.5508393446499161E-2</v>
      </c>
      <c r="F1024" s="407">
        <v>8.9116333107727025E-4</v>
      </c>
      <c r="G1024" s="429">
        <v>8.2053795018658705E-4</v>
      </c>
      <c r="H1024" s="444">
        <v>3.0756871676718377E-5</v>
      </c>
      <c r="I1024" s="412">
        <v>2.9426340948492582E-5</v>
      </c>
      <c r="J1024" s="428">
        <v>3.1811527184345989E-2</v>
      </c>
    </row>
    <row r="1025" spans="1:10" ht="15.6" x14ac:dyDescent="0.3">
      <c r="A1025" s="422" t="s">
        <v>33</v>
      </c>
      <c r="B1025" s="423">
        <v>2033</v>
      </c>
      <c r="C1025" s="436" t="s">
        <v>1295</v>
      </c>
      <c r="D1025" s="433">
        <v>3.9000840223495439E-3</v>
      </c>
      <c r="E1025" s="407">
        <v>2.4193488611196075E-2</v>
      </c>
      <c r="F1025" s="407">
        <v>8.3766536132241288E-4</v>
      </c>
      <c r="G1025" s="429">
        <v>7.7126839490284358E-4</v>
      </c>
      <c r="H1025" s="444">
        <v>2.8606632025092479E-5</v>
      </c>
      <c r="I1025" s="412">
        <v>2.736911955967577E-5</v>
      </c>
      <c r="J1025" s="428">
        <v>3.1261674179749246E-2</v>
      </c>
    </row>
    <row r="1026" spans="1:10" ht="15.6" x14ac:dyDescent="0.3">
      <c r="A1026" s="422" t="s">
        <v>33</v>
      </c>
      <c r="B1026" s="423">
        <v>2034</v>
      </c>
      <c r="C1026" s="436" t="s">
        <v>1296</v>
      </c>
      <c r="D1026" s="433">
        <v>3.5698905359457297E-3</v>
      </c>
      <c r="E1026" s="407">
        <v>2.306458562538713E-2</v>
      </c>
      <c r="F1026" s="407">
        <v>7.8799804601949229E-4</v>
      </c>
      <c r="G1026" s="429">
        <v>7.2552777173230307E-4</v>
      </c>
      <c r="H1026" s="444">
        <v>2.6626400797769362E-5</v>
      </c>
      <c r="I1026" s="412">
        <v>2.5474555736314067E-5</v>
      </c>
      <c r="J1026" s="428">
        <v>3.0775800559464467E-2</v>
      </c>
    </row>
    <row r="1027" spans="1:10" ht="15.6" x14ac:dyDescent="0.3">
      <c r="A1027" s="422" t="s">
        <v>33</v>
      </c>
      <c r="B1027" s="423">
        <v>2035</v>
      </c>
      <c r="C1027" s="436" t="s">
        <v>1297</v>
      </c>
      <c r="D1027" s="433">
        <v>3.2774763899242406E-3</v>
      </c>
      <c r="E1027" s="407">
        <v>2.2123128916274219E-2</v>
      </c>
      <c r="F1027" s="407">
        <v>7.4217175679782441E-4</v>
      </c>
      <c r="G1027" s="429">
        <v>6.8332846779109154E-4</v>
      </c>
      <c r="H1027" s="444">
        <v>2.4910571330559919E-5</v>
      </c>
      <c r="I1027" s="412">
        <v>2.3832954723017042E-5</v>
      </c>
      <c r="J1027" s="428">
        <v>3.035103546497574E-2</v>
      </c>
    </row>
    <row r="1028" spans="1:10" ht="15.6" x14ac:dyDescent="0.3">
      <c r="A1028" s="422" t="s">
        <v>33</v>
      </c>
      <c r="B1028" s="423">
        <v>2036</v>
      </c>
      <c r="C1028" s="436" t="s">
        <v>1298</v>
      </c>
      <c r="D1028" s="433">
        <v>3.0239561003467673E-3</v>
      </c>
      <c r="E1028" s="407">
        <v>2.134296620477133E-2</v>
      </c>
      <c r="F1028" s="407">
        <v>7.020931147046286E-4</v>
      </c>
      <c r="G1028" s="429">
        <v>6.4641715592017503E-4</v>
      </c>
      <c r="H1028" s="444">
        <v>2.3288701975519438E-5</v>
      </c>
      <c r="I1028" s="412">
        <v>2.2281247541975605E-5</v>
      </c>
      <c r="J1028" s="428">
        <v>2.9983943199212052E-2</v>
      </c>
    </row>
    <row r="1029" spans="1:10" ht="15.6" x14ac:dyDescent="0.3">
      <c r="A1029" s="422" t="s">
        <v>33</v>
      </c>
      <c r="B1029" s="423">
        <v>2037</v>
      </c>
      <c r="C1029" s="436" t="s">
        <v>1299</v>
      </c>
      <c r="D1029" s="433">
        <v>2.8121328684136324E-3</v>
      </c>
      <c r="E1029" s="407">
        <v>2.0726928160726375E-2</v>
      </c>
      <c r="F1029" s="407">
        <v>6.6670806216479557E-4</v>
      </c>
      <c r="G1029" s="429">
        <v>6.1383398968824611E-4</v>
      </c>
      <c r="H1029" s="444">
        <v>2.200629364667861E-5</v>
      </c>
      <c r="I1029" s="412">
        <v>2.1054309078602934E-5</v>
      </c>
      <c r="J1029" s="428">
        <v>2.9665218992912183E-2</v>
      </c>
    </row>
    <row r="1030" spans="1:10" ht="15.6" x14ac:dyDescent="0.3">
      <c r="A1030" s="422" t="s">
        <v>33</v>
      </c>
      <c r="B1030" s="423">
        <v>2038</v>
      </c>
      <c r="C1030" s="436" t="s">
        <v>1300</v>
      </c>
      <c r="D1030" s="433">
        <v>2.6219215907429642E-3</v>
      </c>
      <c r="E1030" s="407">
        <v>2.0179176369354034E-2</v>
      </c>
      <c r="F1030" s="407">
        <v>6.3539304374230637E-4</v>
      </c>
      <c r="G1030" s="429">
        <v>5.8499944558454029E-4</v>
      </c>
      <c r="H1030" s="444">
        <v>2.0898153840537039E-5</v>
      </c>
      <c r="I1030" s="412">
        <v>1.9994105480223774E-5</v>
      </c>
      <c r="J1030" s="428">
        <v>2.9392783286436661E-2</v>
      </c>
    </row>
    <row r="1031" spans="1:10" ht="15.6" x14ac:dyDescent="0.3">
      <c r="A1031" s="422" t="s">
        <v>33</v>
      </c>
      <c r="B1031" s="423">
        <v>2039</v>
      </c>
      <c r="C1031" s="436" t="s">
        <v>1301</v>
      </c>
      <c r="D1031" s="433">
        <v>2.4469362859112073E-3</v>
      </c>
      <c r="E1031" s="407">
        <v>1.9680537338459911E-2</v>
      </c>
      <c r="F1031" s="407">
        <v>6.0784755922454949E-4</v>
      </c>
      <c r="G1031" s="429">
        <v>5.5963663815686521E-4</v>
      </c>
      <c r="H1031" s="444">
        <v>1.9946869132419949E-5</v>
      </c>
      <c r="I1031" s="412">
        <v>1.9083967785600455E-5</v>
      </c>
      <c r="J1031" s="428">
        <v>2.9160733784279688E-2</v>
      </c>
    </row>
    <row r="1032" spans="1:10" ht="15.6" x14ac:dyDescent="0.3">
      <c r="A1032" s="422" t="s">
        <v>33</v>
      </c>
      <c r="B1032" s="423">
        <v>2040</v>
      </c>
      <c r="C1032" s="436" t="s">
        <v>1302</v>
      </c>
      <c r="D1032" s="433">
        <v>2.2857516160913658E-3</v>
      </c>
      <c r="E1032" s="407">
        <v>1.9238737836193853E-2</v>
      </c>
      <c r="F1032" s="407">
        <v>5.8377209701110312E-4</v>
      </c>
      <c r="G1032" s="429">
        <v>5.3747099241543527E-4</v>
      </c>
      <c r="H1032" s="444">
        <v>1.9154111909156343E-5</v>
      </c>
      <c r="I1032" s="412">
        <v>1.8325513133481945E-5</v>
      </c>
      <c r="J1032" s="428">
        <v>2.8964767820250328E-2</v>
      </c>
    </row>
    <row r="1033" spans="1:10" ht="15.6" x14ac:dyDescent="0.3">
      <c r="A1033" s="422" t="s">
        <v>33</v>
      </c>
      <c r="B1033" s="423">
        <v>2041</v>
      </c>
      <c r="C1033" s="436" t="s">
        <v>1303</v>
      </c>
      <c r="D1033" s="433">
        <v>2.1649094298835259E-3</v>
      </c>
      <c r="E1033" s="407">
        <v>1.8906630553575929E-2</v>
      </c>
      <c r="F1033" s="407">
        <v>5.6493660640117367E-4</v>
      </c>
      <c r="G1033" s="429">
        <v>5.2012770256272837E-4</v>
      </c>
      <c r="H1033" s="444">
        <v>1.8495668456452132E-5</v>
      </c>
      <c r="I1033" s="412">
        <v>1.7695557795616116E-5</v>
      </c>
      <c r="J1033" s="428">
        <v>2.8804083824348341E-2</v>
      </c>
    </row>
    <row r="1034" spans="1:10" ht="15.6" x14ac:dyDescent="0.3">
      <c r="A1034" s="422" t="s">
        <v>33</v>
      </c>
      <c r="B1034" s="423">
        <v>2042</v>
      </c>
      <c r="C1034" s="436" t="s">
        <v>1304</v>
      </c>
      <c r="D1034" s="433">
        <v>2.063123931929995E-3</v>
      </c>
      <c r="E1034" s="407">
        <v>1.8611192247534252E-2</v>
      </c>
      <c r="F1034" s="407">
        <v>5.4904881072207748E-4</v>
      </c>
      <c r="G1034" s="429">
        <v>5.0550027428058314E-4</v>
      </c>
      <c r="H1034" s="444">
        <v>1.7991308803041746E-5</v>
      </c>
      <c r="I1034" s="412">
        <v>1.7213013815680207E-5</v>
      </c>
      <c r="J1034" s="428">
        <v>2.8666130246256728E-2</v>
      </c>
    </row>
    <row r="1035" spans="1:10" ht="15.6" x14ac:dyDescent="0.3">
      <c r="A1035" s="422" t="s">
        <v>33</v>
      </c>
      <c r="B1035" s="423">
        <v>2043</v>
      </c>
      <c r="C1035" s="436" t="s">
        <v>1305</v>
      </c>
      <c r="D1035" s="433">
        <v>1.9856193384678784E-3</v>
      </c>
      <c r="E1035" s="407">
        <v>1.8385307733442449E-2</v>
      </c>
      <c r="F1035" s="407">
        <v>5.3573651998375721E-4</v>
      </c>
      <c r="G1035" s="429">
        <v>4.9324544992613835E-4</v>
      </c>
      <c r="H1035" s="444">
        <v>1.758526672806945E-5</v>
      </c>
      <c r="I1035" s="412">
        <v>1.6824535243219775E-5</v>
      </c>
      <c r="J1035" s="428">
        <v>2.8549207492356777E-2</v>
      </c>
    </row>
    <row r="1036" spans="1:10" ht="15.6" x14ac:dyDescent="0.3">
      <c r="A1036" s="422" t="s">
        <v>33</v>
      </c>
      <c r="B1036" s="423">
        <v>2044</v>
      </c>
      <c r="C1036" s="436" t="s">
        <v>1306</v>
      </c>
      <c r="D1036" s="433">
        <v>1.9280212724415873E-3</v>
      </c>
      <c r="E1036" s="407">
        <v>1.8208275013548155E-2</v>
      </c>
      <c r="F1036" s="407">
        <v>5.2461019552100824E-4</v>
      </c>
      <c r="G1036" s="429">
        <v>4.8300287000146872E-4</v>
      </c>
      <c r="H1036" s="444">
        <v>1.7254171376740044E-5</v>
      </c>
      <c r="I1036" s="412">
        <v>1.6507766553713327E-5</v>
      </c>
      <c r="J1036" s="428">
        <v>2.8452951042694376E-2</v>
      </c>
    </row>
    <row r="1037" spans="1:10" ht="15.6" x14ac:dyDescent="0.3">
      <c r="A1037" s="422" t="s">
        <v>33</v>
      </c>
      <c r="B1037" s="423">
        <v>2045</v>
      </c>
      <c r="C1037" s="436" t="s">
        <v>1307</v>
      </c>
      <c r="D1037" s="433">
        <v>1.8878587976396621E-3</v>
      </c>
      <c r="E1037" s="407">
        <v>1.8083008863980128E-2</v>
      </c>
      <c r="F1037" s="407">
        <v>5.1532604857758497E-4</v>
      </c>
      <c r="G1037" s="429">
        <v>4.744570826271553E-4</v>
      </c>
      <c r="H1037" s="444">
        <v>1.7017013015999374E-5</v>
      </c>
      <c r="I1037" s="412">
        <v>1.6280861478461606E-5</v>
      </c>
      <c r="J1037" s="428">
        <v>2.8368879560974735E-2</v>
      </c>
    </row>
    <row r="1038" spans="1:10" ht="15.6" x14ac:dyDescent="0.3">
      <c r="A1038" s="422" t="s">
        <v>33</v>
      </c>
      <c r="B1038" s="423">
        <v>2046</v>
      </c>
      <c r="C1038" s="436" t="s">
        <v>1308</v>
      </c>
      <c r="D1038" s="433">
        <v>1.8531542943095035E-3</v>
      </c>
      <c r="E1038" s="407">
        <v>1.7979323327859169E-2</v>
      </c>
      <c r="F1038" s="407">
        <v>5.0765944585893185E-4</v>
      </c>
      <c r="G1038" s="429">
        <v>4.674006925009325E-4</v>
      </c>
      <c r="H1038" s="444">
        <v>1.6814125322459091E-5</v>
      </c>
      <c r="I1038" s="412">
        <v>1.60867562167872E-5</v>
      </c>
      <c r="J1038" s="428">
        <v>2.8297981040368105E-2</v>
      </c>
    </row>
    <row r="1039" spans="1:10" ht="15.6" x14ac:dyDescent="0.3">
      <c r="A1039" s="422" t="s">
        <v>33</v>
      </c>
      <c r="B1039" s="423">
        <v>2047</v>
      </c>
      <c r="C1039" s="436" t="s">
        <v>1309</v>
      </c>
      <c r="D1039" s="433">
        <v>1.8221964762898434E-3</v>
      </c>
      <c r="E1039" s="407">
        <v>1.787972633923432E-2</v>
      </c>
      <c r="F1039" s="407">
        <v>5.0140105046699729E-4</v>
      </c>
      <c r="G1039" s="429">
        <v>4.6164034928923559E-4</v>
      </c>
      <c r="H1039" s="444">
        <v>1.6648123230622643E-5</v>
      </c>
      <c r="I1039" s="412">
        <v>1.5927933712286808E-5</v>
      </c>
      <c r="J1039" s="428">
        <v>2.8238406411040841E-2</v>
      </c>
    </row>
    <row r="1040" spans="1:10" ht="15.6" x14ac:dyDescent="0.3">
      <c r="A1040" s="422" t="s">
        <v>33</v>
      </c>
      <c r="B1040" s="423">
        <v>2048</v>
      </c>
      <c r="C1040" s="436" t="s">
        <v>1310</v>
      </c>
      <c r="D1040" s="433">
        <v>1.7977646943717945E-3</v>
      </c>
      <c r="E1040" s="407">
        <v>1.7800937138266547E-2</v>
      </c>
      <c r="F1040" s="407">
        <v>4.9634439067622381E-4</v>
      </c>
      <c r="G1040" s="429">
        <v>4.5698594330681019E-4</v>
      </c>
      <c r="H1040" s="444">
        <v>1.6512996270700242E-5</v>
      </c>
      <c r="I1040" s="412">
        <v>1.5798651327251854E-5</v>
      </c>
      <c r="J1040" s="428">
        <v>2.818841005396425E-2</v>
      </c>
    </row>
    <row r="1041" spans="1:10" ht="15.6" x14ac:dyDescent="0.3">
      <c r="A1041" s="422" t="s">
        <v>33</v>
      </c>
      <c r="B1041" s="423">
        <v>2049</v>
      </c>
      <c r="C1041" s="436" t="s">
        <v>1311</v>
      </c>
      <c r="D1041" s="433">
        <v>1.7883788091194079E-3</v>
      </c>
      <c r="E1041" s="407">
        <v>1.780688538871161E-2</v>
      </c>
      <c r="F1041" s="407">
        <v>4.9308852769508948E-4</v>
      </c>
      <c r="G1041" s="429">
        <v>4.5398850488183464E-4</v>
      </c>
      <c r="H1041" s="444">
        <v>1.6414496578993426E-5</v>
      </c>
      <c r="I1041" s="412">
        <v>1.5704414200758962E-5</v>
      </c>
      <c r="J1041" s="428">
        <v>2.8145336526586778E-2</v>
      </c>
    </row>
    <row r="1042" spans="1:10" ht="15.6" x14ac:dyDescent="0.3">
      <c r="A1042" s="422" t="s">
        <v>33</v>
      </c>
      <c r="B1042" s="423">
        <v>2050</v>
      </c>
      <c r="C1042" s="436" t="s">
        <v>1312</v>
      </c>
      <c r="D1042" s="433">
        <v>1.7810372069758452E-3</v>
      </c>
      <c r="E1042" s="407">
        <v>1.7814610290346325E-2</v>
      </c>
      <c r="F1042" s="407">
        <v>4.905070547760672E-4</v>
      </c>
      <c r="G1042" s="429">
        <v>4.5161115099426205E-4</v>
      </c>
      <c r="H1042" s="444">
        <v>1.6316857540678185E-5</v>
      </c>
      <c r="I1042" s="412">
        <v>1.5610998907358889E-5</v>
      </c>
      <c r="J1042" s="428">
        <v>2.8110498569972973E-2</v>
      </c>
    </row>
    <row r="1043" spans="1:10" ht="15.6" x14ac:dyDescent="0.3">
      <c r="A1043" s="422" t="s">
        <v>34</v>
      </c>
      <c r="B1043" s="423">
        <v>2015</v>
      </c>
      <c r="C1043" s="436" t="s">
        <v>2476</v>
      </c>
      <c r="D1043" s="433">
        <v>7.3297879812281599E-2</v>
      </c>
      <c r="E1043" s="407">
        <v>0.31076384944066165</v>
      </c>
      <c r="F1043" s="407">
        <v>2.5747616703731832E-3</v>
      </c>
      <c r="G1043" s="429">
        <v>2.3859286558003379E-3</v>
      </c>
      <c r="H1043" s="444">
        <v>3.4830975723812701E-4</v>
      </c>
      <c r="I1043" s="412">
        <v>3.332420286064548E-4</v>
      </c>
      <c r="J1043" s="428">
        <v>4.3762800406094468E-2</v>
      </c>
    </row>
    <row r="1044" spans="1:10" ht="15.6" x14ac:dyDescent="0.3">
      <c r="A1044" s="422" t="s">
        <v>34</v>
      </c>
      <c r="B1044" s="423">
        <v>2016</v>
      </c>
      <c r="C1044" s="436" t="s">
        <v>2477</v>
      </c>
      <c r="D1044" s="433">
        <v>6.1615543406875792E-2</v>
      </c>
      <c r="E1044" s="407">
        <v>0.26842633433940838</v>
      </c>
      <c r="F1044" s="407">
        <v>2.3501253785126338E-3</v>
      </c>
      <c r="G1044" s="429">
        <v>2.1763643712683928E-3</v>
      </c>
      <c r="H1044" s="444">
        <v>3.067537545741878E-4</v>
      </c>
      <c r="I1044" s="412">
        <v>2.9348372097239928E-4</v>
      </c>
      <c r="J1044" s="428">
        <v>4.2892518071564453E-2</v>
      </c>
    </row>
    <row r="1045" spans="1:10" ht="15.6" x14ac:dyDescent="0.3">
      <c r="A1045" s="422" t="s">
        <v>34</v>
      </c>
      <c r="B1045" s="423">
        <v>2017</v>
      </c>
      <c r="C1045" s="436" t="s">
        <v>1313</v>
      </c>
      <c r="D1045" s="433">
        <v>5.1977930166161437E-2</v>
      </c>
      <c r="E1045" s="407">
        <v>0.23447112502771059</v>
      </c>
      <c r="F1045" s="407">
        <v>2.2044202342347621E-3</v>
      </c>
      <c r="G1045" s="429">
        <v>2.039903908434706E-3</v>
      </c>
      <c r="H1045" s="444">
        <v>2.736312056037417E-4</v>
      </c>
      <c r="I1045" s="412">
        <v>2.6179404378884943E-4</v>
      </c>
      <c r="J1045" s="428">
        <v>4.1872364423535355E-2</v>
      </c>
    </row>
    <row r="1046" spans="1:10" ht="15.6" x14ac:dyDescent="0.3">
      <c r="A1046" s="422" t="s">
        <v>34</v>
      </c>
      <c r="B1046" s="423">
        <v>2018</v>
      </c>
      <c r="C1046" s="436" t="s">
        <v>1314</v>
      </c>
      <c r="D1046" s="433">
        <v>4.3231029929898197E-2</v>
      </c>
      <c r="E1046" s="407">
        <v>0.20365917266008141</v>
      </c>
      <c r="F1046" s="407">
        <v>2.0948233982996823E-3</v>
      </c>
      <c r="G1046" s="429">
        <v>1.936937404437702E-3</v>
      </c>
      <c r="H1046" s="444">
        <v>2.4421730202891097E-4</v>
      </c>
      <c r="I1046" s="412">
        <v>2.3365256936148238E-4</v>
      </c>
      <c r="J1046" s="428">
        <v>4.079547434184079E-2</v>
      </c>
    </row>
    <row r="1047" spans="1:10" ht="15.6" x14ac:dyDescent="0.3">
      <c r="A1047" s="422" t="s">
        <v>34</v>
      </c>
      <c r="B1047" s="423">
        <v>2019</v>
      </c>
      <c r="C1047" s="436" t="s">
        <v>1315</v>
      </c>
      <c r="D1047" s="433">
        <v>3.6404743891879837E-2</v>
      </c>
      <c r="E1047" s="407">
        <v>0.17721863702888105</v>
      </c>
      <c r="F1047" s="407">
        <v>2.0124651943232517E-3</v>
      </c>
      <c r="G1047" s="429">
        <v>1.8595204407412533E-3</v>
      </c>
      <c r="H1047" s="444">
        <v>2.169935430938514E-4</v>
      </c>
      <c r="I1047" s="412">
        <v>2.0760649959018974E-4</v>
      </c>
      <c r="J1047" s="428">
        <v>3.9672348569894322E-2</v>
      </c>
    </row>
    <row r="1048" spans="1:10" ht="15.6" x14ac:dyDescent="0.3">
      <c r="A1048" s="422" t="s">
        <v>34</v>
      </c>
      <c r="B1048" s="423">
        <v>2020</v>
      </c>
      <c r="C1048" s="436" t="s">
        <v>1316</v>
      </c>
      <c r="D1048" s="433">
        <v>3.0940657214741932E-2</v>
      </c>
      <c r="E1048" s="407">
        <v>0.15435587585679089</v>
      </c>
      <c r="F1048" s="407">
        <v>1.9228736851986763E-3</v>
      </c>
      <c r="G1048" s="429">
        <v>1.7759189836642566E-3</v>
      </c>
      <c r="H1048" s="444">
        <v>1.9342252658244568E-4</v>
      </c>
      <c r="I1048" s="412">
        <v>1.8505515957851779E-4</v>
      </c>
      <c r="J1048" s="428">
        <v>3.854220949579451E-2</v>
      </c>
    </row>
    <row r="1049" spans="1:10" ht="15.6" x14ac:dyDescent="0.3">
      <c r="A1049" s="422" t="s">
        <v>34</v>
      </c>
      <c r="B1049" s="423">
        <v>2021</v>
      </c>
      <c r="C1049" s="436" t="s">
        <v>1317</v>
      </c>
      <c r="D1049" s="433">
        <v>2.6500822734946208E-2</v>
      </c>
      <c r="E1049" s="407">
        <v>0.13426513900520987</v>
      </c>
      <c r="F1049" s="407">
        <v>1.816217892398532E-3</v>
      </c>
      <c r="G1049" s="429">
        <v>1.6768543999018499E-3</v>
      </c>
      <c r="H1049" s="444">
        <v>1.726241974442975E-4</v>
      </c>
      <c r="I1049" s="412">
        <v>1.6515655294554226E-4</v>
      </c>
      <c r="J1049" s="428">
        <v>3.738059114161342E-2</v>
      </c>
    </row>
    <row r="1050" spans="1:10" ht="15.6" x14ac:dyDescent="0.3">
      <c r="A1050" s="422" t="s">
        <v>34</v>
      </c>
      <c r="B1050" s="423">
        <v>2022</v>
      </c>
      <c r="C1050" s="436" t="s">
        <v>1318</v>
      </c>
      <c r="D1050" s="433">
        <v>2.1867835198136863E-2</v>
      </c>
      <c r="E1050" s="407">
        <v>0.11589229561360516</v>
      </c>
      <c r="F1050" s="407">
        <v>1.7122285607096002E-3</v>
      </c>
      <c r="G1050" s="429">
        <v>1.5801989544062633E-3</v>
      </c>
      <c r="H1050" s="444">
        <v>1.5467742144604016E-4</v>
      </c>
      <c r="I1050" s="412">
        <v>1.4798614317977556E-4</v>
      </c>
      <c r="J1050" s="428">
        <v>3.6247497501378685E-2</v>
      </c>
    </row>
    <row r="1051" spans="1:10" ht="15.6" x14ac:dyDescent="0.3">
      <c r="A1051" s="422" t="s">
        <v>34</v>
      </c>
      <c r="B1051" s="423">
        <v>2023</v>
      </c>
      <c r="C1051" s="436" t="s">
        <v>1319</v>
      </c>
      <c r="D1051" s="433">
        <v>1.8990909940748636E-2</v>
      </c>
      <c r="E1051" s="407">
        <v>0.10134942472639322</v>
      </c>
      <c r="F1051" s="407">
        <v>1.6185461545842256E-3</v>
      </c>
      <c r="G1051" s="429">
        <v>1.4933742450097382E-3</v>
      </c>
      <c r="H1051" s="444">
        <v>1.3758461652268341E-4</v>
      </c>
      <c r="I1051" s="412">
        <v>1.3163277011688868E-4</v>
      </c>
      <c r="J1051" s="428">
        <v>3.5123103902588076E-2</v>
      </c>
    </row>
    <row r="1052" spans="1:10" ht="15.6" x14ac:dyDescent="0.3">
      <c r="A1052" s="422" t="s">
        <v>34</v>
      </c>
      <c r="B1052" s="423">
        <v>2024</v>
      </c>
      <c r="C1052" s="436" t="s">
        <v>1320</v>
      </c>
      <c r="D1052" s="433">
        <v>1.6540925899200646E-2</v>
      </c>
      <c r="E1052" s="407">
        <v>8.8988203355757384E-2</v>
      </c>
      <c r="F1052" s="407">
        <v>1.5347361494563159E-3</v>
      </c>
      <c r="G1052" s="429">
        <v>1.4156845768584993E-3</v>
      </c>
      <c r="H1052" s="444">
        <v>1.2168621436515925E-4</v>
      </c>
      <c r="I1052" s="412">
        <v>1.1642211853245297E-4</v>
      </c>
      <c r="J1052" s="428">
        <v>3.4041115023840988E-2</v>
      </c>
    </row>
    <row r="1053" spans="1:10" ht="15.6" x14ac:dyDescent="0.3">
      <c r="A1053" s="422" t="s">
        <v>34</v>
      </c>
      <c r="B1053" s="423">
        <v>2025</v>
      </c>
      <c r="C1053" s="436" t="s">
        <v>1321</v>
      </c>
      <c r="D1053" s="433">
        <v>1.4539482364034725E-2</v>
      </c>
      <c r="E1053" s="407">
        <v>7.8855347615107874E-2</v>
      </c>
      <c r="F1053" s="407">
        <v>1.4661845645917431E-3</v>
      </c>
      <c r="G1053" s="429">
        <v>1.3521871673660057E-3</v>
      </c>
      <c r="H1053" s="444">
        <v>1.0951538471371813E-4</v>
      </c>
      <c r="I1053" s="412">
        <v>1.0477780406479981E-4</v>
      </c>
      <c r="J1053" s="428">
        <v>3.2945175223360483E-2</v>
      </c>
    </row>
    <row r="1054" spans="1:10" ht="15.6" x14ac:dyDescent="0.3">
      <c r="A1054" s="422" t="s">
        <v>34</v>
      </c>
      <c r="B1054" s="423">
        <v>2026</v>
      </c>
      <c r="C1054" s="436" t="s">
        <v>1322</v>
      </c>
      <c r="D1054" s="433">
        <v>1.2864744502257185E-2</v>
      </c>
      <c r="E1054" s="407">
        <v>7.0433108022542656E-2</v>
      </c>
      <c r="F1054" s="407">
        <v>1.3992940871626158E-3</v>
      </c>
      <c r="G1054" s="429">
        <v>1.2902553412321987E-3</v>
      </c>
      <c r="H1054" s="444">
        <v>9.8041609829505299E-5</v>
      </c>
      <c r="I1054" s="412">
        <v>9.3800368905866944E-5</v>
      </c>
      <c r="J1054" s="428">
        <v>3.1950293496570033E-2</v>
      </c>
    </row>
    <row r="1055" spans="1:10" ht="15.6" x14ac:dyDescent="0.3">
      <c r="A1055" s="422" t="s">
        <v>34</v>
      </c>
      <c r="B1055" s="423">
        <v>2027</v>
      </c>
      <c r="C1055" s="436" t="s">
        <v>1323</v>
      </c>
      <c r="D1055" s="433">
        <v>1.1394353693134926E-2</v>
      </c>
      <c r="E1055" s="407">
        <v>6.3091921323885733E-2</v>
      </c>
      <c r="F1055" s="407">
        <v>1.3222200409893942E-3</v>
      </c>
      <c r="G1055" s="429">
        <v>1.2187799683612227E-3</v>
      </c>
      <c r="H1055" s="444">
        <v>8.1744059358389605E-5</v>
      </c>
      <c r="I1055" s="412">
        <v>7.8207849422457372E-5</v>
      </c>
      <c r="J1055" s="428">
        <v>3.1045009545779739E-2</v>
      </c>
    </row>
    <row r="1056" spans="1:10" ht="15.6" x14ac:dyDescent="0.3">
      <c r="A1056" s="422" t="s">
        <v>34</v>
      </c>
      <c r="B1056" s="423">
        <v>2028</v>
      </c>
      <c r="C1056" s="436" t="s">
        <v>1324</v>
      </c>
      <c r="D1056" s="433">
        <v>1.0154351680392752E-2</v>
      </c>
      <c r="E1056" s="407">
        <v>5.6888640823419802E-2</v>
      </c>
      <c r="F1056" s="407">
        <v>1.2439446740301013E-3</v>
      </c>
      <c r="G1056" s="429">
        <v>1.1463507783825162E-3</v>
      </c>
      <c r="H1056" s="444">
        <v>6.9472064032889195E-5</v>
      </c>
      <c r="I1056" s="412">
        <v>6.6466736944371043E-5</v>
      </c>
      <c r="J1056" s="428">
        <v>3.0233066128169613E-2</v>
      </c>
    </row>
    <row r="1057" spans="1:10" ht="15.6" x14ac:dyDescent="0.3">
      <c r="A1057" s="422" t="s">
        <v>34</v>
      </c>
      <c r="B1057" s="423">
        <v>2029</v>
      </c>
      <c r="C1057" s="436" t="s">
        <v>1325</v>
      </c>
      <c r="D1057" s="433">
        <v>9.0512353561178569E-3</v>
      </c>
      <c r="E1057" s="407">
        <v>5.1489506938141055E-2</v>
      </c>
      <c r="F1057" s="407">
        <v>1.1707736145323052E-3</v>
      </c>
      <c r="G1057" s="429">
        <v>1.078779044837294E-3</v>
      </c>
      <c r="H1057" s="444">
        <v>6.1588110342942812E-5</v>
      </c>
      <c r="I1057" s="412">
        <v>5.8923830591473399E-5</v>
      </c>
      <c r="J1057" s="428">
        <v>2.9505942851636921E-2</v>
      </c>
    </row>
    <row r="1058" spans="1:10" ht="15.6" x14ac:dyDescent="0.3">
      <c r="A1058" s="422" t="s">
        <v>34</v>
      </c>
      <c r="B1058" s="423">
        <v>2030</v>
      </c>
      <c r="C1058" s="436" t="s">
        <v>1326</v>
      </c>
      <c r="D1058" s="433">
        <v>8.1045010421598486E-3</v>
      </c>
      <c r="E1058" s="407">
        <v>4.6793351689714727E-2</v>
      </c>
      <c r="F1058" s="407">
        <v>1.1005870418529873E-3</v>
      </c>
      <c r="G1058" s="429">
        <v>1.0140024742429376E-3</v>
      </c>
      <c r="H1058" s="444">
        <v>5.5080838034416169E-5</v>
      </c>
      <c r="I1058" s="412">
        <v>5.2698061365856857E-5</v>
      </c>
      <c r="J1058" s="428">
        <v>2.8858772198706497E-2</v>
      </c>
    </row>
    <row r="1059" spans="1:10" ht="15.6" x14ac:dyDescent="0.3">
      <c r="A1059" s="422" t="s">
        <v>34</v>
      </c>
      <c r="B1059" s="423">
        <v>2031</v>
      </c>
      <c r="C1059" s="436" t="s">
        <v>1327</v>
      </c>
      <c r="D1059" s="433">
        <v>7.253864990143028E-3</v>
      </c>
      <c r="E1059" s="407">
        <v>4.2651376310173648E-2</v>
      </c>
      <c r="F1059" s="407">
        <v>1.0336401788929434E-3</v>
      </c>
      <c r="G1059" s="429">
        <v>9.5226209928415853E-4</v>
      </c>
      <c r="H1059" s="444">
        <v>5.0125286237615423E-5</v>
      </c>
      <c r="I1059" s="412">
        <v>4.7956881222433775E-5</v>
      </c>
      <c r="J1059" s="428">
        <v>2.8299010188482691E-2</v>
      </c>
    </row>
    <row r="1060" spans="1:10" ht="15.6" x14ac:dyDescent="0.3">
      <c r="A1060" s="422" t="s">
        <v>34</v>
      </c>
      <c r="B1060" s="423">
        <v>2032</v>
      </c>
      <c r="C1060" s="436" t="s">
        <v>1328</v>
      </c>
      <c r="D1060" s="433">
        <v>6.5342470096246509E-3</v>
      </c>
      <c r="E1060" s="407">
        <v>3.9248758207982799E-2</v>
      </c>
      <c r="F1060" s="407">
        <v>9.7185518068279683E-4</v>
      </c>
      <c r="G1060" s="429">
        <v>8.9529350572850836E-4</v>
      </c>
      <c r="H1060" s="444">
        <v>4.5832693020492566E-5</v>
      </c>
      <c r="I1060" s="412">
        <v>4.3849984178814352E-5</v>
      </c>
      <c r="J1060" s="428">
        <v>2.7790325770275064E-2</v>
      </c>
    </row>
    <row r="1061" spans="1:10" ht="15.6" x14ac:dyDescent="0.3">
      <c r="A1061" s="422" t="s">
        <v>34</v>
      </c>
      <c r="B1061" s="423">
        <v>2033</v>
      </c>
      <c r="C1061" s="436" t="s">
        <v>1329</v>
      </c>
      <c r="D1061" s="433">
        <v>5.8979931933727638E-3</v>
      </c>
      <c r="E1061" s="407">
        <v>3.632207897197795E-2</v>
      </c>
      <c r="F1061" s="407">
        <v>9.1422132950941888E-4</v>
      </c>
      <c r="G1061" s="429">
        <v>8.4217665518044086E-4</v>
      </c>
      <c r="H1061" s="444">
        <v>4.2498509749360363E-5</v>
      </c>
      <c r="I1061" s="412">
        <v>4.0660040143669395E-5</v>
      </c>
      <c r="J1061" s="428">
        <v>2.7341890679382662E-2</v>
      </c>
    </row>
    <row r="1062" spans="1:10" ht="15.6" x14ac:dyDescent="0.3">
      <c r="A1062" s="422" t="s">
        <v>34</v>
      </c>
      <c r="B1062" s="423">
        <v>2034</v>
      </c>
      <c r="C1062" s="436" t="s">
        <v>1330</v>
      </c>
      <c r="D1062" s="433">
        <v>5.3070529164604228E-3</v>
      </c>
      <c r="E1062" s="407">
        <v>3.3655076694524201E-2</v>
      </c>
      <c r="F1062" s="407">
        <v>8.5928211100796915E-4</v>
      </c>
      <c r="G1062" s="429">
        <v>7.9154942860086455E-4</v>
      </c>
      <c r="H1062" s="444">
        <v>3.9466445859076816E-5</v>
      </c>
      <c r="I1062" s="412">
        <v>3.7759150289549776E-5</v>
      </c>
      <c r="J1062" s="428">
        <v>2.6947961398475564E-2</v>
      </c>
    </row>
    <row r="1063" spans="1:10" ht="15.6" x14ac:dyDescent="0.3">
      <c r="A1063" s="422" t="s">
        <v>34</v>
      </c>
      <c r="B1063" s="423">
        <v>2035</v>
      </c>
      <c r="C1063" s="436" t="s">
        <v>1331</v>
      </c>
      <c r="D1063" s="433">
        <v>4.7838599544610021E-3</v>
      </c>
      <c r="E1063" s="407">
        <v>3.137629100564876E-2</v>
      </c>
      <c r="F1063" s="407">
        <v>8.0840751327540398E-4</v>
      </c>
      <c r="G1063" s="429">
        <v>7.4466927229548574E-4</v>
      </c>
      <c r="H1063" s="444">
        <v>3.6709755213693025E-5</v>
      </c>
      <c r="I1063" s="412">
        <v>3.5121707862435556E-5</v>
      </c>
      <c r="J1063" s="428">
        <v>2.6604671410868422E-2</v>
      </c>
    </row>
    <row r="1064" spans="1:10" ht="15.6" x14ac:dyDescent="0.3">
      <c r="A1064" s="422" t="s">
        <v>34</v>
      </c>
      <c r="B1064" s="423">
        <v>2036</v>
      </c>
      <c r="C1064" s="436" t="s">
        <v>1332</v>
      </c>
      <c r="D1064" s="433">
        <v>4.332712515505514E-3</v>
      </c>
      <c r="E1064" s="407">
        <v>2.9444042975337741E-2</v>
      </c>
      <c r="F1064" s="407">
        <v>7.6417981949768166E-4</v>
      </c>
      <c r="G1064" s="429">
        <v>7.039042074365201E-4</v>
      </c>
      <c r="H1064" s="444">
        <v>3.4045771739252984E-5</v>
      </c>
      <c r="I1064" s="412">
        <v>3.2572965858251051E-5</v>
      </c>
      <c r="J1064" s="428">
        <v>2.6306991920724245E-2</v>
      </c>
    </row>
    <row r="1065" spans="1:10" ht="15.6" x14ac:dyDescent="0.3">
      <c r="A1065" s="422" t="s">
        <v>34</v>
      </c>
      <c r="B1065" s="423">
        <v>2037</v>
      </c>
      <c r="C1065" s="436" t="s">
        <v>1333</v>
      </c>
      <c r="D1065" s="433">
        <v>3.9398474449942452E-3</v>
      </c>
      <c r="E1065" s="407">
        <v>2.7804100341326233E-2</v>
      </c>
      <c r="F1065" s="407">
        <v>7.2374179066909841E-4</v>
      </c>
      <c r="G1065" s="429">
        <v>6.666139551728277E-4</v>
      </c>
      <c r="H1065" s="444">
        <v>3.1123009370811527E-5</v>
      </c>
      <c r="I1065" s="412">
        <v>2.9776638566988774E-5</v>
      </c>
      <c r="J1065" s="428">
        <v>2.6051105517558886E-2</v>
      </c>
    </row>
    <row r="1066" spans="1:10" ht="15.6" x14ac:dyDescent="0.3">
      <c r="A1066" s="422" t="s">
        <v>34</v>
      </c>
      <c r="B1066" s="423">
        <v>2038</v>
      </c>
      <c r="C1066" s="436" t="s">
        <v>1334</v>
      </c>
      <c r="D1066" s="433">
        <v>3.5780770263303431E-3</v>
      </c>
      <c r="E1066" s="407">
        <v>2.6297957284807751E-2</v>
      </c>
      <c r="F1066" s="407">
        <v>6.8790778083339704E-4</v>
      </c>
      <c r="G1066" s="429">
        <v>6.3360077909386647E-4</v>
      </c>
      <c r="H1066" s="444">
        <v>2.9373215933907011E-5</v>
      </c>
      <c r="I1066" s="412">
        <v>2.8102546060512955E-5</v>
      </c>
      <c r="J1066" s="428">
        <v>2.5833050684581853E-2</v>
      </c>
    </row>
    <row r="1067" spans="1:10" ht="15.6" x14ac:dyDescent="0.3">
      <c r="A1067" s="422" t="s">
        <v>34</v>
      </c>
      <c r="B1067" s="423">
        <v>2039</v>
      </c>
      <c r="C1067" s="436" t="s">
        <v>1335</v>
      </c>
      <c r="D1067" s="433">
        <v>3.2308700916052484E-3</v>
      </c>
      <c r="E1067" s="407">
        <v>2.4855127549227616E-2</v>
      </c>
      <c r="F1067" s="407">
        <v>6.5519873921340746E-4</v>
      </c>
      <c r="G1067" s="429">
        <v>6.0346648936840917E-4</v>
      </c>
      <c r="H1067" s="444">
        <v>2.7784815341630261E-5</v>
      </c>
      <c r="I1067" s="412">
        <v>2.6582853702039691E-5</v>
      </c>
      <c r="J1067" s="428">
        <v>2.5647477177616701E-2</v>
      </c>
    </row>
    <row r="1068" spans="1:10" ht="15.6" x14ac:dyDescent="0.3">
      <c r="A1068" s="422" t="s">
        <v>34</v>
      </c>
      <c r="B1068" s="423">
        <v>2040</v>
      </c>
      <c r="C1068" s="436" t="s">
        <v>1336</v>
      </c>
      <c r="D1068" s="433">
        <v>2.9273613824113624E-3</v>
      </c>
      <c r="E1068" s="407">
        <v>2.3678363921862827E-2</v>
      </c>
      <c r="F1068" s="407">
        <v>6.2608275629045932E-4</v>
      </c>
      <c r="G1068" s="429">
        <v>5.7664694702037477E-4</v>
      </c>
      <c r="H1068" s="444">
        <v>2.6474017045628077E-5</v>
      </c>
      <c r="I1068" s="412">
        <v>2.5328762540979533E-5</v>
      </c>
      <c r="J1068" s="428">
        <v>2.5490907782425316E-2</v>
      </c>
    </row>
    <row r="1069" spans="1:10" ht="15.6" x14ac:dyDescent="0.3">
      <c r="A1069" s="422" t="s">
        <v>34</v>
      </c>
      <c r="B1069" s="423">
        <v>2041</v>
      </c>
      <c r="C1069" s="436" t="s">
        <v>1337</v>
      </c>
      <c r="D1069" s="433">
        <v>2.7132624194449485E-3</v>
      </c>
      <c r="E1069" s="407">
        <v>2.2779566494606829E-2</v>
      </c>
      <c r="F1069" s="407">
        <v>6.0355096066543837E-4</v>
      </c>
      <c r="G1069" s="429">
        <v>5.5588513700221805E-4</v>
      </c>
      <c r="H1069" s="444">
        <v>2.5289824008661022E-5</v>
      </c>
      <c r="I1069" s="412">
        <v>2.4195800660210428E-5</v>
      </c>
      <c r="J1069" s="428">
        <v>2.5361234151813402E-2</v>
      </c>
    </row>
    <row r="1070" spans="1:10" ht="15.6" x14ac:dyDescent="0.3">
      <c r="A1070" s="422" t="s">
        <v>34</v>
      </c>
      <c r="B1070" s="423">
        <v>2042</v>
      </c>
      <c r="C1070" s="436" t="s">
        <v>1338</v>
      </c>
      <c r="D1070" s="433">
        <v>2.5173046751584098E-3</v>
      </c>
      <c r="E1070" s="407">
        <v>2.1918279075167683E-2</v>
      </c>
      <c r="F1070" s="407">
        <v>5.8367171032658891E-4</v>
      </c>
      <c r="G1070" s="429">
        <v>5.3756681003940031E-4</v>
      </c>
      <c r="H1070" s="444">
        <v>2.4206832258304829E-5</v>
      </c>
      <c r="I1070" s="412">
        <v>2.3159653620951657E-5</v>
      </c>
      <c r="J1070" s="428">
        <v>2.5252005773585651E-2</v>
      </c>
    </row>
    <row r="1071" spans="1:10" ht="15.6" x14ac:dyDescent="0.3">
      <c r="A1071" s="422" t="s">
        <v>34</v>
      </c>
      <c r="B1071" s="423">
        <v>2043</v>
      </c>
      <c r="C1071" s="436" t="s">
        <v>1339</v>
      </c>
      <c r="D1071" s="433">
        <v>2.3663612550604506E-3</v>
      </c>
      <c r="E1071" s="407">
        <v>2.1245995364994791E-2</v>
      </c>
      <c r="F1071" s="407">
        <v>5.664781877367666E-4</v>
      </c>
      <c r="G1071" s="429">
        <v>5.2172570715410568E-4</v>
      </c>
      <c r="H1071" s="444">
        <v>2.3345259355638817E-5</v>
      </c>
      <c r="I1071" s="412">
        <v>2.2335354358561969E-5</v>
      </c>
      <c r="J1071" s="428">
        <v>2.5161484569993307E-2</v>
      </c>
    </row>
    <row r="1072" spans="1:10" ht="15.6" x14ac:dyDescent="0.3">
      <c r="A1072" s="422" t="s">
        <v>34</v>
      </c>
      <c r="B1072" s="423">
        <v>2044</v>
      </c>
      <c r="C1072" s="436" t="s">
        <v>1340</v>
      </c>
      <c r="D1072" s="433">
        <v>2.2398269492294428E-3</v>
      </c>
      <c r="E1072" s="407">
        <v>2.0642420890627983E-2</v>
      </c>
      <c r="F1072" s="407">
        <v>5.5143463818950423E-4</v>
      </c>
      <c r="G1072" s="429">
        <v>5.0786825058380379E-4</v>
      </c>
      <c r="H1072" s="444">
        <v>2.2663404039561106E-5</v>
      </c>
      <c r="I1072" s="412">
        <v>2.1682997946299202E-5</v>
      </c>
      <c r="J1072" s="428">
        <v>2.5085504441906131E-2</v>
      </c>
    </row>
    <row r="1073" spans="1:10" ht="15.6" x14ac:dyDescent="0.3">
      <c r="A1073" s="422" t="s">
        <v>34</v>
      </c>
      <c r="B1073" s="423">
        <v>2045</v>
      </c>
      <c r="C1073" s="436" t="s">
        <v>1341</v>
      </c>
      <c r="D1073" s="433">
        <v>2.1474851712012253E-3</v>
      </c>
      <c r="E1073" s="407">
        <v>2.0201362630919425E-2</v>
      </c>
      <c r="F1073" s="407">
        <v>5.385077769925362E-4</v>
      </c>
      <c r="G1073" s="429">
        <v>4.9596479142116623E-4</v>
      </c>
      <c r="H1073" s="444">
        <v>2.216675403211172E-5</v>
      </c>
      <c r="I1073" s="412">
        <v>2.1207835447529468E-5</v>
      </c>
      <c r="J1073" s="428">
        <v>2.5020740970595978E-2</v>
      </c>
    </row>
    <row r="1074" spans="1:10" ht="15.6" x14ac:dyDescent="0.3">
      <c r="A1074" s="422" t="s">
        <v>34</v>
      </c>
      <c r="B1074" s="423">
        <v>2046</v>
      </c>
      <c r="C1074" s="436" t="s">
        <v>1342</v>
      </c>
      <c r="D1074" s="433">
        <v>2.069677924671338E-3</v>
      </c>
      <c r="E1074" s="407">
        <v>1.9857475780904698E-2</v>
      </c>
      <c r="F1074" s="407">
        <v>5.2733821717841807E-4</v>
      </c>
      <c r="G1074" s="429">
        <v>4.8567512403210021E-4</v>
      </c>
      <c r="H1074" s="444">
        <v>2.1645844760561125E-5</v>
      </c>
      <c r="I1074" s="412">
        <v>2.0709461792776058E-5</v>
      </c>
      <c r="J1074" s="428">
        <v>2.4965854766626411E-2</v>
      </c>
    </row>
    <row r="1075" spans="1:10" ht="15.6" x14ac:dyDescent="0.3">
      <c r="A1075" s="422" t="s">
        <v>34</v>
      </c>
      <c r="B1075" s="423">
        <v>2047</v>
      </c>
      <c r="C1075" s="436" t="s">
        <v>1343</v>
      </c>
      <c r="D1075" s="433">
        <v>1.9982697980356107E-3</v>
      </c>
      <c r="E1075" s="407">
        <v>1.9540050576905495E-2</v>
      </c>
      <c r="F1075" s="407">
        <v>5.1787734111209671E-4</v>
      </c>
      <c r="G1075" s="429">
        <v>4.769634770842398E-4</v>
      </c>
      <c r="H1075" s="444">
        <v>2.1316957837937506E-5</v>
      </c>
      <c r="I1075" s="412">
        <v>2.0394797145419191E-5</v>
      </c>
      <c r="J1075" s="428">
        <v>2.4919713069808475E-2</v>
      </c>
    </row>
    <row r="1076" spans="1:10" ht="15.6" x14ac:dyDescent="0.3">
      <c r="A1076" s="422" t="s">
        <v>34</v>
      </c>
      <c r="B1076" s="423">
        <v>2048</v>
      </c>
      <c r="C1076" s="436" t="s">
        <v>1344</v>
      </c>
      <c r="D1076" s="433">
        <v>1.9429487286823368E-3</v>
      </c>
      <c r="E1076" s="407">
        <v>1.929188903960051E-2</v>
      </c>
      <c r="F1076" s="407">
        <v>5.0989546989577258E-4</v>
      </c>
      <c r="G1076" s="429">
        <v>4.6961257037306486E-4</v>
      </c>
      <c r="H1076" s="444">
        <v>2.0988280526155111E-5</v>
      </c>
      <c r="I1076" s="412">
        <v>2.0080330387371528E-5</v>
      </c>
      <c r="J1076" s="428">
        <v>2.4880506900384857E-2</v>
      </c>
    </row>
    <row r="1077" spans="1:10" ht="15.6" x14ac:dyDescent="0.3">
      <c r="A1077" s="422" t="s">
        <v>34</v>
      </c>
      <c r="B1077" s="423">
        <v>2049</v>
      </c>
      <c r="C1077" s="436" t="s">
        <v>1345</v>
      </c>
      <c r="D1077" s="433">
        <v>1.9219072213068151E-3</v>
      </c>
      <c r="E1077" s="407">
        <v>1.9266294860264811E-2</v>
      </c>
      <c r="F1077" s="407">
        <v>5.0486036165942277E-4</v>
      </c>
      <c r="G1077" s="429">
        <v>4.649700479874675E-4</v>
      </c>
      <c r="H1077" s="444">
        <v>2.0649319459220499E-5</v>
      </c>
      <c r="I1077" s="412">
        <v>1.9756038979618031E-5</v>
      </c>
      <c r="J1077" s="428">
        <v>2.4846610366873356E-2</v>
      </c>
    </row>
    <row r="1078" spans="1:10" ht="15.6" x14ac:dyDescent="0.3">
      <c r="A1078" s="422" t="s">
        <v>34</v>
      </c>
      <c r="B1078" s="423">
        <v>2050</v>
      </c>
      <c r="C1078" s="436" t="s">
        <v>1346</v>
      </c>
      <c r="D1078" s="433">
        <v>1.9044094012509057E-3</v>
      </c>
      <c r="E1078" s="407">
        <v>1.9242933434305876E-2</v>
      </c>
      <c r="F1078" s="407">
        <v>5.00482398857392E-4</v>
      </c>
      <c r="G1078" s="429">
        <v>4.6092749032350421E-4</v>
      </c>
      <c r="H1078" s="444">
        <v>2.018184544232769E-5</v>
      </c>
      <c r="I1078" s="412">
        <v>1.9308786706735139E-5</v>
      </c>
      <c r="J1078" s="428">
        <v>2.481876586327366E-2</v>
      </c>
    </row>
    <row r="1079" spans="1:10" ht="15.6" x14ac:dyDescent="0.3">
      <c r="A1079" s="422" t="s">
        <v>35</v>
      </c>
      <c r="B1079" s="423">
        <v>2015</v>
      </c>
      <c r="C1079" s="436" t="s">
        <v>2478</v>
      </c>
      <c r="D1079" s="433">
        <v>4.0231934208865477E-2</v>
      </c>
      <c r="E1079" s="407">
        <v>0.14645503426609791</v>
      </c>
      <c r="F1079" s="407">
        <v>1.8454612967576777E-3</v>
      </c>
      <c r="G1079" s="429">
        <v>1.7033689008005956E-3</v>
      </c>
      <c r="H1079" s="444">
        <v>1.2010004441608181E-4</v>
      </c>
      <c r="I1079" s="412">
        <v>1.1490456871437275E-4</v>
      </c>
      <c r="J1079" s="428">
        <v>4.5547426819493288E-2</v>
      </c>
    </row>
    <row r="1080" spans="1:10" ht="15.6" x14ac:dyDescent="0.3">
      <c r="A1080" s="422" t="s">
        <v>35</v>
      </c>
      <c r="B1080" s="423">
        <v>2016</v>
      </c>
      <c r="C1080" s="436" t="s">
        <v>2479</v>
      </c>
      <c r="D1080" s="433">
        <v>3.3534766903070543E-2</v>
      </c>
      <c r="E1080" s="407">
        <v>0.12508569164960226</v>
      </c>
      <c r="F1080" s="407">
        <v>1.8043251230337844E-3</v>
      </c>
      <c r="G1080" s="429">
        <v>1.6641753131280579E-3</v>
      </c>
      <c r="H1080" s="444">
        <v>1.0204424728806455E-4</v>
      </c>
      <c r="I1080" s="412">
        <v>9.7629862582618665E-5</v>
      </c>
      <c r="J1080" s="428">
        <v>4.4618255849778951E-2</v>
      </c>
    </row>
    <row r="1081" spans="1:10" ht="15.6" x14ac:dyDescent="0.3">
      <c r="A1081" s="422" t="s">
        <v>35</v>
      </c>
      <c r="B1081" s="423">
        <v>2017</v>
      </c>
      <c r="C1081" s="436" t="s">
        <v>1347</v>
      </c>
      <c r="D1081" s="433">
        <v>2.8141200576586648E-2</v>
      </c>
      <c r="E1081" s="407">
        <v>0.10688498433658136</v>
      </c>
      <c r="F1081" s="407">
        <v>1.8032457978270728E-3</v>
      </c>
      <c r="G1081" s="429">
        <v>1.6624066058748255E-3</v>
      </c>
      <c r="H1081" s="444">
        <v>9.315501976087566E-5</v>
      </c>
      <c r="I1081" s="412">
        <v>8.9125174152601992E-5</v>
      </c>
      <c r="J1081" s="428">
        <v>4.3517521634029999E-2</v>
      </c>
    </row>
    <row r="1082" spans="1:10" ht="15.6" x14ac:dyDescent="0.3">
      <c r="A1082" s="422" t="s">
        <v>35</v>
      </c>
      <c r="B1082" s="423">
        <v>2018</v>
      </c>
      <c r="C1082" s="436" t="s">
        <v>1348</v>
      </c>
      <c r="D1082" s="433">
        <v>2.3516628515083484E-2</v>
      </c>
      <c r="E1082" s="407">
        <v>9.1338726241904158E-2</v>
      </c>
      <c r="F1082" s="407">
        <v>1.8264362120670903E-3</v>
      </c>
      <c r="G1082" s="429">
        <v>1.6831078939631243E-3</v>
      </c>
      <c r="H1082" s="444">
        <v>8.6380625112719126E-5</v>
      </c>
      <c r="I1082" s="412">
        <v>8.264383650604934E-5</v>
      </c>
      <c r="J1082" s="428">
        <v>4.2366457038331681E-2</v>
      </c>
    </row>
    <row r="1083" spans="1:10" ht="15.6" x14ac:dyDescent="0.3">
      <c r="A1083" s="422" t="s">
        <v>35</v>
      </c>
      <c r="B1083" s="423">
        <v>2019</v>
      </c>
      <c r="C1083" s="436" t="s">
        <v>1349</v>
      </c>
      <c r="D1083" s="433">
        <v>1.9964030956112353E-2</v>
      </c>
      <c r="E1083" s="407">
        <v>7.8490715958545967E-2</v>
      </c>
      <c r="F1083" s="407">
        <v>1.8691285284866612E-3</v>
      </c>
      <c r="G1083" s="429">
        <v>1.7219050235310089E-3</v>
      </c>
      <c r="H1083" s="444">
        <v>8.1082430295190423E-5</v>
      </c>
      <c r="I1083" s="412">
        <v>7.7574843180230904E-5</v>
      </c>
      <c r="J1083" s="428">
        <v>4.1177286109228647E-2</v>
      </c>
    </row>
    <row r="1084" spans="1:10" ht="15.6" x14ac:dyDescent="0.3">
      <c r="A1084" s="422" t="s">
        <v>35</v>
      </c>
      <c r="B1084" s="423">
        <v>2020</v>
      </c>
      <c r="C1084" s="436" t="s">
        <v>1350</v>
      </c>
      <c r="D1084" s="433">
        <v>1.704403647874354E-2</v>
      </c>
      <c r="E1084" s="407">
        <v>6.7815210882881588E-2</v>
      </c>
      <c r="F1084" s="407">
        <v>1.8332053226757844E-3</v>
      </c>
      <c r="G1084" s="429">
        <v>1.68861553017777E-3</v>
      </c>
      <c r="H1084" s="444">
        <v>7.6682755017697663E-5</v>
      </c>
      <c r="I1084" s="412">
        <v>7.336549456331623E-5</v>
      </c>
      <c r="J1084" s="428">
        <v>3.996968648677382E-2</v>
      </c>
    </row>
    <row r="1085" spans="1:10" ht="15.6" x14ac:dyDescent="0.3">
      <c r="A1085" s="422" t="s">
        <v>35</v>
      </c>
      <c r="B1085" s="423">
        <v>2021</v>
      </c>
      <c r="C1085" s="436" t="s">
        <v>1351</v>
      </c>
      <c r="D1085" s="433">
        <v>1.4691632836521848E-2</v>
      </c>
      <c r="E1085" s="407">
        <v>5.8898418737834815E-2</v>
      </c>
      <c r="F1085" s="407">
        <v>1.741594876550607E-3</v>
      </c>
      <c r="G1085" s="429">
        <v>1.6040943984070495E-3</v>
      </c>
      <c r="H1085" s="444">
        <v>7.0608287118725712E-5</v>
      </c>
      <c r="I1085" s="412">
        <v>6.7553803842343473E-5</v>
      </c>
      <c r="J1085" s="428">
        <v>3.8748638653059018E-2</v>
      </c>
    </row>
    <row r="1086" spans="1:10" ht="15.6" x14ac:dyDescent="0.3">
      <c r="A1086" s="422" t="s">
        <v>35</v>
      </c>
      <c r="B1086" s="423">
        <v>2022</v>
      </c>
      <c r="C1086" s="436" t="s">
        <v>1352</v>
      </c>
      <c r="D1086" s="433">
        <v>1.2535832092097221E-2</v>
      </c>
      <c r="E1086" s="407">
        <v>5.1329365535145603E-2</v>
      </c>
      <c r="F1086" s="407">
        <v>1.6523123930389913E-3</v>
      </c>
      <c r="G1086" s="429">
        <v>1.5217008614414945E-3</v>
      </c>
      <c r="H1086" s="444">
        <v>6.509984967402433E-5</v>
      </c>
      <c r="I1086" s="412">
        <v>6.2283660441687084E-5</v>
      </c>
      <c r="J1086" s="428">
        <v>3.7544417870193185E-2</v>
      </c>
    </row>
    <row r="1087" spans="1:10" ht="15.6" x14ac:dyDescent="0.3">
      <c r="A1087" s="422" t="s">
        <v>35</v>
      </c>
      <c r="B1087" s="423">
        <v>2023</v>
      </c>
      <c r="C1087" s="436" t="s">
        <v>1353</v>
      </c>
      <c r="D1087" s="433">
        <v>1.0952347215469765E-2</v>
      </c>
      <c r="E1087" s="407">
        <v>4.5266705407683419E-2</v>
      </c>
      <c r="F1087" s="407">
        <v>1.5761194719457472E-3</v>
      </c>
      <c r="G1087" s="429">
        <v>1.4514169845608791E-3</v>
      </c>
      <c r="H1087" s="444">
        <v>5.9410685090229862E-5</v>
      </c>
      <c r="I1087" s="412">
        <v>5.6840604352030949E-5</v>
      </c>
      <c r="J1087" s="428">
        <v>3.6356668493239284E-2</v>
      </c>
    </row>
    <row r="1088" spans="1:10" ht="15.6" x14ac:dyDescent="0.3">
      <c r="A1088" s="422" t="s">
        <v>35</v>
      </c>
      <c r="B1088" s="423">
        <v>2024</v>
      </c>
      <c r="C1088" s="436" t="s">
        <v>1354</v>
      </c>
      <c r="D1088" s="433">
        <v>9.5990299269632009E-3</v>
      </c>
      <c r="E1088" s="407">
        <v>4.0222427888915765E-2</v>
      </c>
      <c r="F1088" s="407">
        <v>1.5085181480544326E-3</v>
      </c>
      <c r="G1088" s="429">
        <v>1.3890324587962036E-3</v>
      </c>
      <c r="H1088" s="444">
        <v>5.3670358999902186E-5</v>
      </c>
      <c r="I1088" s="412">
        <v>5.1348599165627646E-5</v>
      </c>
      <c r="J1088" s="428">
        <v>3.5185818931541012E-2</v>
      </c>
    </row>
    <row r="1089" spans="1:10" ht="15.6" x14ac:dyDescent="0.3">
      <c r="A1089" s="422" t="s">
        <v>35</v>
      </c>
      <c r="B1089" s="423">
        <v>2025</v>
      </c>
      <c r="C1089" s="436" t="s">
        <v>1355</v>
      </c>
      <c r="D1089" s="433">
        <v>8.4884357222129794E-3</v>
      </c>
      <c r="E1089" s="407">
        <v>3.6182977500785328E-2</v>
      </c>
      <c r="F1089" s="407">
        <v>1.4530681181432956E-3</v>
      </c>
      <c r="G1089" s="429">
        <v>1.3378780334187437E-3</v>
      </c>
      <c r="H1089" s="444">
        <v>4.9232053084325285E-5</v>
      </c>
      <c r="I1089" s="412">
        <v>4.7102294407705806E-5</v>
      </c>
      <c r="J1089" s="428">
        <v>3.4040774466134155E-2</v>
      </c>
    </row>
    <row r="1090" spans="1:10" ht="15.6" x14ac:dyDescent="0.3">
      <c r="A1090" s="422" t="s">
        <v>35</v>
      </c>
      <c r="B1090" s="423">
        <v>2026</v>
      </c>
      <c r="C1090" s="436" t="s">
        <v>1356</v>
      </c>
      <c r="D1090" s="433">
        <v>7.5665214111330066E-3</v>
      </c>
      <c r="E1090" s="407">
        <v>3.292709617157763E-2</v>
      </c>
      <c r="F1090" s="407">
        <v>1.3906637843340659E-3</v>
      </c>
      <c r="G1090" s="429">
        <v>1.2803407275654944E-3</v>
      </c>
      <c r="H1090" s="444">
        <v>4.4983092088330281E-5</v>
      </c>
      <c r="I1090" s="412">
        <v>4.3037141370847403E-5</v>
      </c>
      <c r="J1090" s="428">
        <v>3.3002235588454575E-2</v>
      </c>
    </row>
    <row r="1091" spans="1:10" ht="15.6" x14ac:dyDescent="0.3">
      <c r="A1091" s="422" t="s">
        <v>35</v>
      </c>
      <c r="B1091" s="423">
        <v>2027</v>
      </c>
      <c r="C1091" s="436" t="s">
        <v>1357</v>
      </c>
      <c r="D1091" s="433">
        <v>6.7862360018945515E-3</v>
      </c>
      <c r="E1091" s="407">
        <v>3.0225961041719377E-2</v>
      </c>
      <c r="F1091" s="407">
        <v>1.315800142810559E-3</v>
      </c>
      <c r="G1091" s="429">
        <v>1.2113331438853836E-3</v>
      </c>
      <c r="H1091" s="444">
        <v>4.0332314599102289E-5</v>
      </c>
      <c r="I1091" s="412">
        <v>3.8587554659288952E-5</v>
      </c>
      <c r="J1091" s="428">
        <v>3.2055546153045109E-2</v>
      </c>
    </row>
    <row r="1092" spans="1:10" ht="15.6" x14ac:dyDescent="0.3">
      <c r="A1092" s="422" t="s">
        <v>35</v>
      </c>
      <c r="B1092" s="423">
        <v>2028</v>
      </c>
      <c r="C1092" s="436" t="s">
        <v>1358</v>
      </c>
      <c r="D1092" s="433">
        <v>6.1299175146110755E-3</v>
      </c>
      <c r="E1092" s="407">
        <v>2.7999649388111919E-2</v>
      </c>
      <c r="F1092" s="407">
        <v>1.2317576778429109E-3</v>
      </c>
      <c r="G1092" s="429">
        <v>1.13391539534822E-3</v>
      </c>
      <c r="H1092" s="444">
        <v>3.6471895449908792E-5</v>
      </c>
      <c r="I1092" s="412">
        <v>3.4894136187109402E-5</v>
      </c>
      <c r="J1092" s="428">
        <v>3.1203252039151946E-2</v>
      </c>
    </row>
    <row r="1093" spans="1:10" ht="15.6" x14ac:dyDescent="0.3">
      <c r="A1093" s="422" t="s">
        <v>35</v>
      </c>
      <c r="B1093" s="423">
        <v>2029</v>
      </c>
      <c r="C1093" s="436" t="s">
        <v>1359</v>
      </c>
      <c r="D1093" s="433">
        <v>5.5580064528953756E-3</v>
      </c>
      <c r="E1093" s="407">
        <v>2.612162604453518E-2</v>
      </c>
      <c r="F1093" s="407">
        <v>1.152990273773392E-3</v>
      </c>
      <c r="G1093" s="429">
        <v>1.0613816748019868E-3</v>
      </c>
      <c r="H1093" s="444">
        <v>3.3524929759163668E-5</v>
      </c>
      <c r="I1093" s="412">
        <v>3.2074653019487387E-5</v>
      </c>
      <c r="J1093" s="428">
        <v>3.0436139681824952E-2</v>
      </c>
    </row>
    <row r="1094" spans="1:10" ht="15.6" x14ac:dyDescent="0.3">
      <c r="A1094" s="422" t="s">
        <v>35</v>
      </c>
      <c r="B1094" s="423">
        <v>2030</v>
      </c>
      <c r="C1094" s="436" t="s">
        <v>1360</v>
      </c>
      <c r="D1094" s="433">
        <v>5.0722292149330359E-3</v>
      </c>
      <c r="E1094" s="407">
        <v>2.4564529185738287E-2</v>
      </c>
      <c r="F1094" s="407">
        <v>1.0804195494987354E-3</v>
      </c>
      <c r="G1094" s="429">
        <v>9.9455271390121863E-4</v>
      </c>
      <c r="H1094" s="444">
        <v>3.0767644762477274E-5</v>
      </c>
      <c r="I1094" s="412">
        <v>2.9436651758609631E-5</v>
      </c>
      <c r="J1094" s="428">
        <v>2.9750449809904336E-2</v>
      </c>
    </row>
    <row r="1095" spans="1:10" ht="15.6" x14ac:dyDescent="0.3">
      <c r="A1095" s="422" t="s">
        <v>35</v>
      </c>
      <c r="B1095" s="423">
        <v>2031</v>
      </c>
      <c r="C1095" s="436" t="s">
        <v>1361</v>
      </c>
      <c r="D1095" s="433">
        <v>4.6268444533423686E-3</v>
      </c>
      <c r="E1095" s="407">
        <v>2.3211455578812514E-2</v>
      </c>
      <c r="F1095" s="407">
        <v>1.0106081297710885E-3</v>
      </c>
      <c r="G1095" s="429">
        <v>9.3029613015583787E-4</v>
      </c>
      <c r="H1095" s="444">
        <v>2.8957931028612022E-5</v>
      </c>
      <c r="I1095" s="412">
        <v>2.7705222763483305E-5</v>
      </c>
      <c r="J1095" s="428">
        <v>2.9139711636829005E-2</v>
      </c>
    </row>
    <row r="1096" spans="1:10" ht="15.6" x14ac:dyDescent="0.3">
      <c r="A1096" s="422" t="s">
        <v>35</v>
      </c>
      <c r="B1096" s="423">
        <v>2032</v>
      </c>
      <c r="C1096" s="436" t="s">
        <v>1362</v>
      </c>
      <c r="D1096" s="433">
        <v>4.25887672577498E-3</v>
      </c>
      <c r="E1096" s="407">
        <v>2.211458442137931E-2</v>
      </c>
      <c r="F1096" s="407">
        <v>9.5024585967773694E-4</v>
      </c>
      <c r="G1096" s="429">
        <v>8.747306963749912E-4</v>
      </c>
      <c r="H1096" s="444">
        <v>2.7212034135891104E-5</v>
      </c>
      <c r="I1096" s="412">
        <v>2.6034854403513439E-5</v>
      </c>
      <c r="J1096" s="428">
        <v>2.8598302178732125E-2</v>
      </c>
    </row>
    <row r="1097" spans="1:10" ht="15.6" x14ac:dyDescent="0.3">
      <c r="A1097" s="422" t="s">
        <v>35</v>
      </c>
      <c r="B1097" s="423">
        <v>2033</v>
      </c>
      <c r="C1097" s="436" t="s">
        <v>1363</v>
      </c>
      <c r="D1097" s="433">
        <v>3.9397157572494106E-3</v>
      </c>
      <c r="E1097" s="407">
        <v>2.1209763805168338E-2</v>
      </c>
      <c r="F1097" s="407">
        <v>8.9535566840625745E-4</v>
      </c>
      <c r="G1097" s="429">
        <v>8.2421219637307487E-4</v>
      </c>
      <c r="H1097" s="444">
        <v>2.5903605661878231E-5</v>
      </c>
      <c r="I1097" s="412">
        <v>2.4783030001469462E-5</v>
      </c>
      <c r="J1097" s="428">
        <v>2.8121163390324277E-2</v>
      </c>
    </row>
    <row r="1098" spans="1:10" ht="15.6" x14ac:dyDescent="0.3">
      <c r="A1098" s="422" t="s">
        <v>35</v>
      </c>
      <c r="B1098" s="423">
        <v>2034</v>
      </c>
      <c r="C1098" s="436" t="s">
        <v>1364</v>
      </c>
      <c r="D1098" s="433">
        <v>3.6544536511960873E-3</v>
      </c>
      <c r="E1098" s="407">
        <v>2.0445450349237632E-2</v>
      </c>
      <c r="F1098" s="407">
        <v>8.4510470926337498E-4</v>
      </c>
      <c r="G1098" s="429">
        <v>7.7796503403809107E-4</v>
      </c>
      <c r="H1098" s="444">
        <v>2.4739611642124255E-5</v>
      </c>
      <c r="I1098" s="412">
        <v>2.3669388292474349E-5</v>
      </c>
      <c r="J1098" s="428">
        <v>2.7702128936273114E-2</v>
      </c>
    </row>
    <row r="1099" spans="1:10" ht="15.6" x14ac:dyDescent="0.3">
      <c r="A1099" s="422" t="s">
        <v>35</v>
      </c>
      <c r="B1099" s="423">
        <v>2035</v>
      </c>
      <c r="C1099" s="436" t="s">
        <v>1365</v>
      </c>
      <c r="D1099" s="433">
        <v>3.405682506670078E-3</v>
      </c>
      <c r="E1099" s="407">
        <v>1.9819891032902708E-2</v>
      </c>
      <c r="F1099" s="407">
        <v>7.9961698387447772E-4</v>
      </c>
      <c r="G1099" s="429">
        <v>7.3610069652208356E-4</v>
      </c>
      <c r="H1099" s="444">
        <v>2.3675757718153625E-5</v>
      </c>
      <c r="I1099" s="412">
        <v>2.2651555274672126E-5</v>
      </c>
      <c r="J1099" s="428">
        <v>2.7337207524384219E-2</v>
      </c>
    </row>
    <row r="1100" spans="1:10" ht="15.6" x14ac:dyDescent="0.3">
      <c r="A1100" s="422" t="s">
        <v>35</v>
      </c>
      <c r="B1100" s="423">
        <v>2036</v>
      </c>
      <c r="C1100" s="436" t="s">
        <v>1366</v>
      </c>
      <c r="D1100" s="433">
        <v>3.1880178047049416E-3</v>
      </c>
      <c r="E1100" s="407">
        <v>1.9292794041208716E-2</v>
      </c>
      <c r="F1100" s="407">
        <v>7.5981423860760301E-4</v>
      </c>
      <c r="G1100" s="429">
        <v>6.9946685548211878E-4</v>
      </c>
      <c r="H1100" s="444">
        <v>2.268848286477252E-5</v>
      </c>
      <c r="I1100" s="412">
        <v>2.170698606853274E-5</v>
      </c>
      <c r="J1100" s="428">
        <v>2.702063022691719E-2</v>
      </c>
    </row>
    <row r="1101" spans="1:10" ht="15.6" x14ac:dyDescent="0.3">
      <c r="A1101" s="422" t="s">
        <v>35</v>
      </c>
      <c r="B1101" s="423">
        <v>2037</v>
      </c>
      <c r="C1101" s="436" t="s">
        <v>1367</v>
      </c>
      <c r="D1101" s="433">
        <v>3.0031634358556325E-3</v>
      </c>
      <c r="E1101" s="407">
        <v>1.8869499447550647E-2</v>
      </c>
      <c r="F1101" s="407">
        <v>7.2475043275888322E-4</v>
      </c>
      <c r="G1101" s="429">
        <v>6.6719517489021026E-4</v>
      </c>
      <c r="H1101" s="444">
        <v>2.1829893936702477E-5</v>
      </c>
      <c r="I1101" s="412">
        <v>2.0885541436296643E-5</v>
      </c>
      <c r="J1101" s="428">
        <v>2.6749010624971897E-2</v>
      </c>
    </row>
    <row r="1102" spans="1:10" ht="15.6" x14ac:dyDescent="0.3">
      <c r="A1102" s="422" t="s">
        <v>35</v>
      </c>
      <c r="B1102" s="423">
        <v>2038</v>
      </c>
      <c r="C1102" s="436" t="s">
        <v>1368</v>
      </c>
      <c r="D1102" s="433">
        <v>2.8346244251868293E-3</v>
      </c>
      <c r="E1102" s="407">
        <v>1.8483914010932172E-2</v>
      </c>
      <c r="F1102" s="407">
        <v>6.9402999159221804E-4</v>
      </c>
      <c r="G1102" s="429">
        <v>6.3892301524971599E-4</v>
      </c>
      <c r="H1102" s="444">
        <v>2.1125964279770418E-5</v>
      </c>
      <c r="I1102" s="412">
        <v>2.0212061342045415E-5</v>
      </c>
      <c r="J1102" s="428">
        <v>2.6517163931450941E-2</v>
      </c>
    </row>
    <row r="1103" spans="1:10" ht="15.6" x14ac:dyDescent="0.3">
      <c r="A1103" s="422" t="s">
        <v>35</v>
      </c>
      <c r="B1103" s="423">
        <v>2039</v>
      </c>
      <c r="C1103" s="436" t="s">
        <v>1369</v>
      </c>
      <c r="D1103" s="433">
        <v>2.6808992038029494E-3</v>
      </c>
      <c r="E1103" s="407">
        <v>1.8135139636688728E-2</v>
      </c>
      <c r="F1103" s="407">
        <v>6.6739319017784674E-4</v>
      </c>
      <c r="G1103" s="429">
        <v>6.1440880456190916E-4</v>
      </c>
      <c r="H1103" s="444">
        <v>2.0529178989676487E-5</v>
      </c>
      <c r="I1103" s="412">
        <v>1.9641096205713596E-5</v>
      </c>
      <c r="J1103" s="428">
        <v>2.6320267855278051E-2</v>
      </c>
    </row>
    <row r="1104" spans="1:10" ht="15.6" x14ac:dyDescent="0.3">
      <c r="A1104" s="422" t="s">
        <v>35</v>
      </c>
      <c r="B1104" s="423">
        <v>2040</v>
      </c>
      <c r="C1104" s="436" t="s">
        <v>1370</v>
      </c>
      <c r="D1104" s="433">
        <v>2.5442025909831571E-3</v>
      </c>
      <c r="E1104" s="407">
        <v>1.7843401093950901E-2</v>
      </c>
      <c r="F1104" s="407">
        <v>6.4449322516281038E-4</v>
      </c>
      <c r="G1104" s="429">
        <v>5.9333403602376833E-4</v>
      </c>
      <c r="H1104" s="444">
        <v>2.0022538149361491E-5</v>
      </c>
      <c r="I1104" s="412">
        <v>1.9156369241657409E-5</v>
      </c>
      <c r="J1104" s="428">
        <v>2.6153535923380627E-2</v>
      </c>
    </row>
    <row r="1105" spans="1:10" ht="15.6" x14ac:dyDescent="0.3">
      <c r="A1105" s="422" t="s">
        <v>35</v>
      </c>
      <c r="B1105" s="423">
        <v>2041</v>
      </c>
      <c r="C1105" s="436" t="s">
        <v>1371</v>
      </c>
      <c r="D1105" s="433">
        <v>2.4385438290819637E-3</v>
      </c>
      <c r="E1105" s="407">
        <v>1.7617981203336436E-2</v>
      </c>
      <c r="F1105" s="407">
        <v>6.2633877731357987E-4</v>
      </c>
      <c r="G1105" s="429">
        <v>5.7662623817336786E-4</v>
      </c>
      <c r="H1105" s="444">
        <v>1.9610230532024379E-5</v>
      </c>
      <c r="I1105" s="412">
        <v>1.8761896206885795E-5</v>
      </c>
      <c r="J1105" s="428">
        <v>2.6013785484207144E-2</v>
      </c>
    </row>
    <row r="1106" spans="1:10" ht="15.6" x14ac:dyDescent="0.3">
      <c r="A1106" s="422" t="s">
        <v>35</v>
      </c>
      <c r="B1106" s="423">
        <v>2042</v>
      </c>
      <c r="C1106" s="436" t="s">
        <v>1372</v>
      </c>
      <c r="D1106" s="433">
        <v>2.3473213886861634E-3</v>
      </c>
      <c r="E1106" s="407">
        <v>1.7406215123495203E-2</v>
      </c>
      <c r="F1106" s="407">
        <v>6.1105467096374798E-4</v>
      </c>
      <c r="G1106" s="429">
        <v>5.6256095165647198E-4</v>
      </c>
      <c r="H1106" s="444">
        <v>1.9272703591809446E-5</v>
      </c>
      <c r="I1106" s="412">
        <v>1.8438974671764195E-5</v>
      </c>
      <c r="J1106" s="428">
        <v>2.5895809773026066E-2</v>
      </c>
    </row>
    <row r="1107" spans="1:10" ht="15.6" x14ac:dyDescent="0.3">
      <c r="A1107" s="422" t="s">
        <v>35</v>
      </c>
      <c r="B1107" s="423">
        <v>2043</v>
      </c>
      <c r="C1107" s="436" t="s">
        <v>1373</v>
      </c>
      <c r="D1107" s="433">
        <v>2.2772530857916827E-3</v>
      </c>
      <c r="E1107" s="407">
        <v>1.7245725894684129E-2</v>
      </c>
      <c r="F1107" s="407">
        <v>5.9831628768985826E-4</v>
      </c>
      <c r="G1107" s="429">
        <v>5.5083812413744165E-4</v>
      </c>
      <c r="H1107" s="444">
        <v>1.900805354588049E-5</v>
      </c>
      <c r="I1107" s="412">
        <v>1.8185775455894074E-5</v>
      </c>
      <c r="J1107" s="428">
        <v>2.5796361880481275E-2</v>
      </c>
    </row>
    <row r="1108" spans="1:10" ht="15.6" x14ac:dyDescent="0.3">
      <c r="A1108" s="422" t="s">
        <v>35</v>
      </c>
      <c r="B1108" s="423">
        <v>2044</v>
      </c>
      <c r="C1108" s="436" t="s">
        <v>1374</v>
      </c>
      <c r="D1108" s="433">
        <v>2.2234869537075173E-3</v>
      </c>
      <c r="E1108" s="407">
        <v>1.711160631424526E-2</v>
      </c>
      <c r="F1108" s="407">
        <v>5.8770064956219811E-4</v>
      </c>
      <c r="G1108" s="429">
        <v>5.4107017978848547E-4</v>
      </c>
      <c r="H1108" s="444">
        <v>1.8795393540596506E-5</v>
      </c>
      <c r="I1108" s="412">
        <v>1.7982308219326856E-5</v>
      </c>
      <c r="J1108" s="428">
        <v>2.5714048299439789E-2</v>
      </c>
    </row>
    <row r="1109" spans="1:10" ht="15.6" x14ac:dyDescent="0.3">
      <c r="A1109" s="422" t="s">
        <v>35</v>
      </c>
      <c r="B1109" s="423">
        <v>2045</v>
      </c>
      <c r="C1109" s="436" t="s">
        <v>1375</v>
      </c>
      <c r="D1109" s="433">
        <v>2.1856997673894278E-3</v>
      </c>
      <c r="E1109" s="407">
        <v>1.7015591792085248E-2</v>
      </c>
      <c r="F1109" s="407">
        <v>5.7888271445411183E-4</v>
      </c>
      <c r="G1109" s="429">
        <v>5.3295592389777924E-4</v>
      </c>
      <c r="H1109" s="444">
        <v>1.8636964309346857E-5</v>
      </c>
      <c r="I1109" s="412">
        <v>1.7830739824284524E-5</v>
      </c>
      <c r="J1109" s="428">
        <v>2.5643411112857128E-2</v>
      </c>
    </row>
    <row r="1110" spans="1:10" ht="15.6" x14ac:dyDescent="0.3">
      <c r="A1110" s="422" t="s">
        <v>35</v>
      </c>
      <c r="B1110" s="423">
        <v>2046</v>
      </c>
      <c r="C1110" s="436" t="s">
        <v>1376</v>
      </c>
      <c r="D1110" s="433">
        <v>2.1531293008559232E-3</v>
      </c>
      <c r="E1110" s="407">
        <v>1.6936000685622322E-2</v>
      </c>
      <c r="F1110" s="407">
        <v>5.716527698995963E-4</v>
      </c>
      <c r="G1110" s="429">
        <v>5.2630332227381808E-4</v>
      </c>
      <c r="H1110" s="444">
        <v>1.8512478690679758E-5</v>
      </c>
      <c r="I1110" s="412">
        <v>1.7711640046136019E-5</v>
      </c>
      <c r="J1110" s="428">
        <v>2.5583303980986051E-2</v>
      </c>
    </row>
    <row r="1111" spans="1:10" ht="15.6" x14ac:dyDescent="0.3">
      <c r="A1111" s="422" t="s">
        <v>35</v>
      </c>
      <c r="B1111" s="423">
        <v>2047</v>
      </c>
      <c r="C1111" s="436" t="s">
        <v>1377</v>
      </c>
      <c r="D1111" s="433">
        <v>2.1228041159953291E-3</v>
      </c>
      <c r="E1111" s="407">
        <v>1.6853947926629417E-2</v>
      </c>
      <c r="F1111" s="407">
        <v>5.6572152875578919E-4</v>
      </c>
      <c r="G1111" s="429">
        <v>5.208465252797387E-4</v>
      </c>
      <c r="H1111" s="444">
        <v>1.8418023372751372E-5</v>
      </c>
      <c r="I1111" s="412">
        <v>1.7621264030621476E-5</v>
      </c>
      <c r="J1111" s="428">
        <v>2.5532881656683378E-2</v>
      </c>
    </row>
    <row r="1112" spans="1:10" ht="15.6" x14ac:dyDescent="0.3">
      <c r="A1112" s="422" t="s">
        <v>35</v>
      </c>
      <c r="B1112" s="423">
        <v>2048</v>
      </c>
      <c r="C1112" s="436" t="s">
        <v>1378</v>
      </c>
      <c r="D1112" s="433">
        <v>2.0971527775156228E-3</v>
      </c>
      <c r="E1112" s="407">
        <v>1.6779626155040174E-2</v>
      </c>
      <c r="F1112" s="407">
        <v>5.6084585369987395E-4</v>
      </c>
      <c r="G1112" s="429">
        <v>5.1636099983716054E-4</v>
      </c>
      <c r="H1112" s="444">
        <v>1.8343838363502806E-5</v>
      </c>
      <c r="I1112" s="412">
        <v>1.7550297237389849E-5</v>
      </c>
      <c r="J1112" s="428">
        <v>2.5491175717258095E-2</v>
      </c>
    </row>
    <row r="1113" spans="1:10" ht="15.6" x14ac:dyDescent="0.3">
      <c r="A1113" s="422" t="s">
        <v>35</v>
      </c>
      <c r="B1113" s="423">
        <v>2049</v>
      </c>
      <c r="C1113" s="436" t="s">
        <v>1379</v>
      </c>
      <c r="D1113" s="433">
        <v>2.0877301001855928E-3</v>
      </c>
      <c r="E1113" s="407">
        <v>1.6786050963066838E-2</v>
      </c>
      <c r="F1113" s="407">
        <v>5.57716660932196E-4</v>
      </c>
      <c r="G1113" s="429">
        <v>5.1348165719964701E-4</v>
      </c>
      <c r="H1113" s="444">
        <v>1.8285490698849055E-5</v>
      </c>
      <c r="I1113" s="412">
        <v>1.749447319570929E-5</v>
      </c>
      <c r="J1113" s="428">
        <v>2.5454388377895196E-2</v>
      </c>
    </row>
    <row r="1114" spans="1:10" ht="15.6" x14ac:dyDescent="0.3">
      <c r="A1114" s="422" t="s">
        <v>35</v>
      </c>
      <c r="B1114" s="423">
        <v>2050</v>
      </c>
      <c r="C1114" s="436" t="s">
        <v>1380</v>
      </c>
      <c r="D1114" s="433">
        <v>2.0804795014425057E-3</v>
      </c>
      <c r="E1114" s="407">
        <v>1.6794668555693393E-2</v>
      </c>
      <c r="F1114" s="407">
        <v>5.5521064900801941E-4</v>
      </c>
      <c r="G1114" s="429">
        <v>5.1117501115585716E-4</v>
      </c>
      <c r="H1114" s="444">
        <v>1.8227679241514492E-5</v>
      </c>
      <c r="I1114" s="412">
        <v>1.7439155900342302E-5</v>
      </c>
      <c r="J1114" s="428">
        <v>2.542666895209483E-2</v>
      </c>
    </row>
    <row r="1115" spans="1:10" ht="15.6" x14ac:dyDescent="0.3">
      <c r="A1115" s="422" t="s">
        <v>36</v>
      </c>
      <c r="B1115" s="423">
        <v>2015</v>
      </c>
      <c r="C1115" s="436" t="s">
        <v>2480</v>
      </c>
      <c r="D1115" s="433">
        <v>4.4939073413074869E-2</v>
      </c>
      <c r="E1115" s="407">
        <v>0.17956397057777357</v>
      </c>
      <c r="F1115" s="407">
        <v>1.8292129772784847E-3</v>
      </c>
      <c r="G1115" s="429">
        <v>1.6920778660236349E-3</v>
      </c>
      <c r="H1115" s="444">
        <v>1.8735935155288712E-4</v>
      </c>
      <c r="I1115" s="412">
        <v>1.7925427250611997E-4</v>
      </c>
      <c r="J1115" s="428">
        <v>4.7545265082334302E-2</v>
      </c>
    </row>
    <row r="1116" spans="1:10" ht="15.6" x14ac:dyDescent="0.3">
      <c r="A1116" s="422" t="s">
        <v>36</v>
      </c>
      <c r="B1116" s="423">
        <v>2016</v>
      </c>
      <c r="C1116" s="436" t="s">
        <v>2481</v>
      </c>
      <c r="D1116" s="433">
        <v>3.663541572626456E-2</v>
      </c>
      <c r="E1116" s="407">
        <v>0.15217156352719935</v>
      </c>
      <c r="F1116" s="407">
        <v>1.7311484018446603E-3</v>
      </c>
      <c r="G1116" s="429">
        <v>1.5996426941322672E-3</v>
      </c>
      <c r="H1116" s="444">
        <v>1.5414690167456167E-4</v>
      </c>
      <c r="I1116" s="412">
        <v>1.4747857807093234E-4</v>
      </c>
      <c r="J1116" s="428">
        <v>4.6617217350661731E-2</v>
      </c>
    </row>
    <row r="1117" spans="1:10" ht="15.6" x14ac:dyDescent="0.3">
      <c r="A1117" s="422" t="s">
        <v>36</v>
      </c>
      <c r="B1117" s="423">
        <v>2017</v>
      </c>
      <c r="C1117" s="436" t="s">
        <v>1381</v>
      </c>
      <c r="D1117" s="433">
        <v>3.0270780929643953E-2</v>
      </c>
      <c r="E1117" s="407">
        <v>0.12987762961711474</v>
      </c>
      <c r="F1117" s="407">
        <v>1.6987000768849939E-3</v>
      </c>
      <c r="G1117" s="429">
        <v>1.5685208496423139E-3</v>
      </c>
      <c r="H1117" s="444">
        <v>1.3971540416813266E-4</v>
      </c>
      <c r="I1117" s="412">
        <v>1.3367137723156188E-4</v>
      </c>
      <c r="J1117" s="428">
        <v>4.5531205998372209E-2</v>
      </c>
    </row>
    <row r="1118" spans="1:10" ht="15.6" x14ac:dyDescent="0.3">
      <c r="A1118" s="422" t="s">
        <v>36</v>
      </c>
      <c r="B1118" s="423">
        <v>2018</v>
      </c>
      <c r="C1118" s="436" t="s">
        <v>1382</v>
      </c>
      <c r="D1118" s="433">
        <v>2.4917120137623081E-2</v>
      </c>
      <c r="E1118" s="407">
        <v>0.11080581136109049</v>
      </c>
      <c r="F1118" s="407">
        <v>1.6949044566558905E-3</v>
      </c>
      <c r="G1118" s="429">
        <v>1.5639982985902608E-3</v>
      </c>
      <c r="H1118" s="444">
        <v>1.2780939900357315E-4</v>
      </c>
      <c r="I1118" s="412">
        <v>1.2228042012450856E-4</v>
      </c>
      <c r="J1118" s="428">
        <v>4.4378781435001367E-2</v>
      </c>
    </row>
    <row r="1119" spans="1:10" ht="15.6" x14ac:dyDescent="0.3">
      <c r="A1119" s="422" t="s">
        <v>36</v>
      </c>
      <c r="B1119" s="423">
        <v>2019</v>
      </c>
      <c r="C1119" s="436" t="s">
        <v>1383</v>
      </c>
      <c r="D1119" s="433">
        <v>2.077194303149545E-2</v>
      </c>
      <c r="E1119" s="407">
        <v>9.4997960482154559E-2</v>
      </c>
      <c r="F1119" s="407">
        <v>1.7081123616542919E-3</v>
      </c>
      <c r="G1119" s="429">
        <v>1.5753671303152244E-3</v>
      </c>
      <c r="H1119" s="444">
        <v>1.1754746536856785E-4</v>
      </c>
      <c r="I1119" s="412">
        <v>1.1246241571887356E-4</v>
      </c>
      <c r="J1119" s="428">
        <v>4.3185628866076825E-2</v>
      </c>
    </row>
    <row r="1120" spans="1:10" ht="15.6" x14ac:dyDescent="0.3">
      <c r="A1120" s="422" t="s">
        <v>36</v>
      </c>
      <c r="B1120" s="423">
        <v>2020</v>
      </c>
      <c r="C1120" s="436" t="s">
        <v>1384</v>
      </c>
      <c r="D1120" s="433">
        <v>1.7510770319978535E-2</v>
      </c>
      <c r="E1120" s="407">
        <v>8.1700095118597035E-2</v>
      </c>
      <c r="F1120" s="407">
        <v>1.6720692065599842E-3</v>
      </c>
      <c r="G1120" s="429">
        <v>1.5417206568883706E-3</v>
      </c>
      <c r="H1120" s="444">
        <v>1.084442576306735E-4</v>
      </c>
      <c r="I1120" s="412">
        <v>1.0375300218213493E-4</v>
      </c>
      <c r="J1120" s="428">
        <v>4.1969227548211897E-2</v>
      </c>
    </row>
    <row r="1121" spans="1:10" ht="15.6" x14ac:dyDescent="0.3">
      <c r="A1121" s="422" t="s">
        <v>36</v>
      </c>
      <c r="B1121" s="423">
        <v>2021</v>
      </c>
      <c r="C1121" s="436" t="s">
        <v>1385</v>
      </c>
      <c r="D1121" s="433">
        <v>1.4963640102226179E-2</v>
      </c>
      <c r="E1121" s="407">
        <v>7.0619932635399882E-2</v>
      </c>
      <c r="F1121" s="407">
        <v>1.5932249549400379E-3</v>
      </c>
      <c r="G1121" s="429">
        <v>1.4687933550801204E-3</v>
      </c>
      <c r="H1121" s="444">
        <v>9.917098764592777E-5</v>
      </c>
      <c r="I1121" s="412">
        <v>9.4880901032546453E-5</v>
      </c>
      <c r="J1121" s="428">
        <v>4.0690504257958039E-2</v>
      </c>
    </row>
    <row r="1122" spans="1:10" ht="15.6" x14ac:dyDescent="0.3">
      <c r="A1122" s="422" t="s">
        <v>36</v>
      </c>
      <c r="B1122" s="423">
        <v>2022</v>
      </c>
      <c r="C1122" s="436" t="s">
        <v>1386</v>
      </c>
      <c r="D1122" s="433">
        <v>1.2561682149171496E-2</v>
      </c>
      <c r="E1122" s="407">
        <v>6.1050041300305675E-2</v>
      </c>
      <c r="F1122" s="407">
        <v>1.5170081083493267E-3</v>
      </c>
      <c r="G1122" s="429">
        <v>1.3982509552199925E-3</v>
      </c>
      <c r="H1122" s="444">
        <v>9.0449852555625558E-5</v>
      </c>
      <c r="I1122" s="412">
        <v>8.6537025551427661E-5</v>
      </c>
      <c r="J1122" s="428">
        <v>3.9477534352177178E-2</v>
      </c>
    </row>
    <row r="1123" spans="1:10" ht="15.6" x14ac:dyDescent="0.3">
      <c r="A1123" s="422" t="s">
        <v>36</v>
      </c>
      <c r="B1123" s="423">
        <v>2023</v>
      </c>
      <c r="C1123" s="436" t="s">
        <v>1387</v>
      </c>
      <c r="D1123" s="433">
        <v>1.0896227667140521E-2</v>
      </c>
      <c r="E1123" s="407">
        <v>5.3410335714581501E-2</v>
      </c>
      <c r="F1123" s="407">
        <v>1.4485490282749184E-3</v>
      </c>
      <c r="G1123" s="429">
        <v>1.3349724533526161E-3</v>
      </c>
      <c r="H1123" s="444">
        <v>8.2091787121230388E-5</v>
      </c>
      <c r="I1123" s="412">
        <v>7.8540530293752232E-5</v>
      </c>
      <c r="J1123" s="428">
        <v>3.8274229123071768E-2</v>
      </c>
    </row>
    <row r="1124" spans="1:10" ht="15.6" x14ac:dyDescent="0.3">
      <c r="A1124" s="422" t="s">
        <v>36</v>
      </c>
      <c r="B1124" s="423">
        <v>2024</v>
      </c>
      <c r="C1124" s="436" t="s">
        <v>1388</v>
      </c>
      <c r="D1124" s="433">
        <v>9.476898466286781E-3</v>
      </c>
      <c r="E1124" s="407">
        <v>4.7066667955164877E-2</v>
      </c>
      <c r="F1124" s="407">
        <v>1.3861204473425931E-3</v>
      </c>
      <c r="G1124" s="429">
        <v>1.2772482535348274E-3</v>
      </c>
      <c r="H1124" s="444">
        <v>7.3940486379241882E-5</v>
      </c>
      <c r="I1124" s="412">
        <v>7.0741861654286746E-5</v>
      </c>
      <c r="J1124" s="428">
        <v>3.7085780253289159E-2</v>
      </c>
    </row>
    <row r="1125" spans="1:10" ht="15.6" x14ac:dyDescent="0.3">
      <c r="A1125" s="422" t="s">
        <v>36</v>
      </c>
      <c r="B1125" s="423">
        <v>2025</v>
      </c>
      <c r="C1125" s="436" t="s">
        <v>1389</v>
      </c>
      <c r="D1125" s="433">
        <v>8.3368607468144763E-3</v>
      </c>
      <c r="E1125" s="407">
        <v>4.1964787017453355E-2</v>
      </c>
      <c r="F1125" s="407">
        <v>1.3328341355287551E-3</v>
      </c>
      <c r="G1125" s="429">
        <v>1.228004295488456E-3</v>
      </c>
      <c r="H1125" s="444">
        <v>6.7389790832416075E-5</v>
      </c>
      <c r="I1125" s="412">
        <v>6.4474546563052514E-5</v>
      </c>
      <c r="J1125" s="428">
        <v>3.5915162759268579E-2</v>
      </c>
    </row>
    <row r="1126" spans="1:10" ht="15.6" x14ac:dyDescent="0.3">
      <c r="A1126" s="422" t="s">
        <v>36</v>
      </c>
      <c r="B1126" s="423">
        <v>2026</v>
      </c>
      <c r="C1126" s="436" t="s">
        <v>1390</v>
      </c>
      <c r="D1126" s="433">
        <v>7.3932019634552881E-3</v>
      </c>
      <c r="E1126" s="407">
        <v>3.7839175629508094E-2</v>
      </c>
      <c r="F1126" s="407">
        <v>1.2742289801063525E-3</v>
      </c>
      <c r="G1126" s="429">
        <v>1.1738748941738152E-3</v>
      </c>
      <c r="H1126" s="444">
        <v>6.0855870888556331E-5</v>
      </c>
      <c r="I1126" s="412">
        <v>5.8223274580370141E-5</v>
      </c>
      <c r="J1126" s="428">
        <v>3.4753926705203476E-2</v>
      </c>
    </row>
    <row r="1127" spans="1:10" ht="15.6" x14ac:dyDescent="0.3">
      <c r="A1127" s="422" t="s">
        <v>36</v>
      </c>
      <c r="B1127" s="423">
        <v>2027</v>
      </c>
      <c r="C1127" s="436" t="s">
        <v>1391</v>
      </c>
      <c r="D1127" s="433">
        <v>6.5926619893666013E-3</v>
      </c>
      <c r="E1127" s="407">
        <v>3.4400265539519373E-2</v>
      </c>
      <c r="F1127" s="407">
        <v>1.2042566533701014E-3</v>
      </c>
      <c r="G1127" s="429">
        <v>1.1092373039014087E-3</v>
      </c>
      <c r="H1127" s="444">
        <v>5.2791333073950117E-5</v>
      </c>
      <c r="I1127" s="412">
        <v>5.050760406506847E-5</v>
      </c>
      <c r="J1127" s="428">
        <v>3.3756499470987057E-2</v>
      </c>
    </row>
    <row r="1128" spans="1:10" ht="15.6" x14ac:dyDescent="0.3">
      <c r="A1128" s="422" t="s">
        <v>36</v>
      </c>
      <c r="B1128" s="423">
        <v>2028</v>
      </c>
      <c r="C1128" s="436" t="s">
        <v>1392</v>
      </c>
      <c r="D1128" s="433">
        <v>5.9123400854626381E-3</v>
      </c>
      <c r="E1128" s="407">
        <v>3.1550418537000399E-2</v>
      </c>
      <c r="F1128" s="407">
        <v>1.127491673632425E-3</v>
      </c>
      <c r="G1128" s="429">
        <v>1.038421625741382E-3</v>
      </c>
      <c r="H1128" s="444">
        <v>4.6526297109812842E-5</v>
      </c>
      <c r="I1128" s="412">
        <v>4.451359001263151E-5</v>
      </c>
      <c r="J1128" s="428">
        <v>3.284678350794977E-2</v>
      </c>
    </row>
    <row r="1129" spans="1:10" ht="15.6" x14ac:dyDescent="0.3">
      <c r="A1129" s="422" t="s">
        <v>36</v>
      </c>
      <c r="B1129" s="423">
        <v>2029</v>
      </c>
      <c r="C1129" s="436" t="s">
        <v>1393</v>
      </c>
      <c r="D1129" s="433">
        <v>5.3217954194070055E-3</v>
      </c>
      <c r="E1129" s="407">
        <v>2.916137930487557E-2</v>
      </c>
      <c r="F1129" s="407">
        <v>1.0545585462605161E-3</v>
      </c>
      <c r="G1129" s="429">
        <v>9.7117656655741223E-4</v>
      </c>
      <c r="H1129" s="444">
        <v>4.1554229717026897E-5</v>
      </c>
      <c r="I1129" s="412">
        <v>3.9756612616317467E-5</v>
      </c>
      <c r="J1129" s="428">
        <v>3.2021621496837759E-2</v>
      </c>
    </row>
    <row r="1130" spans="1:10" ht="15.6" x14ac:dyDescent="0.3">
      <c r="A1130" s="422" t="s">
        <v>36</v>
      </c>
      <c r="B1130" s="423">
        <v>2030</v>
      </c>
      <c r="C1130" s="436" t="s">
        <v>1394</v>
      </c>
      <c r="D1130" s="433">
        <v>4.8260041412428152E-3</v>
      </c>
      <c r="E1130" s="407">
        <v>2.7191355643564685E-2</v>
      </c>
      <c r="F1130" s="407">
        <v>9.8614392957788633E-4</v>
      </c>
      <c r="G1130" s="429">
        <v>9.0810480775069258E-4</v>
      </c>
      <c r="H1130" s="444">
        <v>3.7071836587315093E-5</v>
      </c>
      <c r="I1130" s="412">
        <v>3.5468123265036131E-5</v>
      </c>
      <c r="J1130" s="428">
        <v>3.1277598038601979E-2</v>
      </c>
    </row>
    <row r="1131" spans="1:10" ht="15.6" x14ac:dyDescent="0.3">
      <c r="A1131" s="422" t="s">
        <v>36</v>
      </c>
      <c r="B1131" s="423">
        <v>2031</v>
      </c>
      <c r="C1131" s="436" t="s">
        <v>1395</v>
      </c>
      <c r="D1131" s="433">
        <v>4.3976374746688245E-3</v>
      </c>
      <c r="E1131" s="407">
        <v>2.5544337161095956E-2</v>
      </c>
      <c r="F1131" s="407">
        <v>9.237031744751753E-4</v>
      </c>
      <c r="G1131" s="429">
        <v>8.5058277740067683E-4</v>
      </c>
      <c r="H1131" s="444">
        <v>3.4124902270982145E-5</v>
      </c>
      <c r="I1131" s="412">
        <v>3.2648673168738102E-5</v>
      </c>
      <c r="J1131" s="428">
        <v>3.0609746181944484E-2</v>
      </c>
    </row>
    <row r="1132" spans="1:10" ht="15.6" x14ac:dyDescent="0.3">
      <c r="A1132" s="422" t="s">
        <v>36</v>
      </c>
      <c r="B1132" s="423">
        <v>2032</v>
      </c>
      <c r="C1132" s="436" t="s">
        <v>1396</v>
      </c>
      <c r="D1132" s="433">
        <v>4.0248354491813822E-3</v>
      </c>
      <c r="E1132" s="407">
        <v>2.4180809053235566E-2</v>
      </c>
      <c r="F1132" s="407">
        <v>8.658571606185001E-4</v>
      </c>
      <c r="G1132" s="429">
        <v>7.9728919874741606E-4</v>
      </c>
      <c r="H1132" s="444">
        <v>3.127530324352884E-5</v>
      </c>
      <c r="I1132" s="412">
        <v>2.9922344483136294E-5</v>
      </c>
      <c r="J1132" s="428">
        <v>3.0012786862883615E-2</v>
      </c>
    </row>
    <row r="1133" spans="1:10" ht="15.6" x14ac:dyDescent="0.3">
      <c r="A1133" s="422" t="s">
        <v>36</v>
      </c>
      <c r="B1133" s="423">
        <v>2033</v>
      </c>
      <c r="C1133" s="436" t="s">
        <v>1397</v>
      </c>
      <c r="D1133" s="433">
        <v>3.707338071035906E-3</v>
      </c>
      <c r="E1133" s="407">
        <v>2.307573365945164E-2</v>
      </c>
      <c r="F1133" s="407">
        <v>8.1388389941480332E-4</v>
      </c>
      <c r="G1133" s="429">
        <v>7.4943322757900163E-4</v>
      </c>
      <c r="H1133" s="444">
        <v>2.9429683295026262E-5</v>
      </c>
      <c r="I1133" s="412">
        <v>2.8156575640271231E-5</v>
      </c>
      <c r="J1133" s="428">
        <v>2.9480728038849907E-2</v>
      </c>
    </row>
    <row r="1134" spans="1:10" ht="15.6" x14ac:dyDescent="0.3">
      <c r="A1134" s="422" t="s">
        <v>36</v>
      </c>
      <c r="B1134" s="423">
        <v>2034</v>
      </c>
      <c r="C1134" s="436" t="s">
        <v>1398</v>
      </c>
      <c r="D1134" s="433">
        <v>3.424917676206566E-3</v>
      </c>
      <c r="E1134" s="407">
        <v>2.2143505842269724E-2</v>
      </c>
      <c r="F1134" s="407">
        <v>7.6646414903743432E-4</v>
      </c>
      <c r="G1134" s="429">
        <v>7.0577318518761343E-4</v>
      </c>
      <c r="H1134" s="444">
        <v>2.7828093480682696E-5</v>
      </c>
      <c r="I1134" s="412">
        <v>2.6624272554427264E-5</v>
      </c>
      <c r="J1134" s="428">
        <v>2.9008623429829895E-2</v>
      </c>
    </row>
    <row r="1135" spans="1:10" ht="15.6" x14ac:dyDescent="0.3">
      <c r="A1135" s="422" t="s">
        <v>36</v>
      </c>
      <c r="B1135" s="423">
        <v>2035</v>
      </c>
      <c r="C1135" s="436" t="s">
        <v>1399</v>
      </c>
      <c r="D1135" s="433">
        <v>3.1781135147236294E-3</v>
      </c>
      <c r="E1135" s="407">
        <v>2.1374753190283775E-2</v>
      </c>
      <c r="F1135" s="407">
        <v>7.2360227023307556E-4</v>
      </c>
      <c r="G1135" s="429">
        <v>6.6630772787321926E-4</v>
      </c>
      <c r="H1135" s="444">
        <v>2.635514893368277E-5</v>
      </c>
      <c r="I1135" s="412">
        <v>2.5215034011008885E-5</v>
      </c>
      <c r="J1135" s="428">
        <v>2.8590643425783258E-2</v>
      </c>
    </row>
    <row r="1136" spans="1:10" ht="15.6" x14ac:dyDescent="0.3">
      <c r="A1136" s="422" t="s">
        <v>36</v>
      </c>
      <c r="B1136" s="423">
        <v>2036</v>
      </c>
      <c r="C1136" s="436" t="s">
        <v>1400</v>
      </c>
      <c r="D1136" s="433">
        <v>2.9630630861378592E-3</v>
      </c>
      <c r="E1136" s="407">
        <v>2.0732961526328114E-2</v>
      </c>
      <c r="F1136" s="407">
        <v>6.8652448024969146E-4</v>
      </c>
      <c r="G1136" s="429">
        <v>6.3216806641358189E-4</v>
      </c>
      <c r="H1136" s="444">
        <v>2.506696832107052E-5</v>
      </c>
      <c r="I1136" s="412">
        <v>2.3982578687485983E-5</v>
      </c>
      <c r="J1136" s="428">
        <v>2.8222897649610345E-2</v>
      </c>
    </row>
    <row r="1137" spans="1:10" ht="15.6" x14ac:dyDescent="0.3">
      <c r="A1137" s="422" t="s">
        <v>36</v>
      </c>
      <c r="B1137" s="423">
        <v>2037</v>
      </c>
      <c r="C1137" s="436" t="s">
        <v>1401</v>
      </c>
      <c r="D1137" s="433">
        <v>2.7801488772084973E-3</v>
      </c>
      <c r="E1137" s="407">
        <v>2.0211857503286797E-2</v>
      </c>
      <c r="F1137" s="407">
        <v>6.5391419385423433E-4</v>
      </c>
      <c r="G1137" s="429">
        <v>6.0213905385519766E-4</v>
      </c>
      <c r="H1137" s="444">
        <v>2.3840963794120076E-5</v>
      </c>
      <c r="I1137" s="412">
        <v>2.2809610760003182E-5</v>
      </c>
      <c r="J1137" s="428">
        <v>2.7903709704029032E-2</v>
      </c>
    </row>
    <row r="1138" spans="1:10" ht="15.6" x14ac:dyDescent="0.3">
      <c r="A1138" s="422" t="s">
        <v>36</v>
      </c>
      <c r="B1138" s="423">
        <v>2038</v>
      </c>
      <c r="C1138" s="436" t="s">
        <v>1402</v>
      </c>
      <c r="D1138" s="433">
        <v>2.6181313172912606E-3</v>
      </c>
      <c r="E1138" s="407">
        <v>1.9759379540181664E-2</v>
      </c>
      <c r="F1138" s="407">
        <v>6.2564582385477247E-4</v>
      </c>
      <c r="G1138" s="429">
        <v>5.7611381381373673E-4</v>
      </c>
      <c r="H1138" s="444">
        <v>2.2948372829232989E-5</v>
      </c>
      <c r="I1138" s="412">
        <v>2.1955639927917022E-5</v>
      </c>
      <c r="J1138" s="428">
        <v>2.7627606737478636E-2</v>
      </c>
    </row>
    <row r="1139" spans="1:10" ht="15.6" x14ac:dyDescent="0.3">
      <c r="A1139" s="422" t="s">
        <v>36</v>
      </c>
      <c r="B1139" s="423">
        <v>2039</v>
      </c>
      <c r="C1139" s="436" t="s">
        <v>1403</v>
      </c>
      <c r="D1139" s="433">
        <v>2.4695496450564307E-3</v>
      </c>
      <c r="E1139" s="407">
        <v>1.934750696278973E-2</v>
      </c>
      <c r="F1139" s="407">
        <v>6.0113510607666008E-4</v>
      </c>
      <c r="G1139" s="429">
        <v>5.5354974477177439E-4</v>
      </c>
      <c r="H1139" s="444">
        <v>2.2213943305176981E-5</v>
      </c>
      <c r="I1139" s="412">
        <v>2.1252980589446044E-5</v>
      </c>
      <c r="J1139" s="428">
        <v>2.7388860440286576E-2</v>
      </c>
    </row>
    <row r="1140" spans="1:10" ht="15.6" x14ac:dyDescent="0.3">
      <c r="A1140" s="422" t="s">
        <v>36</v>
      </c>
      <c r="B1140" s="423">
        <v>2040</v>
      </c>
      <c r="C1140" s="436" t="s">
        <v>1404</v>
      </c>
      <c r="D1140" s="433">
        <v>2.3360790631669786E-3</v>
      </c>
      <c r="E1140" s="407">
        <v>1.8995366725634157E-2</v>
      </c>
      <c r="F1140" s="407">
        <v>5.799668053171925E-4</v>
      </c>
      <c r="G1140" s="429">
        <v>5.3406282733558478E-4</v>
      </c>
      <c r="H1140" s="444">
        <v>2.1577698512415895E-5</v>
      </c>
      <c r="I1140" s="412">
        <v>2.0644261080728432E-5</v>
      </c>
      <c r="J1140" s="428">
        <v>2.7184148230630128E-2</v>
      </c>
    </row>
    <row r="1141" spans="1:10" ht="15.6" x14ac:dyDescent="0.3">
      <c r="A1141" s="422" t="s">
        <v>36</v>
      </c>
      <c r="B1141" s="423">
        <v>2041</v>
      </c>
      <c r="C1141" s="436" t="s">
        <v>1405</v>
      </c>
      <c r="D1141" s="433">
        <v>2.2310327603208818E-3</v>
      </c>
      <c r="E1141" s="407">
        <v>1.8718811337271775E-2</v>
      </c>
      <c r="F1141" s="407">
        <v>5.6329020172163314E-4</v>
      </c>
      <c r="G1141" s="429">
        <v>5.1870937864843033E-4</v>
      </c>
      <c r="H1141" s="444">
        <v>2.1055937342913073E-5</v>
      </c>
      <c r="I1141" s="412">
        <v>2.0145064699187215E-5</v>
      </c>
      <c r="J1141" s="428">
        <v>2.7011336375571876E-2</v>
      </c>
    </row>
    <row r="1142" spans="1:10" ht="15.6" x14ac:dyDescent="0.3">
      <c r="A1142" s="422" t="s">
        <v>36</v>
      </c>
      <c r="B1142" s="423">
        <v>2042</v>
      </c>
      <c r="C1142" s="436" t="s">
        <v>1406</v>
      </c>
      <c r="D1142" s="433">
        <v>2.139412933387604E-3</v>
      </c>
      <c r="E1142" s="407">
        <v>1.8462239906178731E-2</v>
      </c>
      <c r="F1142" s="407">
        <v>5.4920588504718353E-4</v>
      </c>
      <c r="G1142" s="429">
        <v>5.0574364387636402E-4</v>
      </c>
      <c r="H1142" s="444">
        <v>2.063416796955219E-5</v>
      </c>
      <c r="I1142" s="412">
        <v>1.97415456928762E-5</v>
      </c>
      <c r="J1142" s="428">
        <v>2.6863368339148416E-2</v>
      </c>
    </row>
    <row r="1143" spans="1:10" ht="15.6" x14ac:dyDescent="0.3">
      <c r="A1143" s="422" t="s">
        <v>36</v>
      </c>
      <c r="B1143" s="423">
        <v>2043</v>
      </c>
      <c r="C1143" s="436" t="s">
        <v>1407</v>
      </c>
      <c r="D1143" s="433">
        <v>2.0695073008488553E-3</v>
      </c>
      <c r="E1143" s="407">
        <v>1.8270411256584254E-2</v>
      </c>
      <c r="F1143" s="407">
        <v>5.3741866806633284E-4</v>
      </c>
      <c r="G1143" s="429">
        <v>4.9489253080314908E-4</v>
      </c>
      <c r="H1143" s="444">
        <v>2.0285623493912275E-5</v>
      </c>
      <c r="I1143" s="412">
        <v>1.9408077201824656E-5</v>
      </c>
      <c r="J1143" s="428">
        <v>2.6738733679096897E-2</v>
      </c>
    </row>
    <row r="1144" spans="1:10" ht="15.6" x14ac:dyDescent="0.3">
      <c r="A1144" s="422" t="s">
        <v>36</v>
      </c>
      <c r="B1144" s="423">
        <v>2044</v>
      </c>
      <c r="C1144" s="436" t="s">
        <v>1408</v>
      </c>
      <c r="D1144" s="433">
        <v>2.0175330820984198E-3</v>
      </c>
      <c r="E1144" s="407">
        <v>1.8120305979958649E-2</v>
      </c>
      <c r="F1144" s="407">
        <v>5.2759449687056459E-4</v>
      </c>
      <c r="G1144" s="429">
        <v>4.8584987060791123E-4</v>
      </c>
      <c r="H1144" s="444">
        <v>2.0011927584925416E-5</v>
      </c>
      <c r="I1144" s="412">
        <v>1.9146222316036158E-5</v>
      </c>
      <c r="J1144" s="428">
        <v>2.6632375063915973E-2</v>
      </c>
    </row>
    <row r="1145" spans="1:10" ht="15.6" x14ac:dyDescent="0.3">
      <c r="A1145" s="422" t="s">
        <v>36</v>
      </c>
      <c r="B1145" s="423">
        <v>2045</v>
      </c>
      <c r="C1145" s="436" t="s">
        <v>1409</v>
      </c>
      <c r="D1145" s="433">
        <v>1.9819031248857334E-3</v>
      </c>
      <c r="E1145" s="407">
        <v>1.8018287975500674E-2</v>
      </c>
      <c r="F1145" s="407">
        <v>5.193986529796349E-4</v>
      </c>
      <c r="G1145" s="429">
        <v>4.7830589846095423E-4</v>
      </c>
      <c r="H1145" s="444">
        <v>1.9790952742084267E-5</v>
      </c>
      <c r="I1145" s="412">
        <v>1.8934799597180048E-5</v>
      </c>
      <c r="J1145" s="428">
        <v>2.6540241160241788E-2</v>
      </c>
    </row>
    <row r="1146" spans="1:10" ht="15.6" x14ac:dyDescent="0.3">
      <c r="A1146" s="422" t="s">
        <v>36</v>
      </c>
      <c r="B1146" s="423">
        <v>2046</v>
      </c>
      <c r="C1146" s="436" t="s">
        <v>1410</v>
      </c>
      <c r="D1146" s="433">
        <v>1.9506268428281692E-3</v>
      </c>
      <c r="E1146" s="407">
        <v>1.7931472358615398E-2</v>
      </c>
      <c r="F1146" s="407">
        <v>5.126158839916852E-4</v>
      </c>
      <c r="G1146" s="429">
        <v>4.7206232598985342E-4</v>
      </c>
      <c r="H1146" s="444">
        <v>1.9613861854023011E-5</v>
      </c>
      <c r="I1146" s="412">
        <v>1.8765370434998327E-5</v>
      </c>
      <c r="J1146" s="428">
        <v>2.6460790046001822E-2</v>
      </c>
    </row>
    <row r="1147" spans="1:10" ht="15.6" x14ac:dyDescent="0.3">
      <c r="A1147" s="422" t="s">
        <v>36</v>
      </c>
      <c r="B1147" s="423">
        <v>2047</v>
      </c>
      <c r="C1147" s="436" t="s">
        <v>1411</v>
      </c>
      <c r="D1147" s="433">
        <v>1.9223940657408876E-3</v>
      </c>
      <c r="E1147" s="407">
        <v>1.7846966315609922E-2</v>
      </c>
      <c r="F1147" s="407">
        <v>5.0701355077963322E-4</v>
      </c>
      <c r="G1147" s="429">
        <v>4.6690529976066122E-4</v>
      </c>
      <c r="H1147" s="444">
        <v>1.9457268999858965E-5</v>
      </c>
      <c r="I1147" s="412">
        <v>1.8615554581452959E-5</v>
      </c>
      <c r="J1147" s="428">
        <v>2.6394974360878148E-2</v>
      </c>
    </row>
    <row r="1148" spans="1:10" ht="15.6" x14ac:dyDescent="0.3">
      <c r="A1148" s="422" t="s">
        <v>36</v>
      </c>
      <c r="B1148" s="423">
        <v>2048</v>
      </c>
      <c r="C1148" s="436" t="s">
        <v>1412</v>
      </c>
      <c r="D1148" s="433">
        <v>1.899900363455853E-3</v>
      </c>
      <c r="E1148" s="407">
        <v>1.7779100048441396E-2</v>
      </c>
      <c r="F1148" s="407">
        <v>5.0239517740068495E-4</v>
      </c>
      <c r="G1148" s="429">
        <v>4.626538603046102E-4</v>
      </c>
      <c r="H1148" s="444">
        <v>1.9307854552757953E-5</v>
      </c>
      <c r="I1148" s="412">
        <v>1.8472604243838316E-5</v>
      </c>
      <c r="J1148" s="428">
        <v>2.6339079895134013E-2</v>
      </c>
    </row>
    <row r="1149" spans="1:10" ht="15.6" x14ac:dyDescent="0.3">
      <c r="A1149" s="422" t="s">
        <v>36</v>
      </c>
      <c r="B1149" s="423">
        <v>2049</v>
      </c>
      <c r="C1149" s="436" t="s">
        <v>1413</v>
      </c>
      <c r="D1149" s="433">
        <v>1.890921271592231E-3</v>
      </c>
      <c r="E1149" s="407">
        <v>1.7787158247556001E-2</v>
      </c>
      <c r="F1149" s="407">
        <v>4.9937740584762283E-4</v>
      </c>
      <c r="G1149" s="429">
        <v>4.5987469187327247E-4</v>
      </c>
      <c r="H1149" s="444">
        <v>1.9208035629102112E-5</v>
      </c>
      <c r="I1149" s="412">
        <v>1.8377102234671148E-5</v>
      </c>
      <c r="J1149" s="428">
        <v>2.6291495592407722E-2</v>
      </c>
    </row>
    <row r="1150" spans="1:10" ht="15.6" x14ac:dyDescent="0.3">
      <c r="A1150" s="422" t="s">
        <v>36</v>
      </c>
      <c r="B1150" s="423">
        <v>2050</v>
      </c>
      <c r="C1150" s="436" t="s">
        <v>1414</v>
      </c>
      <c r="D1150" s="433">
        <v>1.8837221136598396E-3</v>
      </c>
      <c r="E1150" s="407">
        <v>1.7795793816237679E-2</v>
      </c>
      <c r="F1150" s="407">
        <v>4.9695208445204155E-4</v>
      </c>
      <c r="G1150" s="429">
        <v>4.5764110729220133E-4</v>
      </c>
      <c r="H1150" s="444">
        <v>1.9108316322142041E-5</v>
      </c>
      <c r="I1150" s="412">
        <v>1.8281700991388729E-5</v>
      </c>
      <c r="J1150" s="428">
        <v>2.6253659916288447E-2</v>
      </c>
    </row>
    <row r="1151" spans="1:10" ht="15.6" x14ac:dyDescent="0.3">
      <c r="A1151" s="422" t="s">
        <v>37</v>
      </c>
      <c r="B1151" s="423">
        <v>2015</v>
      </c>
      <c r="C1151" s="436" t="s">
        <v>2482</v>
      </c>
      <c r="D1151" s="433">
        <v>0.12627469595873797</v>
      </c>
      <c r="E1151" s="407">
        <v>0.38495996595851445</v>
      </c>
      <c r="F1151" s="407">
        <v>4.0927749318727157E-3</v>
      </c>
      <c r="G1151" s="429">
        <v>3.7865724716169892E-3</v>
      </c>
      <c r="H1151" s="444">
        <v>3.4526660077346748E-4</v>
      </c>
      <c r="I1151" s="412">
        <v>3.3033051647831453E-4</v>
      </c>
      <c r="J1151" s="428">
        <v>4.5901134511664103E-2</v>
      </c>
    </row>
    <row r="1152" spans="1:10" ht="15.6" x14ac:dyDescent="0.3">
      <c r="A1152" s="422" t="s">
        <v>37</v>
      </c>
      <c r="B1152" s="423">
        <v>2016</v>
      </c>
      <c r="C1152" s="436" t="s">
        <v>2483</v>
      </c>
      <c r="D1152" s="433">
        <v>0.10968829045505137</v>
      </c>
      <c r="E1152" s="407">
        <v>0.34157488953729009</v>
      </c>
      <c r="F1152" s="407">
        <v>3.8221343684270207E-3</v>
      </c>
      <c r="G1152" s="429">
        <v>3.5346752877587284E-3</v>
      </c>
      <c r="H1152" s="444">
        <v>3.2148103683680984E-4</v>
      </c>
      <c r="I1152" s="412">
        <v>3.0757390954904958E-4</v>
      </c>
      <c r="J1152" s="428">
        <v>4.511136773229573E-2</v>
      </c>
    </row>
    <row r="1153" spans="1:10" ht="15.6" x14ac:dyDescent="0.3">
      <c r="A1153" s="422" t="s">
        <v>37</v>
      </c>
      <c r="B1153" s="423">
        <v>2017</v>
      </c>
      <c r="C1153" s="436" t="s">
        <v>1415</v>
      </c>
      <c r="D1153" s="433">
        <v>9.2903583604309475E-2</v>
      </c>
      <c r="E1153" s="407">
        <v>0.29862801496347824</v>
      </c>
      <c r="F1153" s="407">
        <v>3.5819076350205991E-3</v>
      </c>
      <c r="G1153" s="429">
        <v>3.3105839377425765E-3</v>
      </c>
      <c r="H1153" s="444">
        <v>2.9564792220814254E-4</v>
      </c>
      <c r="I1153" s="412">
        <v>2.8285832950370685E-4</v>
      </c>
      <c r="J1153" s="428">
        <v>4.4112569801788688E-2</v>
      </c>
    </row>
    <row r="1154" spans="1:10" ht="15.6" x14ac:dyDescent="0.3">
      <c r="A1154" s="422" t="s">
        <v>37</v>
      </c>
      <c r="B1154" s="423">
        <v>2018</v>
      </c>
      <c r="C1154" s="436" t="s">
        <v>1416</v>
      </c>
      <c r="D1154" s="433">
        <v>7.8107393766649311E-2</v>
      </c>
      <c r="E1154" s="407">
        <v>0.25994442664042577</v>
      </c>
      <c r="F1154" s="407">
        <v>3.3988766161537403E-3</v>
      </c>
      <c r="G1154" s="429">
        <v>3.1395818354946555E-3</v>
      </c>
      <c r="H1154" s="444">
        <v>2.7272107553111724E-4</v>
      </c>
      <c r="I1154" s="412">
        <v>2.6092328561352099E-4</v>
      </c>
      <c r="J1154" s="428">
        <v>4.3015336416927591E-2</v>
      </c>
    </row>
    <row r="1155" spans="1:10" ht="15.6" x14ac:dyDescent="0.3">
      <c r="A1155" s="422" t="s">
        <v>37</v>
      </c>
      <c r="B1155" s="423">
        <v>2019</v>
      </c>
      <c r="C1155" s="436" t="s">
        <v>1417</v>
      </c>
      <c r="D1155" s="433">
        <v>6.5355145168895137E-2</v>
      </c>
      <c r="E1155" s="407">
        <v>0.22592552633191845</v>
      </c>
      <c r="F1155" s="407">
        <v>3.248287275472357E-3</v>
      </c>
      <c r="G1155" s="429">
        <v>2.9988511068062057E-3</v>
      </c>
      <c r="H1155" s="444">
        <v>2.5163204628978679E-4</v>
      </c>
      <c r="I1155" s="412">
        <v>2.4074655984543313E-4</v>
      </c>
      <c r="J1155" s="428">
        <v>4.1799062783319844E-2</v>
      </c>
    </row>
    <row r="1156" spans="1:10" ht="15.6" x14ac:dyDescent="0.3">
      <c r="A1156" s="422" t="s">
        <v>37</v>
      </c>
      <c r="B1156" s="423">
        <v>2020</v>
      </c>
      <c r="C1156" s="436" t="s">
        <v>1418</v>
      </c>
      <c r="D1156" s="433">
        <v>5.5344398579686302E-2</v>
      </c>
      <c r="E1156" s="407">
        <v>0.19662499299777808</v>
      </c>
      <c r="F1156" s="407">
        <v>3.0817823305379806E-3</v>
      </c>
      <c r="G1156" s="429">
        <v>2.8442391346589361E-3</v>
      </c>
      <c r="H1156" s="444">
        <v>2.3256467855806858E-4</v>
      </c>
      <c r="I1156" s="412">
        <v>2.2250402904482123E-4</v>
      </c>
      <c r="J1156" s="428">
        <v>4.0618259065777276E-2</v>
      </c>
    </row>
    <row r="1157" spans="1:10" ht="15.6" x14ac:dyDescent="0.3">
      <c r="A1157" s="422" t="s">
        <v>37</v>
      </c>
      <c r="B1157" s="423">
        <v>2021</v>
      </c>
      <c r="C1157" s="436" t="s">
        <v>1419</v>
      </c>
      <c r="D1157" s="433">
        <v>4.667340744295715E-2</v>
      </c>
      <c r="E1157" s="407">
        <v>0.16986329889484331</v>
      </c>
      <c r="F1157" s="407">
        <v>2.875259609020409E-3</v>
      </c>
      <c r="G1157" s="429">
        <v>2.6530274192600139E-3</v>
      </c>
      <c r="H1157" s="444">
        <v>2.1399866153001847E-4</v>
      </c>
      <c r="I1157" s="412">
        <v>2.0474116732498764E-4</v>
      </c>
      <c r="J1157" s="428">
        <v>3.9411674126291617E-2</v>
      </c>
    </row>
    <row r="1158" spans="1:10" ht="15.6" x14ac:dyDescent="0.3">
      <c r="A1158" s="422" t="s">
        <v>37</v>
      </c>
      <c r="B1158" s="423">
        <v>2022</v>
      </c>
      <c r="C1158" s="436" t="s">
        <v>1420</v>
      </c>
      <c r="D1158" s="433">
        <v>3.7252960379348297E-2</v>
      </c>
      <c r="E1158" s="407">
        <v>0.14511676863215009</v>
      </c>
      <c r="F1158" s="407">
        <v>2.6750950297367488E-3</v>
      </c>
      <c r="G1158" s="429">
        <v>2.4672399324055525E-3</v>
      </c>
      <c r="H1158" s="444">
        <v>1.9350190355089185E-4</v>
      </c>
      <c r="I1158" s="412">
        <v>1.8513109720720043E-4</v>
      </c>
      <c r="J1158" s="428">
        <v>3.8208966336568853E-2</v>
      </c>
    </row>
    <row r="1159" spans="1:10" ht="15.6" x14ac:dyDescent="0.3">
      <c r="A1159" s="422" t="s">
        <v>37</v>
      </c>
      <c r="B1159" s="423">
        <v>2023</v>
      </c>
      <c r="C1159" s="436" t="s">
        <v>1421</v>
      </c>
      <c r="D1159" s="433">
        <v>3.1931120534373587E-2</v>
      </c>
      <c r="E1159" s="407">
        <v>0.1259479665754033</v>
      </c>
      <c r="F1159" s="407">
        <v>2.4896201742530153E-3</v>
      </c>
      <c r="G1159" s="429">
        <v>2.2956537620805011E-3</v>
      </c>
      <c r="H1159" s="444">
        <v>1.7008282602962993E-4</v>
      </c>
      <c r="I1159" s="412">
        <v>1.6272512219426045E-4</v>
      </c>
      <c r="J1159" s="428">
        <v>3.7014056811565194E-2</v>
      </c>
    </row>
    <row r="1160" spans="1:10" ht="15.6" x14ac:dyDescent="0.3">
      <c r="A1160" s="422" t="s">
        <v>37</v>
      </c>
      <c r="B1160" s="423">
        <v>2024</v>
      </c>
      <c r="C1160" s="436" t="s">
        <v>1422</v>
      </c>
      <c r="D1160" s="433">
        <v>2.7410580674064881E-2</v>
      </c>
      <c r="E1160" s="407">
        <v>0.10968131309321918</v>
      </c>
      <c r="F1160" s="407">
        <v>2.3255381110936953E-3</v>
      </c>
      <c r="G1160" s="429">
        <v>2.1438436370955953E-3</v>
      </c>
      <c r="H1160" s="444">
        <v>1.4880632681382944E-4</v>
      </c>
      <c r="I1160" s="412">
        <v>1.4236902786168306E-4</v>
      </c>
      <c r="J1160" s="428">
        <v>3.5831720708225032E-2</v>
      </c>
    </row>
    <row r="1161" spans="1:10" ht="15.6" x14ac:dyDescent="0.3">
      <c r="A1161" s="422" t="s">
        <v>37</v>
      </c>
      <c r="B1161" s="423">
        <v>2025</v>
      </c>
      <c r="C1161" s="436" t="s">
        <v>1423</v>
      </c>
      <c r="D1161" s="433">
        <v>2.4076137596661183E-2</v>
      </c>
      <c r="E1161" s="407">
        <v>9.7214224790324363E-2</v>
      </c>
      <c r="F1161" s="407">
        <v>2.2002690798605075E-3</v>
      </c>
      <c r="G1161" s="429">
        <v>2.0279203088832071E-3</v>
      </c>
      <c r="H1161" s="444">
        <v>1.299646007346805E-4</v>
      </c>
      <c r="I1161" s="412">
        <v>1.2434239113293775E-4</v>
      </c>
      <c r="J1161" s="428">
        <v>3.4670576250560158E-2</v>
      </c>
    </row>
    <row r="1162" spans="1:10" ht="15.6" x14ac:dyDescent="0.3">
      <c r="A1162" s="422" t="s">
        <v>37</v>
      </c>
      <c r="B1162" s="423">
        <v>2026</v>
      </c>
      <c r="C1162" s="436" t="s">
        <v>1424</v>
      </c>
      <c r="D1162" s="433">
        <v>2.1194156233008358E-2</v>
      </c>
      <c r="E1162" s="407">
        <v>8.6714994935583961E-2</v>
      </c>
      <c r="F1162" s="407">
        <v>2.0868044073075521E-3</v>
      </c>
      <c r="G1162" s="429">
        <v>1.9230840873535769E-3</v>
      </c>
      <c r="H1162" s="444">
        <v>1.1650921217346005E-4</v>
      </c>
      <c r="I1162" s="412">
        <v>1.1146907661484766E-4</v>
      </c>
      <c r="J1162" s="428">
        <v>3.3599014692697035E-2</v>
      </c>
    </row>
    <row r="1163" spans="1:10" ht="15.6" x14ac:dyDescent="0.3">
      <c r="A1163" s="422" t="s">
        <v>37</v>
      </c>
      <c r="B1163" s="423">
        <v>2027</v>
      </c>
      <c r="C1163" s="436" t="s">
        <v>1425</v>
      </c>
      <c r="D1163" s="433">
        <v>1.8838925793943594E-2</v>
      </c>
      <c r="E1163" s="407">
        <v>7.7899004651559106E-2</v>
      </c>
      <c r="F1163" s="407">
        <v>1.9666575478151406E-3</v>
      </c>
      <c r="G1163" s="429">
        <v>1.8119753050742813E-3</v>
      </c>
      <c r="H1163" s="444">
        <v>9.942057605201469E-5</v>
      </c>
      <c r="I1163" s="412">
        <v>9.511968324311063E-5</v>
      </c>
      <c r="J1163" s="428">
        <v>3.2606519640201066E-2</v>
      </c>
    </row>
    <row r="1164" spans="1:10" ht="15.6" x14ac:dyDescent="0.3">
      <c r="A1164" s="422" t="s">
        <v>37</v>
      </c>
      <c r="B1164" s="423">
        <v>2028</v>
      </c>
      <c r="C1164" s="436" t="s">
        <v>1426</v>
      </c>
      <c r="D1164" s="433">
        <v>1.6795358795453196E-2</v>
      </c>
      <c r="E1164" s="407">
        <v>7.0275388662935354E-2</v>
      </c>
      <c r="F1164" s="407">
        <v>1.8351383873744585E-3</v>
      </c>
      <c r="G1164" s="429">
        <v>1.6902668801336983E-3</v>
      </c>
      <c r="H1164" s="444">
        <v>7.8463965377322675E-5</v>
      </c>
      <c r="I1164" s="412">
        <v>7.5069652322780179E-5</v>
      </c>
      <c r="J1164" s="428">
        <v>3.169990097525778E-2</v>
      </c>
    </row>
    <row r="1165" spans="1:10" ht="15.6" x14ac:dyDescent="0.3">
      <c r="A1165" s="422" t="s">
        <v>37</v>
      </c>
      <c r="B1165" s="423">
        <v>2029</v>
      </c>
      <c r="C1165" s="436" t="s">
        <v>1427</v>
      </c>
      <c r="D1165" s="433">
        <v>1.4819143510044501E-2</v>
      </c>
      <c r="E1165" s="407">
        <v>6.317473253796807E-2</v>
      </c>
      <c r="F1165" s="407">
        <v>1.7131272237045855E-3</v>
      </c>
      <c r="G1165" s="429">
        <v>1.5776609446685162E-3</v>
      </c>
      <c r="H1165" s="444">
        <v>6.7165484713633405E-5</v>
      </c>
      <c r="I1165" s="412">
        <v>6.4259938942414334E-5</v>
      </c>
      <c r="J1165" s="428">
        <v>3.0875268836161009E-2</v>
      </c>
    </row>
    <row r="1166" spans="1:10" ht="15.6" x14ac:dyDescent="0.3">
      <c r="A1166" s="422" t="s">
        <v>37</v>
      </c>
      <c r="B1166" s="423">
        <v>2030</v>
      </c>
      <c r="C1166" s="436" t="s">
        <v>1428</v>
      </c>
      <c r="D1166" s="433">
        <v>1.3241544706536127E-2</v>
      </c>
      <c r="E1166" s="407">
        <v>5.719872404102519E-2</v>
      </c>
      <c r="F1166" s="407">
        <v>1.6030858925930188E-3</v>
      </c>
      <c r="G1166" s="429">
        <v>1.476304780317931E-3</v>
      </c>
      <c r="H1166" s="444">
        <v>6.2405937045334416E-5</v>
      </c>
      <c r="I1166" s="412">
        <v>5.9706286880541079E-5</v>
      </c>
      <c r="J1166" s="428">
        <v>3.0130029472070257E-2</v>
      </c>
    </row>
    <row r="1167" spans="1:10" ht="15.6" x14ac:dyDescent="0.3">
      <c r="A1167" s="422" t="s">
        <v>37</v>
      </c>
      <c r="B1167" s="423">
        <v>2031</v>
      </c>
      <c r="C1167" s="436" t="s">
        <v>1429</v>
      </c>
      <c r="D1167" s="433">
        <v>1.1789358440702159E-2</v>
      </c>
      <c r="E1167" s="407">
        <v>5.1777403023950917E-2</v>
      </c>
      <c r="F1167" s="407">
        <v>1.4951657759678884E-3</v>
      </c>
      <c r="G1167" s="429">
        <v>1.3768343443932361E-3</v>
      </c>
      <c r="H1167" s="444">
        <v>5.5925407172077932E-5</v>
      </c>
      <c r="I1167" s="412">
        <v>5.350610173848584E-5</v>
      </c>
      <c r="J1167" s="428">
        <v>2.9460292958503883E-2</v>
      </c>
    </row>
    <row r="1168" spans="1:10" ht="15.6" x14ac:dyDescent="0.3">
      <c r="A1168" s="422" t="s">
        <v>37</v>
      </c>
      <c r="B1168" s="423">
        <v>2032</v>
      </c>
      <c r="C1168" s="436" t="s">
        <v>1430</v>
      </c>
      <c r="D1168" s="433">
        <v>1.0547406568833104E-2</v>
      </c>
      <c r="E1168" s="407">
        <v>4.7302277135622926E-2</v>
      </c>
      <c r="F1168" s="407">
        <v>1.397193926460095E-3</v>
      </c>
      <c r="G1168" s="429">
        <v>1.286544629760214E-3</v>
      </c>
      <c r="H1168" s="444">
        <v>5.0327986639739779E-5</v>
      </c>
      <c r="I1168" s="412">
        <v>4.8150816348591426E-5</v>
      </c>
      <c r="J1168" s="428">
        <v>2.8863987316443129E-2</v>
      </c>
    </row>
    <row r="1169" spans="1:10" ht="15.6" x14ac:dyDescent="0.3">
      <c r="A1169" s="422" t="s">
        <v>37</v>
      </c>
      <c r="B1169" s="423">
        <v>2033</v>
      </c>
      <c r="C1169" s="436" t="s">
        <v>1431</v>
      </c>
      <c r="D1169" s="433">
        <v>9.4029336597032092E-3</v>
      </c>
      <c r="E1169" s="407">
        <v>4.3220924690681069E-2</v>
      </c>
      <c r="F1169" s="407">
        <v>1.3057452327170764E-3</v>
      </c>
      <c r="G1169" s="429">
        <v>1.2023372409963266E-3</v>
      </c>
      <c r="H1169" s="444">
        <v>4.7032354812940157E-5</v>
      </c>
      <c r="I1169" s="412">
        <v>4.4997753233125127E-5</v>
      </c>
      <c r="J1169" s="428">
        <v>2.8334196339155796E-2</v>
      </c>
    </row>
    <row r="1170" spans="1:10" ht="15.6" x14ac:dyDescent="0.3">
      <c r="A1170" s="422" t="s">
        <v>37</v>
      </c>
      <c r="B1170" s="423">
        <v>2034</v>
      </c>
      <c r="C1170" s="436" t="s">
        <v>1432</v>
      </c>
      <c r="D1170" s="433">
        <v>8.3746938653153479E-3</v>
      </c>
      <c r="E1170" s="407">
        <v>3.9697180240955011E-2</v>
      </c>
      <c r="F1170" s="407">
        <v>1.2217290539021204E-3</v>
      </c>
      <c r="G1170" s="429">
        <v>1.124976317399246E-3</v>
      </c>
      <c r="H1170" s="444">
        <v>4.4031043322256162E-5</v>
      </c>
      <c r="I1170" s="412">
        <v>4.212627919213768E-5</v>
      </c>
      <c r="J1170" s="428">
        <v>2.7864312565871754E-2</v>
      </c>
    </row>
    <row r="1171" spans="1:10" ht="15.6" x14ac:dyDescent="0.3">
      <c r="A1171" s="422" t="s">
        <v>37</v>
      </c>
      <c r="B1171" s="423">
        <v>2035</v>
      </c>
      <c r="C1171" s="436" t="s">
        <v>1433</v>
      </c>
      <c r="D1171" s="433">
        <v>7.4539144190944517E-3</v>
      </c>
      <c r="E1171" s="407">
        <v>3.6668917886039688E-2</v>
      </c>
      <c r="F1171" s="407">
        <v>1.1430783464536226E-3</v>
      </c>
      <c r="G1171" s="429">
        <v>1.0525396098280421E-3</v>
      </c>
      <c r="H1171" s="444">
        <v>4.0811828375023279E-5</v>
      </c>
      <c r="I1171" s="412">
        <v>3.904632842012192E-5</v>
      </c>
      <c r="J1171" s="428">
        <v>2.7451326178160138E-2</v>
      </c>
    </row>
    <row r="1172" spans="1:10" ht="15.6" x14ac:dyDescent="0.3">
      <c r="A1172" s="422" t="s">
        <v>37</v>
      </c>
      <c r="B1172" s="423">
        <v>2036</v>
      </c>
      <c r="C1172" s="436" t="s">
        <v>1434</v>
      </c>
      <c r="D1172" s="433">
        <v>6.6930228967013172E-3</v>
      </c>
      <c r="E1172" s="407">
        <v>3.4181255097098961E-2</v>
      </c>
      <c r="F1172" s="407">
        <v>1.0792765973936995E-3</v>
      </c>
      <c r="G1172" s="429">
        <v>9.9376906915528787E-4</v>
      </c>
      <c r="H1172" s="444">
        <v>3.7943226567556578E-5</v>
      </c>
      <c r="I1172" s="412">
        <v>3.6301814418868774E-5</v>
      </c>
      <c r="J1172" s="428">
        <v>2.7091226497041661E-2</v>
      </c>
    </row>
    <row r="1173" spans="1:10" ht="15.6" x14ac:dyDescent="0.3">
      <c r="A1173" s="422" t="s">
        <v>37</v>
      </c>
      <c r="B1173" s="423">
        <v>2037</v>
      </c>
      <c r="C1173" s="436" t="s">
        <v>1435</v>
      </c>
      <c r="D1173" s="433">
        <v>6.0157924172194151E-3</v>
      </c>
      <c r="E1173" s="407">
        <v>3.2021959489912939E-2</v>
      </c>
      <c r="F1173" s="407">
        <v>1.0215395548051739E-3</v>
      </c>
      <c r="G1173" s="429">
        <v>9.4058948498468482E-4</v>
      </c>
      <c r="H1173" s="444">
        <v>3.5453915573976959E-5</v>
      </c>
      <c r="I1173" s="412">
        <v>3.3920198095656063E-5</v>
      </c>
      <c r="J1173" s="428">
        <v>2.6778605394695322E-2</v>
      </c>
    </row>
    <row r="1174" spans="1:10" ht="15.6" x14ac:dyDescent="0.3">
      <c r="A1174" s="422" t="s">
        <v>37</v>
      </c>
      <c r="B1174" s="423">
        <v>2038</v>
      </c>
      <c r="C1174" s="436" t="s">
        <v>1436</v>
      </c>
      <c r="D1174" s="433">
        <v>5.3835567471773047E-3</v>
      </c>
      <c r="E1174" s="407">
        <v>2.9999364864148604E-2</v>
      </c>
      <c r="F1174" s="407">
        <v>9.6925111061828338E-4</v>
      </c>
      <c r="G1174" s="429">
        <v>8.9244648542764283E-4</v>
      </c>
      <c r="H1174" s="444">
        <v>3.3686143284854104E-5</v>
      </c>
      <c r="I1174" s="412">
        <v>3.2228896587211955E-5</v>
      </c>
      <c r="J1174" s="428">
        <v>2.6509886757861739E-2</v>
      </c>
    </row>
    <row r="1175" spans="1:10" ht="15.6" x14ac:dyDescent="0.3">
      <c r="A1175" s="422" t="s">
        <v>37</v>
      </c>
      <c r="B1175" s="423">
        <v>2039</v>
      </c>
      <c r="C1175" s="436" t="s">
        <v>1437</v>
      </c>
      <c r="D1175" s="433">
        <v>4.7971614300207147E-3</v>
      </c>
      <c r="E1175" s="407">
        <v>2.8142876354071557E-2</v>
      </c>
      <c r="F1175" s="407">
        <v>9.2230129152190041E-4</v>
      </c>
      <c r="G1175" s="429">
        <v>8.4922038257360965E-4</v>
      </c>
      <c r="H1175" s="444">
        <v>3.2146768698173189E-5</v>
      </c>
      <c r="I1175" s="412">
        <v>3.0756116939590222E-5</v>
      </c>
      <c r="J1175" s="428">
        <v>2.6277590373886321E-2</v>
      </c>
    </row>
    <row r="1176" spans="1:10" ht="15.6" x14ac:dyDescent="0.3">
      <c r="A1176" s="422" t="s">
        <v>37</v>
      </c>
      <c r="B1176" s="423">
        <v>2040</v>
      </c>
      <c r="C1176" s="436" t="s">
        <v>1438</v>
      </c>
      <c r="D1176" s="433">
        <v>4.2796123825140494E-3</v>
      </c>
      <c r="E1176" s="407">
        <v>2.6598117465847677E-2</v>
      </c>
      <c r="F1176" s="407">
        <v>8.7985958202436878E-4</v>
      </c>
      <c r="G1176" s="429">
        <v>8.1014197202209693E-4</v>
      </c>
      <c r="H1176" s="444">
        <v>3.0682179575587143E-5</v>
      </c>
      <c r="I1176" s="412">
        <v>2.935488031248126E-5</v>
      </c>
      <c r="J1176" s="428">
        <v>2.607762447419262E-2</v>
      </c>
    </row>
    <row r="1177" spans="1:10" ht="15.6" x14ac:dyDescent="0.3">
      <c r="A1177" s="422" t="s">
        <v>37</v>
      </c>
      <c r="B1177" s="423">
        <v>2041</v>
      </c>
      <c r="C1177" s="436" t="s">
        <v>1439</v>
      </c>
      <c r="D1177" s="433">
        <v>3.9034379951736779E-3</v>
      </c>
      <c r="E1177" s="407">
        <v>2.5383097154921267E-2</v>
      </c>
      <c r="F1177" s="407">
        <v>8.4893943454335892E-4</v>
      </c>
      <c r="G1177" s="429">
        <v>7.8166217235512965E-4</v>
      </c>
      <c r="H1177" s="444">
        <v>2.9343466684560046E-5</v>
      </c>
      <c r="I1177" s="412">
        <v>2.8074084604240513E-5</v>
      </c>
      <c r="J1177" s="428">
        <v>2.5908517905986597E-2</v>
      </c>
    </row>
    <row r="1178" spans="1:10" ht="15.6" x14ac:dyDescent="0.3">
      <c r="A1178" s="422" t="s">
        <v>37</v>
      </c>
      <c r="B1178" s="423">
        <v>2042</v>
      </c>
      <c r="C1178" s="436" t="s">
        <v>1440</v>
      </c>
      <c r="D1178" s="433">
        <v>3.5841560439187469E-3</v>
      </c>
      <c r="E1178" s="407">
        <v>2.4287329329421559E-2</v>
      </c>
      <c r="F1178" s="407">
        <v>8.2162659111665432E-4</v>
      </c>
      <c r="G1178" s="429">
        <v>7.564964804747217E-4</v>
      </c>
      <c r="H1178" s="444">
        <v>2.7926627227235523E-5</v>
      </c>
      <c r="I1178" s="412">
        <v>2.6718538326817978E-5</v>
      </c>
      <c r="J1178" s="428">
        <v>2.5761994318423447E-2</v>
      </c>
    </row>
    <row r="1179" spans="1:10" ht="15.6" x14ac:dyDescent="0.3">
      <c r="A1179" s="422" t="s">
        <v>37</v>
      </c>
      <c r="B1179" s="423">
        <v>2043</v>
      </c>
      <c r="C1179" s="436" t="s">
        <v>1441</v>
      </c>
      <c r="D1179" s="433">
        <v>3.337680962563623E-3</v>
      </c>
      <c r="E1179" s="407">
        <v>2.3434587452081553E-2</v>
      </c>
      <c r="F1179" s="407">
        <v>7.9811303565509046E-4</v>
      </c>
      <c r="G1179" s="429">
        <v>7.3484047905828529E-4</v>
      </c>
      <c r="H1179" s="444">
        <v>2.6956980835124577E-5</v>
      </c>
      <c r="I1179" s="412">
        <v>2.5790829455955311E-5</v>
      </c>
      <c r="J1179" s="428">
        <v>2.5636808958859968E-2</v>
      </c>
    </row>
    <row r="1180" spans="1:10" ht="15.6" x14ac:dyDescent="0.3">
      <c r="A1180" s="422" t="s">
        <v>37</v>
      </c>
      <c r="B1180" s="423">
        <v>2044</v>
      </c>
      <c r="C1180" s="436" t="s">
        <v>1442</v>
      </c>
      <c r="D1180" s="433">
        <v>3.1544480680940523E-3</v>
      </c>
      <c r="E1180" s="407">
        <v>2.276756169059211E-2</v>
      </c>
      <c r="F1180" s="407">
        <v>7.7779043971061123E-4</v>
      </c>
      <c r="G1180" s="429">
        <v>7.1612463761242732E-4</v>
      </c>
      <c r="H1180" s="444">
        <v>2.6154556424310027E-5</v>
      </c>
      <c r="I1180" s="412">
        <v>2.5023122004331074E-5</v>
      </c>
      <c r="J1180" s="428">
        <v>2.5527776608023169E-2</v>
      </c>
    </row>
    <row r="1181" spans="1:10" ht="15.6" x14ac:dyDescent="0.3">
      <c r="A1181" s="422" t="s">
        <v>37</v>
      </c>
      <c r="B1181" s="423">
        <v>2045</v>
      </c>
      <c r="C1181" s="436" t="s">
        <v>1443</v>
      </c>
      <c r="D1181" s="433">
        <v>3.0386542632602105E-3</v>
      </c>
      <c r="E1181" s="407">
        <v>2.2350579938739453E-2</v>
      </c>
      <c r="F1181" s="407">
        <v>7.6048620850242496E-4</v>
      </c>
      <c r="G1181" s="429">
        <v>7.0019236864362038E-4</v>
      </c>
      <c r="H1181" s="444">
        <v>2.5568063574579666E-5</v>
      </c>
      <c r="I1181" s="412">
        <v>2.4462003661493499E-5</v>
      </c>
      <c r="J1181" s="428">
        <v>2.5431716392364124E-2</v>
      </c>
    </row>
    <row r="1182" spans="1:10" ht="15.6" x14ac:dyDescent="0.3">
      <c r="A1182" s="422" t="s">
        <v>37</v>
      </c>
      <c r="B1182" s="423">
        <v>2046</v>
      </c>
      <c r="C1182" s="436" t="s">
        <v>1444</v>
      </c>
      <c r="D1182" s="433">
        <v>2.9292068383157443E-3</v>
      </c>
      <c r="E1182" s="407">
        <v>2.1964068815700948E-2</v>
      </c>
      <c r="F1182" s="407">
        <v>7.4517882901255553E-4</v>
      </c>
      <c r="G1182" s="429">
        <v>6.8609037201530765E-4</v>
      </c>
      <c r="H1182" s="444">
        <v>2.4842674349504416E-5</v>
      </c>
      <c r="I1182" s="412">
        <v>2.3767992065339286E-5</v>
      </c>
      <c r="J1182" s="428">
        <v>2.5348530724092693E-2</v>
      </c>
    </row>
    <row r="1183" spans="1:10" ht="15.6" x14ac:dyDescent="0.3">
      <c r="A1183" s="422" t="s">
        <v>37</v>
      </c>
      <c r="B1183" s="423">
        <v>2047</v>
      </c>
      <c r="C1183" s="436" t="s">
        <v>1445</v>
      </c>
      <c r="D1183" s="433">
        <v>2.8368877762735144E-3</v>
      </c>
      <c r="E1183" s="407">
        <v>2.1637577301548992E-2</v>
      </c>
      <c r="F1183" s="407">
        <v>7.3239931582447866E-4</v>
      </c>
      <c r="G1183" s="429">
        <v>6.7432387073215381E-4</v>
      </c>
      <c r="H1183" s="444">
        <v>2.4401228143214128E-5</v>
      </c>
      <c r="I1183" s="412">
        <v>2.3345649034345373E-5</v>
      </c>
      <c r="J1183" s="428">
        <v>2.5276851191059661E-2</v>
      </c>
    </row>
    <row r="1184" spans="1:10" ht="15.6" x14ac:dyDescent="0.3">
      <c r="A1184" s="422" t="s">
        <v>37</v>
      </c>
      <c r="B1184" s="423">
        <v>2048</v>
      </c>
      <c r="C1184" s="436" t="s">
        <v>1446</v>
      </c>
      <c r="D1184" s="433">
        <v>2.7602651996096236E-3</v>
      </c>
      <c r="E1184" s="407">
        <v>2.1353812972599726E-2</v>
      </c>
      <c r="F1184" s="407">
        <v>7.212143377698058E-4</v>
      </c>
      <c r="G1184" s="429">
        <v>6.6401347426897888E-4</v>
      </c>
      <c r="H1184" s="444">
        <v>2.369928767519233E-5</v>
      </c>
      <c r="I1184" s="412">
        <v>2.2674060654798811E-5</v>
      </c>
      <c r="J1184" s="428">
        <v>2.5215263240846955E-2</v>
      </c>
    </row>
    <row r="1185" spans="1:10" ht="15.6" x14ac:dyDescent="0.3">
      <c r="A1185" s="422" t="s">
        <v>37</v>
      </c>
      <c r="B1185" s="423">
        <v>2049</v>
      </c>
      <c r="C1185" s="436" t="s">
        <v>1447</v>
      </c>
      <c r="D1185" s="433">
        <v>2.7345016595066995E-3</v>
      </c>
      <c r="E1185" s="407">
        <v>2.1334373244807876E-2</v>
      </c>
      <c r="F1185" s="407">
        <v>7.1475639407378628E-4</v>
      </c>
      <c r="G1185" s="429">
        <v>6.5806284429856764E-4</v>
      </c>
      <c r="H1185" s="444">
        <v>2.3346718384746814E-5</v>
      </c>
      <c r="I1185" s="412">
        <v>2.2336744574582428E-5</v>
      </c>
      <c r="J1185" s="428">
        <v>2.5162118841573253E-2</v>
      </c>
    </row>
    <row r="1186" spans="1:10" ht="15.6" x14ac:dyDescent="0.3">
      <c r="A1186" s="422" t="s">
        <v>37</v>
      </c>
      <c r="B1186" s="423">
        <v>2050</v>
      </c>
      <c r="C1186" s="436" t="s">
        <v>1448</v>
      </c>
      <c r="D1186" s="433">
        <v>2.7125412173091053E-3</v>
      </c>
      <c r="E1186" s="407">
        <v>2.1318345251057587E-2</v>
      </c>
      <c r="F1186" s="407">
        <v>7.0941703145042858E-4</v>
      </c>
      <c r="G1186" s="429">
        <v>6.5314018461994387E-4</v>
      </c>
      <c r="H1186" s="444">
        <v>2.299964140354893E-5</v>
      </c>
      <c r="I1186" s="412">
        <v>2.2004683599942306E-5</v>
      </c>
      <c r="J1186" s="428">
        <v>2.5116166641311451E-2</v>
      </c>
    </row>
    <row r="1187" spans="1:10" ht="15.6" x14ac:dyDescent="0.3">
      <c r="A1187" s="422" t="s">
        <v>38</v>
      </c>
      <c r="B1187" s="423">
        <v>2015</v>
      </c>
      <c r="C1187" s="436" t="s">
        <v>2484</v>
      </c>
      <c r="D1187" s="433">
        <v>4.4100768237014511E-2</v>
      </c>
      <c r="E1187" s="407">
        <v>0.17143861298895169</v>
      </c>
      <c r="F1187" s="407">
        <v>1.7372532731392202E-3</v>
      </c>
      <c r="G1187" s="429">
        <v>1.6048158218603529E-3</v>
      </c>
      <c r="H1187" s="444">
        <v>1.1713571665827489E-4</v>
      </c>
      <c r="I1187" s="412">
        <v>1.1206847422658291E-4</v>
      </c>
      <c r="J1187" s="428">
        <v>4.2766053783953518E-2</v>
      </c>
    </row>
    <row r="1188" spans="1:10" ht="15.6" x14ac:dyDescent="0.3">
      <c r="A1188" s="422" t="s">
        <v>38</v>
      </c>
      <c r="B1188" s="423">
        <v>2016</v>
      </c>
      <c r="C1188" s="436" t="s">
        <v>2485</v>
      </c>
      <c r="D1188" s="433">
        <v>3.6694989310677543E-2</v>
      </c>
      <c r="E1188" s="407">
        <v>0.14670374739326955</v>
      </c>
      <c r="F1188" s="407">
        <v>1.6716802803437702E-3</v>
      </c>
      <c r="G1188" s="429">
        <v>1.5430491758289338E-3</v>
      </c>
      <c r="H1188" s="444">
        <v>1.0225659572066513E-4</v>
      </c>
      <c r="I1188" s="412">
        <v>9.7833021073997511E-5</v>
      </c>
      <c r="J1188" s="428">
        <v>4.1930314831698644E-2</v>
      </c>
    </row>
    <row r="1189" spans="1:10" ht="15.6" x14ac:dyDescent="0.3">
      <c r="A1189" s="422" t="s">
        <v>38</v>
      </c>
      <c r="B1189" s="423">
        <v>2017</v>
      </c>
      <c r="C1189" s="436" t="s">
        <v>1449</v>
      </c>
      <c r="D1189" s="433">
        <v>3.0349392084192132E-2</v>
      </c>
      <c r="E1189" s="407">
        <v>0.12513402626789277</v>
      </c>
      <c r="F1189" s="407">
        <v>1.6458297817280065E-3</v>
      </c>
      <c r="G1189" s="429">
        <v>1.5181910142801072E-3</v>
      </c>
      <c r="H1189" s="444">
        <v>9.3712152607089292E-5</v>
      </c>
      <c r="I1189" s="412">
        <v>8.9658204885771544E-5</v>
      </c>
      <c r="J1189" s="428">
        <v>4.0879477167176229E-2</v>
      </c>
    </row>
    <row r="1190" spans="1:10" ht="15.6" x14ac:dyDescent="0.3">
      <c r="A1190" s="422" t="s">
        <v>38</v>
      </c>
      <c r="B1190" s="423">
        <v>2018</v>
      </c>
      <c r="C1190" s="436" t="s">
        <v>1450</v>
      </c>
      <c r="D1190" s="433">
        <v>2.5018883986363861E-2</v>
      </c>
      <c r="E1190" s="407">
        <v>0.10675931664438738</v>
      </c>
      <c r="F1190" s="407">
        <v>1.6458738502897767E-3</v>
      </c>
      <c r="G1190" s="429">
        <v>1.517384248965204E-3</v>
      </c>
      <c r="H1190" s="444">
        <v>8.7217507197942989E-5</v>
      </c>
      <c r="I1190" s="412">
        <v>8.3444514380383756E-5</v>
      </c>
      <c r="J1190" s="428">
        <v>3.9789468713426139E-2</v>
      </c>
    </row>
    <row r="1191" spans="1:10" ht="15.6" x14ac:dyDescent="0.3">
      <c r="A1191" s="422" t="s">
        <v>38</v>
      </c>
      <c r="B1191" s="423">
        <v>2019</v>
      </c>
      <c r="C1191" s="436" t="s">
        <v>1451</v>
      </c>
      <c r="D1191" s="433">
        <v>2.0755307463466866E-2</v>
      </c>
      <c r="E1191" s="407">
        <v>9.1436498949387338E-2</v>
      </c>
      <c r="F1191" s="407">
        <v>1.6521180434678484E-3</v>
      </c>
      <c r="G1191" s="429">
        <v>1.522483987338541E-3</v>
      </c>
      <c r="H1191" s="444">
        <v>8.1274067044791005E-5</v>
      </c>
      <c r="I1191" s="412">
        <v>7.7758189377316573E-5</v>
      </c>
      <c r="J1191" s="428">
        <v>3.8670100590269527E-2</v>
      </c>
    </row>
    <row r="1192" spans="1:10" ht="15.6" x14ac:dyDescent="0.3">
      <c r="A1192" s="422" t="s">
        <v>38</v>
      </c>
      <c r="B1192" s="423">
        <v>2020</v>
      </c>
      <c r="C1192" s="436" t="s">
        <v>1452</v>
      </c>
      <c r="D1192" s="433">
        <v>1.7610301842053245E-2</v>
      </c>
      <c r="E1192" s="407">
        <v>7.8890869826662172E-2</v>
      </c>
      <c r="F1192" s="407">
        <v>1.617749522736188E-3</v>
      </c>
      <c r="G1192" s="429">
        <v>1.4905602303783775E-3</v>
      </c>
      <c r="H1192" s="444">
        <v>7.646547498734734E-5</v>
      </c>
      <c r="I1192" s="412">
        <v>7.315761085972495E-5</v>
      </c>
      <c r="J1192" s="428">
        <v>3.7534339079016134E-2</v>
      </c>
    </row>
    <row r="1193" spans="1:10" ht="15.6" x14ac:dyDescent="0.3">
      <c r="A1193" s="422" t="s">
        <v>38</v>
      </c>
      <c r="B1193" s="423">
        <v>2021</v>
      </c>
      <c r="C1193" s="436" t="s">
        <v>1453</v>
      </c>
      <c r="D1193" s="433">
        <v>1.5142235904636448E-2</v>
      </c>
      <c r="E1193" s="407">
        <v>6.8381276852950021E-2</v>
      </c>
      <c r="F1193" s="407">
        <v>1.5410367141598937E-3</v>
      </c>
      <c r="G1193" s="429">
        <v>1.4197347758638562E-3</v>
      </c>
      <c r="H1193" s="444">
        <v>7.0907063168035097E-5</v>
      </c>
      <c r="I1193" s="412">
        <v>6.7839657555246376E-5</v>
      </c>
      <c r="J1193" s="428">
        <v>3.6386463879793447E-2</v>
      </c>
    </row>
    <row r="1194" spans="1:10" ht="15.6" x14ac:dyDescent="0.3">
      <c r="A1194" s="422" t="s">
        <v>38</v>
      </c>
      <c r="B1194" s="423">
        <v>2022</v>
      </c>
      <c r="C1194" s="436" t="s">
        <v>1454</v>
      </c>
      <c r="D1194" s="433">
        <v>1.2856383833041317E-2</v>
      </c>
      <c r="E1194" s="407">
        <v>5.9373634688536361E-2</v>
      </c>
      <c r="F1194" s="407">
        <v>1.4605230218691962E-3</v>
      </c>
      <c r="G1194" s="429">
        <v>1.3453891591922271E-3</v>
      </c>
      <c r="H1194" s="444">
        <v>6.5589128748614727E-5</v>
      </c>
      <c r="I1194" s="412">
        <v>6.2751770707420229E-5</v>
      </c>
      <c r="J1194" s="428">
        <v>3.5257780439273051E-2</v>
      </c>
    </row>
    <row r="1195" spans="1:10" ht="15.6" x14ac:dyDescent="0.3">
      <c r="A1195" s="422" t="s">
        <v>38</v>
      </c>
      <c r="B1195" s="423">
        <v>2023</v>
      </c>
      <c r="C1195" s="436" t="s">
        <v>1455</v>
      </c>
      <c r="D1195" s="433">
        <v>1.1191548761160897E-2</v>
      </c>
      <c r="E1195" s="407">
        <v>5.2121348014019728E-2</v>
      </c>
      <c r="F1195" s="407">
        <v>1.3881782024556082E-3</v>
      </c>
      <c r="G1195" s="429">
        <v>1.2786485209734129E-3</v>
      </c>
      <c r="H1195" s="444">
        <v>6.020690358601518E-5</v>
      </c>
      <c r="I1195" s="412">
        <v>5.7602377679441786E-5</v>
      </c>
      <c r="J1195" s="428">
        <v>3.4139241887284628E-2</v>
      </c>
    </row>
    <row r="1196" spans="1:10" ht="15.6" x14ac:dyDescent="0.3">
      <c r="A1196" s="422" t="s">
        <v>38</v>
      </c>
      <c r="B1196" s="423">
        <v>2024</v>
      </c>
      <c r="C1196" s="436" t="s">
        <v>1456</v>
      </c>
      <c r="D1196" s="433">
        <v>9.9107359494055216E-3</v>
      </c>
      <c r="E1196" s="407">
        <v>4.6175957109843964E-2</v>
      </c>
      <c r="F1196" s="407">
        <v>1.3394647033206678E-3</v>
      </c>
      <c r="G1196" s="429">
        <v>1.2336074885272183E-3</v>
      </c>
      <c r="H1196" s="444">
        <v>5.3989137124750954E-5</v>
      </c>
      <c r="I1196" s="412">
        <v>5.1653596690419434E-5</v>
      </c>
      <c r="J1196" s="428">
        <v>3.3039139369314109E-2</v>
      </c>
    </row>
    <row r="1197" spans="1:10" ht="15.6" x14ac:dyDescent="0.3">
      <c r="A1197" s="422" t="s">
        <v>38</v>
      </c>
      <c r="B1197" s="423">
        <v>2025</v>
      </c>
      <c r="C1197" s="436" t="s">
        <v>1457</v>
      </c>
      <c r="D1197" s="433">
        <v>8.7356520267637076E-3</v>
      </c>
      <c r="E1197" s="407">
        <v>4.1295162183243174E-2</v>
      </c>
      <c r="F1197" s="407">
        <v>1.2849382124260767E-3</v>
      </c>
      <c r="G1197" s="429">
        <v>1.1832956804114371E-3</v>
      </c>
      <c r="H1197" s="444">
        <v>4.9386040230497798E-5</v>
      </c>
      <c r="I1197" s="412">
        <v>4.7249625951493845E-5</v>
      </c>
      <c r="J1197" s="428">
        <v>3.1955256354807386E-2</v>
      </c>
    </row>
    <row r="1198" spans="1:10" ht="15.6" x14ac:dyDescent="0.3">
      <c r="A1198" s="422" t="s">
        <v>38</v>
      </c>
      <c r="B1198" s="423">
        <v>2026</v>
      </c>
      <c r="C1198" s="436" t="s">
        <v>1458</v>
      </c>
      <c r="D1198" s="433">
        <v>7.7555290754777089E-3</v>
      </c>
      <c r="E1198" s="407">
        <v>3.7331415625703947E-2</v>
      </c>
      <c r="F1198" s="407">
        <v>1.2270945871789582E-3</v>
      </c>
      <c r="G1198" s="429">
        <v>1.1299172949032783E-3</v>
      </c>
      <c r="H1198" s="444">
        <v>4.4235515832305709E-5</v>
      </c>
      <c r="I1198" s="412">
        <v>4.2321906551552926E-5</v>
      </c>
      <c r="J1198" s="428">
        <v>3.0966193509538831E-2</v>
      </c>
    </row>
    <row r="1199" spans="1:10" ht="15.6" x14ac:dyDescent="0.3">
      <c r="A1199" s="422" t="s">
        <v>38</v>
      </c>
      <c r="B1199" s="423">
        <v>2027</v>
      </c>
      <c r="C1199" s="436" t="s">
        <v>1459</v>
      </c>
      <c r="D1199" s="433">
        <v>6.9221003260555962E-3</v>
      </c>
      <c r="E1199" s="407">
        <v>3.4018459116845541E-2</v>
      </c>
      <c r="F1199" s="407">
        <v>1.1609730670626968E-3</v>
      </c>
      <c r="G1199" s="429">
        <v>1.0689301201194739E-3</v>
      </c>
      <c r="H1199" s="444">
        <v>3.9115529964565309E-5</v>
      </c>
      <c r="I1199" s="412">
        <v>3.7423405774710467E-5</v>
      </c>
      <c r="J1199" s="428">
        <v>3.0061651573565801E-2</v>
      </c>
    </row>
    <row r="1200" spans="1:10" ht="15.6" x14ac:dyDescent="0.3">
      <c r="A1200" s="422" t="s">
        <v>38</v>
      </c>
      <c r="B1200" s="423">
        <v>2028</v>
      </c>
      <c r="C1200" s="436" t="s">
        <v>1460</v>
      </c>
      <c r="D1200" s="433">
        <v>6.229475372358486E-3</v>
      </c>
      <c r="E1200" s="407">
        <v>3.1292116210461275E-2</v>
      </c>
      <c r="F1200" s="407">
        <v>1.0887442692773508E-3</v>
      </c>
      <c r="G1200" s="429">
        <v>1.0023611407709422E-3</v>
      </c>
      <c r="H1200" s="444">
        <v>3.4913192976746917E-5</v>
      </c>
      <c r="I1200" s="412">
        <v>3.3402868001517426E-5</v>
      </c>
      <c r="J1200" s="428">
        <v>2.924541285756399E-2</v>
      </c>
    </row>
    <row r="1201" spans="1:10" ht="15.6" x14ac:dyDescent="0.3">
      <c r="A1201" s="422" t="s">
        <v>38</v>
      </c>
      <c r="B1201" s="423">
        <v>2029</v>
      </c>
      <c r="C1201" s="436" t="s">
        <v>1461</v>
      </c>
      <c r="D1201" s="433">
        <v>5.6241206965250371E-3</v>
      </c>
      <c r="E1201" s="407">
        <v>2.898037506421812E-2</v>
      </c>
      <c r="F1201" s="407">
        <v>1.0203615297526619E-3</v>
      </c>
      <c r="G1201" s="429">
        <v>9.3937056804568072E-4</v>
      </c>
      <c r="H1201" s="444">
        <v>3.1813340340607823E-5</v>
      </c>
      <c r="I1201" s="412">
        <v>3.043710983309535E-5</v>
      </c>
      <c r="J1201" s="428">
        <v>2.8512895790003049E-2</v>
      </c>
    </row>
    <row r="1202" spans="1:10" ht="15.6" x14ac:dyDescent="0.3">
      <c r="A1202" s="422" t="s">
        <v>38</v>
      </c>
      <c r="B1202" s="423">
        <v>2030</v>
      </c>
      <c r="C1202" s="436" t="s">
        <v>1462</v>
      </c>
      <c r="D1202" s="433">
        <v>5.1152766895478452E-3</v>
      </c>
      <c r="E1202" s="407">
        <v>2.7070041491551403E-2</v>
      </c>
      <c r="F1202" s="407">
        <v>9.5684482030836712E-4</v>
      </c>
      <c r="G1202" s="429">
        <v>8.8086711189684001E-4</v>
      </c>
      <c r="H1202" s="444">
        <v>2.9069142386269156E-5</v>
      </c>
      <c r="I1202" s="412">
        <v>2.7811626795539318E-5</v>
      </c>
      <c r="J1202" s="428">
        <v>2.7860297800954184E-2</v>
      </c>
    </row>
    <row r="1203" spans="1:10" ht="15.6" x14ac:dyDescent="0.3">
      <c r="A1203" s="422" t="s">
        <v>38</v>
      </c>
      <c r="B1203" s="423">
        <v>2031</v>
      </c>
      <c r="C1203" s="436" t="s">
        <v>1463</v>
      </c>
      <c r="D1203" s="433">
        <v>4.7514577824592993E-3</v>
      </c>
      <c r="E1203" s="407">
        <v>2.5512071058986698E-2</v>
      </c>
      <c r="F1203" s="407">
        <v>9.1233005408449517E-4</v>
      </c>
      <c r="G1203" s="429">
        <v>8.398864011672848E-4</v>
      </c>
      <c r="H1203" s="444">
        <v>2.7700482812310787E-5</v>
      </c>
      <c r="I1203" s="412">
        <v>2.6502169557424475E-5</v>
      </c>
      <c r="J1203" s="428">
        <v>2.7281368352087287E-2</v>
      </c>
    </row>
    <row r="1204" spans="1:10" ht="15.6" x14ac:dyDescent="0.3">
      <c r="A1204" s="422" t="s">
        <v>38</v>
      </c>
      <c r="B1204" s="423">
        <v>2032</v>
      </c>
      <c r="C1204" s="436" t="s">
        <v>1464</v>
      </c>
      <c r="D1204" s="433">
        <v>4.358150306807921E-3</v>
      </c>
      <c r="E1204" s="407">
        <v>2.4146458540550045E-2</v>
      </c>
      <c r="F1204" s="407">
        <v>8.5782387041810236E-4</v>
      </c>
      <c r="G1204" s="429">
        <v>7.8970353999682221E-4</v>
      </c>
      <c r="H1204" s="444">
        <v>2.5920637804707055E-5</v>
      </c>
      <c r="I1204" s="412">
        <v>2.4799315356732384E-5</v>
      </c>
      <c r="J1204" s="428">
        <v>2.6769754039953089E-2</v>
      </c>
    </row>
    <row r="1205" spans="1:10" ht="15.6" x14ac:dyDescent="0.3">
      <c r="A1205" s="422" t="s">
        <v>38</v>
      </c>
      <c r="B1205" s="423">
        <v>2033</v>
      </c>
      <c r="C1205" s="436" t="s">
        <v>1465</v>
      </c>
      <c r="D1205" s="433">
        <v>4.0113290274493216E-3</v>
      </c>
      <c r="E1205" s="407">
        <v>2.2988771630268256E-2</v>
      </c>
      <c r="F1205" s="407">
        <v>8.0815352528447622E-4</v>
      </c>
      <c r="G1205" s="429">
        <v>7.4398915583756922E-4</v>
      </c>
      <c r="H1205" s="444">
        <v>2.4722349094841838E-5</v>
      </c>
      <c r="I1205" s="412">
        <v>2.3652869254490616E-5</v>
      </c>
      <c r="J1205" s="428">
        <v>2.6320424871346403E-2</v>
      </c>
    </row>
    <row r="1206" spans="1:10" ht="15.6" x14ac:dyDescent="0.3">
      <c r="A1206" s="422" t="s">
        <v>38</v>
      </c>
      <c r="B1206" s="423">
        <v>2034</v>
      </c>
      <c r="C1206" s="436" t="s">
        <v>1466</v>
      </c>
      <c r="D1206" s="433">
        <v>3.6985672715188693E-3</v>
      </c>
      <c r="E1206" s="407">
        <v>2.1996392356484994E-2</v>
      </c>
      <c r="F1206" s="407">
        <v>7.6243258755398968E-4</v>
      </c>
      <c r="G1206" s="429">
        <v>7.0190825612320424E-4</v>
      </c>
      <c r="H1206" s="444">
        <v>2.3601252774750861E-5</v>
      </c>
      <c r="I1206" s="412">
        <v>2.2580270090438344E-5</v>
      </c>
      <c r="J1206" s="428">
        <v>2.5926873686305064E-2</v>
      </c>
    </row>
    <row r="1207" spans="1:10" ht="15.6" x14ac:dyDescent="0.3">
      <c r="A1207" s="422" t="s">
        <v>38</v>
      </c>
      <c r="B1207" s="423">
        <v>2035</v>
      </c>
      <c r="C1207" s="436" t="s">
        <v>1467</v>
      </c>
      <c r="D1207" s="433">
        <v>3.422879236353117E-3</v>
      </c>
      <c r="E1207" s="407">
        <v>2.117099312944588E-2</v>
      </c>
      <c r="F1207" s="407">
        <v>7.2090468213002789E-4</v>
      </c>
      <c r="G1207" s="429">
        <v>6.6368668067024784E-4</v>
      </c>
      <c r="H1207" s="444">
        <v>2.2571538846335087E-5</v>
      </c>
      <c r="I1207" s="412">
        <v>2.159510834823197E-5</v>
      </c>
      <c r="J1207" s="428">
        <v>2.5585164832253003E-2</v>
      </c>
    </row>
    <row r="1208" spans="1:10" ht="15.6" x14ac:dyDescent="0.3">
      <c r="A1208" s="422" t="s">
        <v>38</v>
      </c>
      <c r="B1208" s="423">
        <v>2036</v>
      </c>
      <c r="C1208" s="436" t="s">
        <v>1468</v>
      </c>
      <c r="D1208" s="433">
        <v>3.1816419127314918E-3</v>
      </c>
      <c r="E1208" s="407">
        <v>2.047819836097288E-2</v>
      </c>
      <c r="F1208" s="407">
        <v>6.8478190970671759E-4</v>
      </c>
      <c r="G1208" s="429">
        <v>6.3043814251086865E-4</v>
      </c>
      <c r="H1208" s="444">
        <v>2.1639903936723878E-5</v>
      </c>
      <c r="I1208" s="412">
        <v>2.0703775535695076E-5</v>
      </c>
      <c r="J1208" s="428">
        <v>2.5290911864450639E-2</v>
      </c>
    </row>
    <row r="1209" spans="1:10" ht="15.6" x14ac:dyDescent="0.3">
      <c r="A1209" s="422" t="s">
        <v>38</v>
      </c>
      <c r="B1209" s="423">
        <v>2037</v>
      </c>
      <c r="C1209" s="436" t="s">
        <v>1469</v>
      </c>
      <c r="D1209" s="433">
        <v>2.9742385027171116E-3</v>
      </c>
      <c r="E1209" s="407">
        <v>1.990709249139859E-2</v>
      </c>
      <c r="F1209" s="407">
        <v>6.5261696226040164E-4</v>
      </c>
      <c r="G1209" s="429">
        <v>6.0083200645980809E-4</v>
      </c>
      <c r="H1209" s="444">
        <v>2.0779984874391611E-5</v>
      </c>
      <c r="I1209" s="412">
        <v>1.9881047102461679E-5</v>
      </c>
      <c r="J1209" s="428">
        <v>2.5040205516384122E-2</v>
      </c>
    </row>
    <row r="1210" spans="1:10" ht="15.6" x14ac:dyDescent="0.3">
      <c r="A1210" s="422" t="s">
        <v>38</v>
      </c>
      <c r="B1210" s="423">
        <v>2038</v>
      </c>
      <c r="C1210" s="436" t="s">
        <v>1470</v>
      </c>
      <c r="D1210" s="433">
        <v>2.7840161470026985E-3</v>
      </c>
      <c r="E1210" s="407">
        <v>1.9383261681947768E-2</v>
      </c>
      <c r="F1210" s="407">
        <v>6.2408949361885205E-4</v>
      </c>
      <c r="G1210" s="429">
        <v>5.7457634713904639E-4</v>
      </c>
      <c r="H1210" s="444">
        <v>2.0095544518616757E-5</v>
      </c>
      <c r="I1210" s="412">
        <v>1.922622227308192E-5</v>
      </c>
      <c r="J1210" s="428">
        <v>2.4828341706045084E-2</v>
      </c>
    </row>
    <row r="1211" spans="1:10" ht="15.6" x14ac:dyDescent="0.3">
      <c r="A1211" s="422" t="s">
        <v>38</v>
      </c>
      <c r="B1211" s="423">
        <v>2039</v>
      </c>
      <c r="C1211" s="436" t="s">
        <v>1471</v>
      </c>
      <c r="D1211" s="433">
        <v>2.6058497419044796E-3</v>
      </c>
      <c r="E1211" s="407">
        <v>1.8896106666948895E-2</v>
      </c>
      <c r="F1211" s="407">
        <v>5.9894133787065569E-4</v>
      </c>
      <c r="G1211" s="429">
        <v>5.5143190605583844E-4</v>
      </c>
      <c r="H1211" s="444">
        <v>1.9513634077447718E-5</v>
      </c>
      <c r="I1211" s="412">
        <v>1.8669485292483469E-5</v>
      </c>
      <c r="J1211" s="428">
        <v>2.4650409103865858E-2</v>
      </c>
    </row>
    <row r="1212" spans="1:10" ht="15.6" x14ac:dyDescent="0.3">
      <c r="A1212" s="422" t="s">
        <v>38</v>
      </c>
      <c r="B1212" s="423">
        <v>2040</v>
      </c>
      <c r="C1212" s="436" t="s">
        <v>1472</v>
      </c>
      <c r="D1212" s="433">
        <v>2.4463991224754097E-3</v>
      </c>
      <c r="E1212" s="407">
        <v>1.8486706078222934E-2</v>
      </c>
      <c r="F1212" s="407">
        <v>5.7703950184663044E-4</v>
      </c>
      <c r="G1212" s="429">
        <v>5.3127481653660643E-4</v>
      </c>
      <c r="H1212" s="444">
        <v>1.9014306810814467E-5</v>
      </c>
      <c r="I1212" s="412">
        <v>1.8191760239675797E-5</v>
      </c>
      <c r="J1212" s="428">
        <v>2.4500598222676893E-2</v>
      </c>
    </row>
    <row r="1213" spans="1:10" ht="15.6" x14ac:dyDescent="0.3">
      <c r="A1213" s="422" t="s">
        <v>38</v>
      </c>
      <c r="B1213" s="423">
        <v>2041</v>
      </c>
      <c r="C1213" s="436" t="s">
        <v>1473</v>
      </c>
      <c r="D1213" s="433">
        <v>2.3206145367653313E-3</v>
      </c>
      <c r="E1213" s="407">
        <v>1.8161208726967901E-2</v>
      </c>
      <c r="F1213" s="407">
        <v>5.5984833428308932E-4</v>
      </c>
      <c r="G1213" s="429">
        <v>5.1545342437210649E-4</v>
      </c>
      <c r="H1213" s="444">
        <v>1.8602006369369021E-5</v>
      </c>
      <c r="I1213" s="412">
        <v>1.7797295444553116E-5</v>
      </c>
      <c r="J1213" s="428">
        <v>2.4378240617827472E-2</v>
      </c>
    </row>
    <row r="1214" spans="1:10" ht="15.6" x14ac:dyDescent="0.3">
      <c r="A1214" s="422" t="s">
        <v>38</v>
      </c>
      <c r="B1214" s="423">
        <v>2042</v>
      </c>
      <c r="C1214" s="436" t="s">
        <v>1474</v>
      </c>
      <c r="D1214" s="433">
        <v>2.2109842494725334E-3</v>
      </c>
      <c r="E1214" s="407">
        <v>1.7857783361421201E-2</v>
      </c>
      <c r="F1214" s="407">
        <v>5.4522707294913297E-4</v>
      </c>
      <c r="G1214" s="429">
        <v>5.0199742108503068E-4</v>
      </c>
      <c r="H1214" s="444">
        <v>1.8267408623644547E-5</v>
      </c>
      <c r="I1214" s="412">
        <v>1.747716954739112E-5</v>
      </c>
      <c r="J1214" s="428">
        <v>2.4277597773112912E-2</v>
      </c>
    </row>
    <row r="1215" spans="1:10" ht="15.6" x14ac:dyDescent="0.3">
      <c r="A1215" s="422" t="s">
        <v>38</v>
      </c>
      <c r="B1215" s="423">
        <v>2043</v>
      </c>
      <c r="C1215" s="436" t="s">
        <v>1475</v>
      </c>
      <c r="D1215" s="433">
        <v>2.1259869407868185E-3</v>
      </c>
      <c r="E1215" s="407">
        <v>1.7623226878344209E-2</v>
      </c>
      <c r="F1215" s="407">
        <v>5.328643404055633E-4</v>
      </c>
      <c r="G1215" s="429">
        <v>4.9062032555894513E-4</v>
      </c>
      <c r="H1215" s="444">
        <v>1.7999110707119068E-5</v>
      </c>
      <c r="I1215" s="412">
        <v>1.722047920089954E-5</v>
      </c>
      <c r="J1215" s="428">
        <v>2.4194924909471741E-2</v>
      </c>
    </row>
    <row r="1216" spans="1:10" ht="15.6" x14ac:dyDescent="0.3">
      <c r="A1216" s="422" t="s">
        <v>38</v>
      </c>
      <c r="B1216" s="423">
        <v>2044</v>
      </c>
      <c r="C1216" s="436" t="s">
        <v>1476</v>
      </c>
      <c r="D1216" s="433">
        <v>2.0623555666533415E-3</v>
      </c>
      <c r="E1216" s="407">
        <v>1.7435233348394672E-2</v>
      </c>
      <c r="F1216" s="407">
        <v>5.2243133464432599E-4</v>
      </c>
      <c r="G1216" s="429">
        <v>4.8101997045224868E-4</v>
      </c>
      <c r="H1216" s="444">
        <v>1.7789376945589297E-5</v>
      </c>
      <c r="I1216" s="412">
        <v>1.701981564691397E-5</v>
      </c>
      <c r="J1216" s="428">
        <v>2.4126888706405069E-2</v>
      </c>
    </row>
    <row r="1217" spans="1:10" ht="15.6" x14ac:dyDescent="0.3">
      <c r="A1217" s="422" t="s">
        <v>38</v>
      </c>
      <c r="B1217" s="423">
        <v>2045</v>
      </c>
      <c r="C1217" s="436" t="s">
        <v>1477</v>
      </c>
      <c r="D1217" s="433">
        <v>2.0192095656414574E-3</v>
      </c>
      <c r="E1217" s="407">
        <v>1.7305859303972448E-2</v>
      </c>
      <c r="F1217" s="407">
        <v>5.1362788860836615E-4</v>
      </c>
      <c r="G1217" s="429">
        <v>4.7291881448525925E-4</v>
      </c>
      <c r="H1217" s="444">
        <v>1.7627228806537904E-5</v>
      </c>
      <c r="I1217" s="412">
        <v>1.6864685163466219E-5</v>
      </c>
      <c r="J1217" s="428">
        <v>2.4069257876353715E-2</v>
      </c>
    </row>
    <row r="1218" spans="1:10" ht="15.6" x14ac:dyDescent="0.3">
      <c r="A1218" s="422" t="s">
        <v>38</v>
      </c>
      <c r="B1218" s="423">
        <v>2046</v>
      </c>
      <c r="C1218" s="436" t="s">
        <v>1478</v>
      </c>
      <c r="D1218" s="433">
        <v>1.9816722201357094E-3</v>
      </c>
      <c r="E1218" s="407">
        <v>1.719872012558386E-2</v>
      </c>
      <c r="F1218" s="407">
        <v>5.0631248766652172E-4</v>
      </c>
      <c r="G1218" s="429">
        <v>4.6618817524727045E-4</v>
      </c>
      <c r="H1218" s="444">
        <v>1.7500444055850123E-5</v>
      </c>
      <c r="I1218" s="412">
        <v>1.6743386104492581E-5</v>
      </c>
      <c r="J1218" s="428">
        <v>2.4021675321925343E-2</v>
      </c>
    </row>
    <row r="1219" spans="1:10" ht="15.6" x14ac:dyDescent="0.3">
      <c r="A1219" s="422" t="s">
        <v>38</v>
      </c>
      <c r="B1219" s="423">
        <v>2047</v>
      </c>
      <c r="C1219" s="436" t="s">
        <v>1479</v>
      </c>
      <c r="D1219" s="433">
        <v>1.9476284858554202E-3</v>
      </c>
      <c r="E1219" s="407">
        <v>1.7094969052399173E-2</v>
      </c>
      <c r="F1219" s="407">
        <v>5.0024253840263652E-4</v>
      </c>
      <c r="G1219" s="429">
        <v>4.6060293806821746E-4</v>
      </c>
      <c r="H1219" s="444">
        <v>1.7397518657145159E-5</v>
      </c>
      <c r="I1219" s="412">
        <v>1.6644912872309413E-5</v>
      </c>
      <c r="J1219" s="428">
        <v>2.3981861871451883E-2</v>
      </c>
    </row>
    <row r="1220" spans="1:10" ht="15.6" x14ac:dyDescent="0.3">
      <c r="A1220" s="422" t="s">
        <v>38</v>
      </c>
      <c r="B1220" s="423">
        <v>2048</v>
      </c>
      <c r="C1220" s="436" t="s">
        <v>1480</v>
      </c>
      <c r="D1220" s="433">
        <v>1.9189716100067736E-3</v>
      </c>
      <c r="E1220" s="407">
        <v>1.7003248000104713E-2</v>
      </c>
      <c r="F1220" s="407">
        <v>4.9519234226197179E-4</v>
      </c>
      <c r="G1220" s="429">
        <v>4.5595631333367176E-4</v>
      </c>
      <c r="H1220" s="444">
        <v>1.7312581797853204E-5</v>
      </c>
      <c r="I1220" s="412">
        <v>1.65636493525513E-5</v>
      </c>
      <c r="J1220" s="428">
        <v>2.3949401579102681E-2</v>
      </c>
    </row>
    <row r="1221" spans="1:10" ht="15.6" x14ac:dyDescent="0.3">
      <c r="A1221" s="422" t="s">
        <v>38</v>
      </c>
      <c r="B1221" s="423">
        <v>2049</v>
      </c>
      <c r="C1221" s="436" t="s">
        <v>1481</v>
      </c>
      <c r="D1221" s="433">
        <v>1.908576109251272E-3</v>
      </c>
      <c r="E1221" s="407">
        <v>1.7011661840239698E-2</v>
      </c>
      <c r="F1221" s="407">
        <v>4.9202311529554477E-4</v>
      </c>
      <c r="G1221" s="429">
        <v>4.5304043845844272E-4</v>
      </c>
      <c r="H1221" s="444">
        <v>1.7254965647652543E-5</v>
      </c>
      <c r="I1221" s="412">
        <v>1.6508514595940802E-5</v>
      </c>
      <c r="J1221" s="428">
        <v>2.3922030657843308E-2</v>
      </c>
    </row>
    <row r="1222" spans="1:10" ht="15.6" x14ac:dyDescent="0.3">
      <c r="A1222" s="422" t="s">
        <v>38</v>
      </c>
      <c r="B1222" s="423">
        <v>2050</v>
      </c>
      <c r="C1222" s="436" t="s">
        <v>1482</v>
      </c>
      <c r="D1222" s="433">
        <v>1.9004105139608827E-3</v>
      </c>
      <c r="E1222" s="407">
        <v>1.7022238402222726E-2</v>
      </c>
      <c r="F1222" s="407">
        <v>4.8946291510847367E-4</v>
      </c>
      <c r="G1222" s="429">
        <v>4.5068424842581152E-4</v>
      </c>
      <c r="H1222" s="444">
        <v>1.7193742177472839E-5</v>
      </c>
      <c r="I1222" s="412">
        <v>1.6449944792684579E-5</v>
      </c>
      <c r="J1222" s="428">
        <v>2.3900485726010411E-2</v>
      </c>
    </row>
    <row r="1223" spans="1:10" ht="15.6" x14ac:dyDescent="0.3">
      <c r="A1223" s="422" t="s">
        <v>39</v>
      </c>
      <c r="B1223" s="423">
        <v>2015</v>
      </c>
      <c r="C1223" s="436" t="s">
        <v>2486</v>
      </c>
      <c r="D1223" s="433">
        <v>4.8788609043185632E-2</v>
      </c>
      <c r="E1223" s="407">
        <v>0.19040453844581165</v>
      </c>
      <c r="F1223" s="407">
        <v>1.9815398029067594E-3</v>
      </c>
      <c r="G1223" s="429">
        <v>1.8301305668918207E-3</v>
      </c>
      <c r="H1223" s="444">
        <v>1.5608138365411119E-4</v>
      </c>
      <c r="I1223" s="412">
        <v>1.4932936991560506E-4</v>
      </c>
      <c r="J1223" s="428">
        <v>4.560671128122095E-2</v>
      </c>
    </row>
    <row r="1224" spans="1:10" ht="15.6" x14ac:dyDescent="0.3">
      <c r="A1224" s="422" t="s">
        <v>39</v>
      </c>
      <c r="B1224" s="423">
        <v>2016</v>
      </c>
      <c r="C1224" s="436" t="s">
        <v>2487</v>
      </c>
      <c r="D1224" s="433">
        <v>4.0549117701585986E-2</v>
      </c>
      <c r="E1224" s="407">
        <v>0.16103316909903564</v>
      </c>
      <c r="F1224" s="407">
        <v>1.8550118381841884E-3</v>
      </c>
      <c r="G1224" s="429">
        <v>1.7122269961617473E-3</v>
      </c>
      <c r="H1224" s="444">
        <v>1.3325093688144828E-4</v>
      </c>
      <c r="I1224" s="412">
        <v>1.2748656125410933E-4</v>
      </c>
      <c r="J1224" s="428">
        <v>4.4858562186045316E-2</v>
      </c>
    </row>
    <row r="1225" spans="1:10" ht="15.6" x14ac:dyDescent="0.3">
      <c r="A1225" s="422" t="s">
        <v>39</v>
      </c>
      <c r="B1225" s="423">
        <v>2017</v>
      </c>
      <c r="C1225" s="436" t="s">
        <v>1483</v>
      </c>
      <c r="D1225" s="433">
        <v>3.3823084037696051E-2</v>
      </c>
      <c r="E1225" s="407">
        <v>0.1370976436127633</v>
      </c>
      <c r="F1225" s="407">
        <v>1.7972576543939392E-3</v>
      </c>
      <c r="G1225" s="429">
        <v>1.6580453660268836E-3</v>
      </c>
      <c r="H1225" s="444">
        <v>1.1947774719262629E-4</v>
      </c>
      <c r="I1225" s="412">
        <v>1.143091918500165E-4</v>
      </c>
      <c r="J1225" s="428">
        <v>4.3905655904712043E-2</v>
      </c>
    </row>
    <row r="1226" spans="1:10" ht="15.6" x14ac:dyDescent="0.3">
      <c r="A1226" s="422" t="s">
        <v>39</v>
      </c>
      <c r="B1226" s="423">
        <v>2018</v>
      </c>
      <c r="C1226" s="436" t="s">
        <v>1484</v>
      </c>
      <c r="D1226" s="433">
        <v>2.8136468704187369E-2</v>
      </c>
      <c r="E1226" s="407">
        <v>0.11653951670114382</v>
      </c>
      <c r="F1226" s="407">
        <v>1.7765265985293355E-3</v>
      </c>
      <c r="G1226" s="429">
        <v>1.638146028222292E-3</v>
      </c>
      <c r="H1226" s="444">
        <v>1.0829653175333499E-4</v>
      </c>
      <c r="I1226" s="412">
        <v>1.0361167223378724E-4</v>
      </c>
      <c r="J1226" s="428">
        <v>4.2882566665423789E-2</v>
      </c>
    </row>
    <row r="1227" spans="1:10" ht="15.6" x14ac:dyDescent="0.3">
      <c r="A1227" s="422" t="s">
        <v>39</v>
      </c>
      <c r="B1227" s="423">
        <v>2019</v>
      </c>
      <c r="C1227" s="436" t="s">
        <v>1485</v>
      </c>
      <c r="D1227" s="433">
        <v>2.3264265757434691E-2</v>
      </c>
      <c r="E1227" s="407">
        <v>9.8949628596845779E-2</v>
      </c>
      <c r="F1227" s="407">
        <v>1.7565183627310124E-3</v>
      </c>
      <c r="G1227" s="429">
        <v>1.6190632890796704E-3</v>
      </c>
      <c r="H1227" s="444">
        <v>9.7894930023806537E-5</v>
      </c>
      <c r="I1227" s="412">
        <v>9.3660037038904896E-5</v>
      </c>
      <c r="J1227" s="428">
        <v>4.1800242699364762E-2</v>
      </c>
    </row>
    <row r="1228" spans="1:10" ht="15.6" x14ac:dyDescent="0.3">
      <c r="A1228" s="422" t="s">
        <v>39</v>
      </c>
      <c r="B1228" s="423">
        <v>2020</v>
      </c>
      <c r="C1228" s="436" t="s">
        <v>1486</v>
      </c>
      <c r="D1228" s="433">
        <v>1.9526150338735847E-2</v>
      </c>
      <c r="E1228" s="407">
        <v>8.44519515972222E-2</v>
      </c>
      <c r="F1228" s="407">
        <v>1.7221899003394756E-3</v>
      </c>
      <c r="G1228" s="429">
        <v>1.5870688776878814E-3</v>
      </c>
      <c r="H1228" s="444">
        <v>9.0125927288545261E-5</v>
      </c>
      <c r="I1228" s="412">
        <v>8.6227116630688031E-5</v>
      </c>
      <c r="J1228" s="428">
        <v>4.0676359611331134E-2</v>
      </c>
    </row>
    <row r="1229" spans="1:10" ht="15.6" x14ac:dyDescent="0.3">
      <c r="A1229" s="422" t="s">
        <v>39</v>
      </c>
      <c r="B1229" s="423">
        <v>2021</v>
      </c>
      <c r="C1229" s="436" t="s">
        <v>1487</v>
      </c>
      <c r="D1229" s="433">
        <v>1.6599466505876143E-2</v>
      </c>
      <c r="E1229" s="407">
        <v>7.2455776487889229E-2</v>
      </c>
      <c r="F1229" s="407">
        <v>1.6514334387488564E-3</v>
      </c>
      <c r="G1229" s="429">
        <v>1.5216383563281287E-3</v>
      </c>
      <c r="H1229" s="444">
        <v>8.1884844435897743E-5</v>
      </c>
      <c r="I1229" s="412">
        <v>7.8342542600349949E-5</v>
      </c>
      <c r="J1229" s="428">
        <v>3.9519704760786423E-2</v>
      </c>
    </row>
    <row r="1230" spans="1:10" ht="15.6" x14ac:dyDescent="0.3">
      <c r="A1230" s="422" t="s">
        <v>39</v>
      </c>
      <c r="B1230" s="423">
        <v>2022</v>
      </c>
      <c r="C1230" s="436" t="s">
        <v>1488</v>
      </c>
      <c r="D1230" s="433">
        <v>1.3902273163227714E-2</v>
      </c>
      <c r="E1230" s="407">
        <v>6.2182733111160328E-2</v>
      </c>
      <c r="F1230" s="407">
        <v>1.5776396513551717E-3</v>
      </c>
      <c r="G1230" s="429">
        <v>1.4533901593000418E-3</v>
      </c>
      <c r="H1230" s="444">
        <v>7.4425991141953781E-5</v>
      </c>
      <c r="I1230" s="412">
        <v>7.120635203236632E-5</v>
      </c>
      <c r="J1230" s="428">
        <v>3.8357960541052234E-2</v>
      </c>
    </row>
    <row r="1231" spans="1:10" ht="15.6" x14ac:dyDescent="0.3">
      <c r="A1231" s="422" t="s">
        <v>39</v>
      </c>
      <c r="B1231" s="423">
        <v>2023</v>
      </c>
      <c r="C1231" s="436" t="s">
        <v>1489</v>
      </c>
      <c r="D1231" s="433">
        <v>1.1976445488785289E-2</v>
      </c>
      <c r="E1231" s="407">
        <v>5.4041244439651415E-2</v>
      </c>
      <c r="F1231" s="407">
        <v>1.5099734598501531E-3</v>
      </c>
      <c r="G1231" s="429">
        <v>1.3908927287340173E-3</v>
      </c>
      <c r="H1231" s="444">
        <v>6.7294622715318665E-5</v>
      </c>
      <c r="I1231" s="412">
        <v>6.4383481326019484E-5</v>
      </c>
      <c r="J1231" s="428">
        <v>3.7200115781196447E-2</v>
      </c>
    </row>
    <row r="1232" spans="1:10" ht="15.6" x14ac:dyDescent="0.3">
      <c r="A1232" s="422" t="s">
        <v>39</v>
      </c>
      <c r="B1232" s="423">
        <v>2024</v>
      </c>
      <c r="C1232" s="436" t="s">
        <v>1490</v>
      </c>
      <c r="D1232" s="433">
        <v>1.038652812217389E-2</v>
      </c>
      <c r="E1232" s="407">
        <v>4.7388978539916346E-2</v>
      </c>
      <c r="F1232" s="407">
        <v>1.4485156605846142E-3</v>
      </c>
      <c r="G1232" s="429">
        <v>1.3341309223483314E-3</v>
      </c>
      <c r="H1232" s="444">
        <v>6.0760450571950932E-5</v>
      </c>
      <c r="I1232" s="412">
        <v>5.8131983152834598E-5</v>
      </c>
      <c r="J1232" s="428">
        <v>3.6050533152509584E-2</v>
      </c>
    </row>
    <row r="1233" spans="1:10" ht="15.6" x14ac:dyDescent="0.3">
      <c r="A1233" s="422" t="s">
        <v>39</v>
      </c>
      <c r="B1233" s="423">
        <v>2025</v>
      </c>
      <c r="C1233" s="436" t="s">
        <v>1491</v>
      </c>
      <c r="D1233" s="433">
        <v>9.0404440838522775E-3</v>
      </c>
      <c r="E1233" s="407">
        <v>4.1908905315412387E-2</v>
      </c>
      <c r="F1233" s="407">
        <v>1.3927504123496222E-3</v>
      </c>
      <c r="G1233" s="429">
        <v>1.2826412543201805E-3</v>
      </c>
      <c r="H1233" s="444">
        <v>5.5192397478220567E-5</v>
      </c>
      <c r="I1233" s="412">
        <v>5.2804804754604763E-5</v>
      </c>
      <c r="J1233" s="428">
        <v>3.4914641664636689E-2</v>
      </c>
    </row>
    <row r="1234" spans="1:10" ht="15.6" x14ac:dyDescent="0.3">
      <c r="A1234" s="422" t="s">
        <v>39</v>
      </c>
      <c r="B1234" s="423">
        <v>2026</v>
      </c>
      <c r="C1234" s="436" t="s">
        <v>1492</v>
      </c>
      <c r="D1234" s="433">
        <v>7.9667094359527971E-3</v>
      </c>
      <c r="E1234" s="407">
        <v>3.7596902329982515E-2</v>
      </c>
      <c r="F1234" s="407">
        <v>1.3351838006878483E-3</v>
      </c>
      <c r="G1234" s="429">
        <v>1.229526185291545E-3</v>
      </c>
      <c r="H1234" s="444">
        <v>5.0277728863829602E-5</v>
      </c>
      <c r="I1234" s="412">
        <v>4.8102737678319892E-5</v>
      </c>
      <c r="J1234" s="428">
        <v>3.3852906651378745E-2</v>
      </c>
    </row>
    <row r="1235" spans="1:10" ht="15.6" x14ac:dyDescent="0.3">
      <c r="A1235" s="422" t="s">
        <v>39</v>
      </c>
      <c r="B1235" s="423">
        <v>2027</v>
      </c>
      <c r="C1235" s="436" t="s">
        <v>1493</v>
      </c>
      <c r="D1235" s="433">
        <v>7.0647783503763146E-3</v>
      </c>
      <c r="E1235" s="407">
        <v>3.4045417701662431E-2</v>
      </c>
      <c r="F1235" s="407">
        <v>1.2679332683492846E-3</v>
      </c>
      <c r="G1235" s="429">
        <v>1.1674661478371417E-3</v>
      </c>
      <c r="H1235" s="444">
        <v>4.421088857085358E-5</v>
      </c>
      <c r="I1235" s="412">
        <v>4.2298347387044085E-5</v>
      </c>
      <c r="J1235" s="428">
        <v>3.2856972524548292E-2</v>
      </c>
    </row>
    <row r="1236" spans="1:10" ht="15.6" x14ac:dyDescent="0.3">
      <c r="A1236" s="422" t="s">
        <v>39</v>
      </c>
      <c r="B1236" s="423">
        <v>2028</v>
      </c>
      <c r="C1236" s="436" t="s">
        <v>1494</v>
      </c>
      <c r="D1236" s="433">
        <v>6.3160788377950557E-3</v>
      </c>
      <c r="E1236" s="407">
        <v>3.116775802089581E-2</v>
      </c>
      <c r="F1236" s="407">
        <v>1.1941998312168564E-3</v>
      </c>
      <c r="G1236" s="429">
        <v>1.099505252558019E-3</v>
      </c>
      <c r="H1236" s="444">
        <v>3.9767385462166303E-5</v>
      </c>
      <c r="I1236" s="412">
        <v>3.8047072275069823E-5</v>
      </c>
      <c r="J1236" s="428">
        <v>3.1937820180069139E-2</v>
      </c>
    </row>
    <row r="1237" spans="1:10" ht="15.6" x14ac:dyDescent="0.3">
      <c r="A1237" s="422" t="s">
        <v>39</v>
      </c>
      <c r="B1237" s="423">
        <v>2029</v>
      </c>
      <c r="C1237" s="436" t="s">
        <v>1495</v>
      </c>
      <c r="D1237" s="433">
        <v>5.6752996859335868E-3</v>
      </c>
      <c r="E1237" s="407">
        <v>2.8791962416904675E-2</v>
      </c>
      <c r="F1237" s="407">
        <v>1.1218668338008931E-3</v>
      </c>
      <c r="G1237" s="429">
        <v>1.0328629548891921E-3</v>
      </c>
      <c r="H1237" s="444">
        <v>3.6160496529820453E-5</v>
      </c>
      <c r="I1237" s="412">
        <v>3.4596203507061895E-5</v>
      </c>
      <c r="J1237" s="428">
        <v>3.1093259265042982E-2</v>
      </c>
    </row>
    <row r="1238" spans="1:10" ht="15.6" x14ac:dyDescent="0.3">
      <c r="A1238" s="422" t="s">
        <v>39</v>
      </c>
      <c r="B1238" s="423">
        <v>2030</v>
      </c>
      <c r="C1238" s="436" t="s">
        <v>1496</v>
      </c>
      <c r="D1238" s="433">
        <v>5.1378243712448864E-3</v>
      </c>
      <c r="E1238" s="407">
        <v>2.6862320274429252E-2</v>
      </c>
      <c r="F1238" s="407">
        <v>1.0530131306821422E-3</v>
      </c>
      <c r="G1238" s="429">
        <v>9.6944563750414028E-4</v>
      </c>
      <c r="H1238" s="444">
        <v>3.3225283655635907E-5</v>
      </c>
      <c r="I1238" s="412">
        <v>3.1787970861887953E-5</v>
      </c>
      <c r="J1238" s="428">
        <v>3.0320716886216213E-2</v>
      </c>
    </row>
    <row r="1239" spans="1:10" ht="15.6" x14ac:dyDescent="0.3">
      <c r="A1239" s="422" t="s">
        <v>39</v>
      </c>
      <c r="B1239" s="423">
        <v>2031</v>
      </c>
      <c r="C1239" s="436" t="s">
        <v>1497</v>
      </c>
      <c r="D1239" s="433">
        <v>4.6710980011774317E-3</v>
      </c>
      <c r="E1239" s="407">
        <v>2.5253914885637298E-2</v>
      </c>
      <c r="F1239" s="407">
        <v>9.8821217400333955E-4</v>
      </c>
      <c r="G1239" s="429">
        <v>9.0977458198608326E-4</v>
      </c>
      <c r="H1239" s="444">
        <v>3.084897611059595E-5</v>
      </c>
      <c r="I1239" s="412">
        <v>2.9514460428033118E-5</v>
      </c>
      <c r="J1239" s="428">
        <v>2.9617461071422643E-2</v>
      </c>
    </row>
    <row r="1240" spans="1:10" ht="15.6" x14ac:dyDescent="0.3">
      <c r="A1240" s="422" t="s">
        <v>39</v>
      </c>
      <c r="B1240" s="423">
        <v>2032</v>
      </c>
      <c r="C1240" s="436" t="s">
        <v>1498</v>
      </c>
      <c r="D1240" s="433">
        <v>4.2655276763053996E-3</v>
      </c>
      <c r="E1240" s="407">
        <v>2.3930558148973144E-2</v>
      </c>
      <c r="F1240" s="407">
        <v>9.2759331615702113E-4</v>
      </c>
      <c r="G1240" s="429">
        <v>8.5395784405931042E-4</v>
      </c>
      <c r="H1240" s="444">
        <v>2.8711833454210937E-5</v>
      </c>
      <c r="I1240" s="412">
        <v>2.746977149391224E-5</v>
      </c>
      <c r="J1240" s="428">
        <v>2.8984775130422746E-2</v>
      </c>
    </row>
    <row r="1241" spans="1:10" ht="15.6" x14ac:dyDescent="0.3">
      <c r="A1241" s="422" t="s">
        <v>39</v>
      </c>
      <c r="B1241" s="423">
        <v>2033</v>
      </c>
      <c r="C1241" s="436" t="s">
        <v>1499</v>
      </c>
      <c r="D1241" s="433">
        <v>3.9157524065081151E-3</v>
      </c>
      <c r="E1241" s="407">
        <v>2.2853219204407384E-2</v>
      </c>
      <c r="F1241" s="407">
        <v>8.7189064348770068E-4</v>
      </c>
      <c r="G1241" s="429">
        <v>8.0267894252099693E-4</v>
      </c>
      <c r="H1241" s="444">
        <v>2.7041417936542488E-5</v>
      </c>
      <c r="I1241" s="412">
        <v>2.5871622691543436E-5</v>
      </c>
      <c r="J1241" s="428">
        <v>2.8415955978894406E-2</v>
      </c>
    </row>
    <row r="1242" spans="1:10" ht="15.6" x14ac:dyDescent="0.3">
      <c r="A1242" s="422" t="s">
        <v>39</v>
      </c>
      <c r="B1242" s="423">
        <v>2034</v>
      </c>
      <c r="C1242" s="436" t="s">
        <v>1500</v>
      </c>
      <c r="D1242" s="433">
        <v>3.6040027633405503E-3</v>
      </c>
      <c r="E1242" s="407">
        <v>2.194334287935967E-2</v>
      </c>
      <c r="F1242" s="407">
        <v>8.2059369252036733E-4</v>
      </c>
      <c r="G1242" s="429">
        <v>7.5545819193724906E-4</v>
      </c>
      <c r="H1242" s="444">
        <v>2.5555100893740176E-5</v>
      </c>
      <c r="I1242" s="412">
        <v>2.4449598336227345E-5</v>
      </c>
      <c r="J1242" s="428">
        <v>2.7904578378136986E-2</v>
      </c>
    </row>
    <row r="1243" spans="1:10" ht="15.6" x14ac:dyDescent="0.3">
      <c r="A1243" s="422" t="s">
        <v>39</v>
      </c>
      <c r="B1243" s="423">
        <v>2035</v>
      </c>
      <c r="C1243" s="436" t="s">
        <v>1501</v>
      </c>
      <c r="D1243" s="433">
        <v>3.3323026404907105E-3</v>
      </c>
      <c r="E1243" s="407">
        <v>2.119597963953598E-2</v>
      </c>
      <c r="F1243" s="407">
        <v>7.739799740339473E-4</v>
      </c>
      <c r="G1243" s="429">
        <v>7.1254889269750188E-4</v>
      </c>
      <c r="H1243" s="444">
        <v>2.4228591129357841E-5</v>
      </c>
      <c r="I1243" s="412">
        <v>2.3180476479862664E-5</v>
      </c>
      <c r="J1243" s="428">
        <v>2.7451087886058764E-2</v>
      </c>
    </row>
    <row r="1244" spans="1:10" ht="15.6" x14ac:dyDescent="0.3">
      <c r="A1244" s="422" t="s">
        <v>39</v>
      </c>
      <c r="B1244" s="423">
        <v>2036</v>
      </c>
      <c r="C1244" s="436" t="s">
        <v>1502</v>
      </c>
      <c r="D1244" s="433">
        <v>3.0960036816250064E-3</v>
      </c>
      <c r="E1244" s="407">
        <v>2.0577744952427587E-2</v>
      </c>
      <c r="F1244" s="407">
        <v>7.3281940813214972E-4</v>
      </c>
      <c r="G1244" s="429">
        <v>6.7466349406456448E-4</v>
      </c>
      <c r="H1244" s="444">
        <v>2.3140049791363939E-5</v>
      </c>
      <c r="I1244" s="412">
        <v>2.2139022239758154E-5</v>
      </c>
      <c r="J1244" s="428">
        <v>2.7050217725773294E-2</v>
      </c>
    </row>
    <row r="1245" spans="1:10" ht="15.6" x14ac:dyDescent="0.3">
      <c r="A1245" s="422" t="s">
        <v>39</v>
      </c>
      <c r="B1245" s="423">
        <v>2037</v>
      </c>
      <c r="C1245" s="436" t="s">
        <v>1503</v>
      </c>
      <c r="D1245" s="433">
        <v>2.8926329152273063E-3</v>
      </c>
      <c r="E1245" s="407">
        <v>2.0071436758457295E-2</v>
      </c>
      <c r="F1245" s="407">
        <v>6.9622177697964492E-4</v>
      </c>
      <c r="G1245" s="429">
        <v>6.409759732091256E-4</v>
      </c>
      <c r="H1245" s="444">
        <v>2.2138567990712935E-5</v>
      </c>
      <c r="I1245" s="412">
        <v>2.1180865260841878E-5</v>
      </c>
      <c r="J1245" s="428">
        <v>2.669935563243165E-2</v>
      </c>
    </row>
    <row r="1246" spans="1:10" ht="15.6" x14ac:dyDescent="0.3">
      <c r="A1246" s="422" t="s">
        <v>39</v>
      </c>
      <c r="B1246" s="423">
        <v>2038</v>
      </c>
      <c r="C1246" s="436" t="s">
        <v>1504</v>
      </c>
      <c r="D1246" s="433">
        <v>2.7157953520757856E-3</v>
      </c>
      <c r="E1246" s="407">
        <v>1.9643979985903372E-2</v>
      </c>
      <c r="F1246" s="407">
        <v>6.6412010373665255E-4</v>
      </c>
      <c r="G1246" s="429">
        <v>6.1142935364032224E-4</v>
      </c>
      <c r="H1246" s="444">
        <v>2.1337212084927524E-5</v>
      </c>
      <c r="I1246" s="412">
        <v>2.0414175289241257E-5</v>
      </c>
      <c r="J1246" s="428">
        <v>2.6394087879635562E-2</v>
      </c>
    </row>
    <row r="1247" spans="1:10" ht="15.6" x14ac:dyDescent="0.3">
      <c r="A1247" s="422" t="s">
        <v>39</v>
      </c>
      <c r="B1247" s="423">
        <v>2039</v>
      </c>
      <c r="C1247" s="436" t="s">
        <v>1505</v>
      </c>
      <c r="D1247" s="433">
        <v>2.5500843360090303E-3</v>
      </c>
      <c r="E1247" s="407">
        <v>1.9241075491397339E-2</v>
      </c>
      <c r="F1247" s="407">
        <v>6.3594687614754923E-4</v>
      </c>
      <c r="G1247" s="429">
        <v>5.8549999369799288E-4</v>
      </c>
      <c r="H1247" s="444">
        <v>2.0665148842974675E-5</v>
      </c>
      <c r="I1247" s="412">
        <v>1.977118300635837E-5</v>
      </c>
      <c r="J1247" s="428">
        <v>2.6127722250344539E-2</v>
      </c>
    </row>
    <row r="1248" spans="1:10" ht="15.6" x14ac:dyDescent="0.3">
      <c r="A1248" s="422" t="s">
        <v>39</v>
      </c>
      <c r="B1248" s="423">
        <v>2040</v>
      </c>
      <c r="C1248" s="436" t="s">
        <v>1506</v>
      </c>
      <c r="D1248" s="433">
        <v>2.4120144649386233E-3</v>
      </c>
      <c r="E1248" s="407">
        <v>1.8928849206659888E-2</v>
      </c>
      <c r="F1248" s="407">
        <v>6.1177240391651548E-4</v>
      </c>
      <c r="G1248" s="429">
        <v>5.6325165390865906E-4</v>
      </c>
      <c r="H1248" s="444">
        <v>2.0092758617930542E-5</v>
      </c>
      <c r="I1248" s="412">
        <v>1.9223552879190731E-5</v>
      </c>
      <c r="J1248" s="428">
        <v>2.5896908145194412E-2</v>
      </c>
    </row>
    <row r="1249" spans="1:10" ht="15.6" x14ac:dyDescent="0.3">
      <c r="A1249" s="422" t="s">
        <v>39</v>
      </c>
      <c r="B1249" s="423">
        <v>2041</v>
      </c>
      <c r="C1249" s="436" t="s">
        <v>1507</v>
      </c>
      <c r="D1249" s="433">
        <v>2.3058814984510362E-3</v>
      </c>
      <c r="E1249" s="407">
        <v>1.8688634201830461E-2</v>
      </c>
      <c r="F1249" s="407">
        <v>5.9211233652404485E-4</v>
      </c>
      <c r="G1249" s="429">
        <v>5.4515712331065867E-4</v>
      </c>
      <c r="H1249" s="444">
        <v>1.9621762348282694E-5</v>
      </c>
      <c r="I1249" s="412">
        <v>1.8772933411648903E-5</v>
      </c>
      <c r="J1249" s="428">
        <v>2.5699960668562772E-2</v>
      </c>
    </row>
    <row r="1250" spans="1:10" ht="15.6" x14ac:dyDescent="0.3">
      <c r="A1250" s="422" t="s">
        <v>39</v>
      </c>
      <c r="B1250" s="423">
        <v>2042</v>
      </c>
      <c r="C1250" s="436" t="s">
        <v>1508</v>
      </c>
      <c r="D1250" s="433">
        <v>2.2168738407328742E-3</v>
      </c>
      <c r="E1250" s="407">
        <v>1.8473159744965849E-2</v>
      </c>
      <c r="F1250" s="407">
        <v>5.7550256771320195E-4</v>
      </c>
      <c r="G1250" s="429">
        <v>5.2987022182432984E-4</v>
      </c>
      <c r="H1250" s="444">
        <v>1.923455528056721E-5</v>
      </c>
      <c r="I1250" s="412">
        <v>1.8402480952450948E-5</v>
      </c>
      <c r="J1250" s="428">
        <v>2.552754090170286E-2</v>
      </c>
    </row>
    <row r="1251" spans="1:10" ht="15.6" x14ac:dyDescent="0.3">
      <c r="A1251" s="422" t="s">
        <v>39</v>
      </c>
      <c r="B1251" s="423">
        <v>2043</v>
      </c>
      <c r="C1251" s="436" t="s">
        <v>1509</v>
      </c>
      <c r="D1251" s="433">
        <v>2.1493407541634374E-3</v>
      </c>
      <c r="E1251" s="407">
        <v>1.8314302218820005E-2</v>
      </c>
      <c r="F1251" s="407">
        <v>5.616387262969225E-4</v>
      </c>
      <c r="G1251" s="429">
        <v>5.1711121943271603E-4</v>
      </c>
      <c r="H1251" s="444">
        <v>1.8928507889156569E-5</v>
      </c>
      <c r="I1251" s="412">
        <v>1.8109675081352651E-5</v>
      </c>
      <c r="J1251" s="428">
        <v>2.5378992551891685E-2</v>
      </c>
    </row>
    <row r="1252" spans="1:10" ht="15.6" x14ac:dyDescent="0.3">
      <c r="A1252" s="422" t="s">
        <v>39</v>
      </c>
      <c r="B1252" s="423">
        <v>2044</v>
      </c>
      <c r="C1252" s="436" t="s">
        <v>1510</v>
      </c>
      <c r="D1252" s="433">
        <v>2.096631998938725E-3</v>
      </c>
      <c r="E1252" s="407">
        <v>1.8180453521260694E-2</v>
      </c>
      <c r="F1252" s="407">
        <v>5.5010278432582934E-4</v>
      </c>
      <c r="G1252" s="429">
        <v>5.0649540891365102E-4</v>
      </c>
      <c r="H1252" s="444">
        <v>1.8686653285429341E-5</v>
      </c>
      <c r="I1252" s="412">
        <v>1.7878279693325287E-5</v>
      </c>
      <c r="J1252" s="428">
        <v>2.5246606366893465E-2</v>
      </c>
    </row>
    <row r="1253" spans="1:10" ht="15.6" x14ac:dyDescent="0.3">
      <c r="A1253" s="422" t="s">
        <v>39</v>
      </c>
      <c r="B1253" s="423">
        <v>2045</v>
      </c>
      <c r="C1253" s="436" t="s">
        <v>1511</v>
      </c>
      <c r="D1253" s="433">
        <v>2.0587114572460556E-3</v>
      </c>
      <c r="E1253" s="407">
        <v>1.8087310921080228E-2</v>
      </c>
      <c r="F1253" s="407">
        <v>5.4059539282037025E-4</v>
      </c>
      <c r="G1253" s="429">
        <v>4.9774743469145274E-4</v>
      </c>
      <c r="H1253" s="444">
        <v>1.8501628587571383E-5</v>
      </c>
      <c r="I1253" s="412">
        <v>1.7701257937881675E-5</v>
      </c>
      <c r="J1253" s="428">
        <v>2.5128490184267969E-2</v>
      </c>
    </row>
    <row r="1254" spans="1:10" ht="15.6" x14ac:dyDescent="0.3">
      <c r="A1254" s="422" t="s">
        <v>39</v>
      </c>
      <c r="B1254" s="423">
        <v>2046</v>
      </c>
      <c r="C1254" s="436" t="s">
        <v>1512</v>
      </c>
      <c r="D1254" s="433">
        <v>2.0259908224841074E-3</v>
      </c>
      <c r="E1254" s="407">
        <v>1.8009113713656488E-2</v>
      </c>
      <c r="F1254" s="407">
        <v>5.328382408895107E-4</v>
      </c>
      <c r="G1254" s="429">
        <v>4.9060884186554073E-4</v>
      </c>
      <c r="H1254" s="444">
        <v>1.8356626320062686E-5</v>
      </c>
      <c r="I1254" s="412">
        <v>1.7562527958131476E-5</v>
      </c>
      <c r="J1254" s="428">
        <v>2.5026160099421369E-2</v>
      </c>
    </row>
    <row r="1255" spans="1:10" ht="15.6" x14ac:dyDescent="0.3">
      <c r="A1255" s="422" t="s">
        <v>39</v>
      </c>
      <c r="B1255" s="423">
        <v>2047</v>
      </c>
      <c r="C1255" s="436" t="s">
        <v>1513</v>
      </c>
      <c r="D1255" s="433">
        <v>1.9967567131317712E-3</v>
      </c>
      <c r="E1255" s="407">
        <v>1.7932294719543537E-2</v>
      </c>
      <c r="F1255" s="407">
        <v>5.2655449755302703E-4</v>
      </c>
      <c r="G1255" s="429">
        <v>4.8482702787842099E-4</v>
      </c>
      <c r="H1255" s="444">
        <v>1.8241656438969494E-5</v>
      </c>
      <c r="I1255" s="412">
        <v>1.7452537000328859E-5</v>
      </c>
      <c r="J1255" s="428">
        <v>2.4936457608797136E-2</v>
      </c>
    </row>
    <row r="1256" spans="1:10" ht="15.6" x14ac:dyDescent="0.3">
      <c r="A1256" s="422" t="s">
        <v>39</v>
      </c>
      <c r="B1256" s="423">
        <v>2048</v>
      </c>
      <c r="C1256" s="436" t="s">
        <v>1514</v>
      </c>
      <c r="D1256" s="433">
        <v>1.9741362225704526E-3</v>
      </c>
      <c r="E1256" s="407">
        <v>1.78741008598002E-2</v>
      </c>
      <c r="F1256" s="407">
        <v>5.2153509496429148E-4</v>
      </c>
      <c r="G1256" s="429">
        <v>4.802088832486509E-4</v>
      </c>
      <c r="H1256" s="444">
        <v>1.815387911361062E-5</v>
      </c>
      <c r="I1256" s="412">
        <v>1.7368554996038846E-5</v>
      </c>
      <c r="J1256" s="428">
        <v>2.4859563019592992E-2</v>
      </c>
    </row>
    <row r="1257" spans="1:10" ht="15.6" x14ac:dyDescent="0.3">
      <c r="A1257" s="422" t="s">
        <v>39</v>
      </c>
      <c r="B1257" s="423">
        <v>2049</v>
      </c>
      <c r="C1257" s="436" t="s">
        <v>1515</v>
      </c>
      <c r="D1257" s="433">
        <v>1.9647137509569055E-3</v>
      </c>
      <c r="E1257" s="407">
        <v>1.7883033077482145E-2</v>
      </c>
      <c r="F1257" s="407">
        <v>5.1814496866299672E-4</v>
      </c>
      <c r="G1257" s="429">
        <v>4.770893681796796E-4</v>
      </c>
      <c r="H1257" s="444">
        <v>1.8089446015888904E-5</v>
      </c>
      <c r="I1257" s="412">
        <v>1.7306906544578195E-5</v>
      </c>
      <c r="J1257" s="428">
        <v>2.4791220655657305E-2</v>
      </c>
    </row>
    <row r="1258" spans="1:10" ht="15.6" x14ac:dyDescent="0.3">
      <c r="A1258" s="422" t="s">
        <v>39</v>
      </c>
      <c r="B1258" s="423">
        <v>2050</v>
      </c>
      <c r="C1258" s="436" t="s">
        <v>1516</v>
      </c>
      <c r="D1258" s="433">
        <v>1.9572523060286651E-3</v>
      </c>
      <c r="E1258" s="407">
        <v>1.7892062278163017E-2</v>
      </c>
      <c r="F1258" s="407">
        <v>5.1547364545746082E-4</v>
      </c>
      <c r="G1258" s="429">
        <v>4.7463127186609327E-4</v>
      </c>
      <c r="H1258" s="444">
        <v>1.8031262275908156E-5</v>
      </c>
      <c r="I1258" s="412">
        <v>1.7251240309008723E-5</v>
      </c>
      <c r="J1258" s="428">
        <v>2.4732610713939746E-2</v>
      </c>
    </row>
    <row r="1259" spans="1:10" ht="15.6" x14ac:dyDescent="0.3">
      <c r="A1259" s="422" t="s">
        <v>40</v>
      </c>
      <c r="B1259" s="423">
        <v>2015</v>
      </c>
      <c r="C1259" s="436" t="s">
        <v>2488</v>
      </c>
      <c r="D1259" s="433">
        <v>5.4008106722493295E-2</v>
      </c>
      <c r="E1259" s="407">
        <v>0.22952391414862641</v>
      </c>
      <c r="F1259" s="407">
        <v>2.0941268124959507E-3</v>
      </c>
      <c r="G1259" s="429">
        <v>1.9362466974551383E-3</v>
      </c>
      <c r="H1259" s="444">
        <v>2.0461873748923727E-4</v>
      </c>
      <c r="I1259" s="412">
        <v>1.9576702807560167E-4</v>
      </c>
      <c r="J1259" s="428">
        <v>4.6570336280070221E-2</v>
      </c>
    </row>
    <row r="1260" spans="1:10" ht="15.6" x14ac:dyDescent="0.3">
      <c r="A1260" s="422" t="s">
        <v>40</v>
      </c>
      <c r="B1260" s="423">
        <v>2016</v>
      </c>
      <c r="C1260" s="436" t="s">
        <v>2489</v>
      </c>
      <c r="D1260" s="433">
        <v>4.4082032851495444E-2</v>
      </c>
      <c r="E1260" s="407">
        <v>0.19288666057524184</v>
      </c>
      <c r="F1260" s="407">
        <v>1.9393647143429486E-3</v>
      </c>
      <c r="G1260" s="429">
        <v>1.7916677832464916E-3</v>
      </c>
      <c r="H1260" s="444">
        <v>1.7272178775240397E-4</v>
      </c>
      <c r="I1260" s="412">
        <v>1.6524991749704605E-4</v>
      </c>
      <c r="J1260" s="428">
        <v>4.5673256900856843E-2</v>
      </c>
    </row>
    <row r="1261" spans="1:10" ht="15.6" x14ac:dyDescent="0.3">
      <c r="A1261" s="422" t="s">
        <v>40</v>
      </c>
      <c r="B1261" s="423">
        <v>2017</v>
      </c>
      <c r="C1261" s="436" t="s">
        <v>1517</v>
      </c>
      <c r="D1261" s="433">
        <v>3.6126340952576247E-2</v>
      </c>
      <c r="E1261" s="407">
        <v>0.16262166232986502</v>
      </c>
      <c r="F1261" s="407">
        <v>1.8603139560106001E-3</v>
      </c>
      <c r="G1261" s="429">
        <v>1.7176032729685532E-3</v>
      </c>
      <c r="H1261" s="444">
        <v>1.572421846281282E-4</v>
      </c>
      <c r="I1261" s="412">
        <v>1.5043996174857646E-4</v>
      </c>
      <c r="J1261" s="428">
        <v>4.4594328801265772E-2</v>
      </c>
    </row>
    <row r="1262" spans="1:10" ht="15.6" x14ac:dyDescent="0.3">
      <c r="A1262" s="422" t="s">
        <v>40</v>
      </c>
      <c r="B1262" s="423">
        <v>2018</v>
      </c>
      <c r="C1262" s="436" t="s">
        <v>1518</v>
      </c>
      <c r="D1262" s="433">
        <v>2.9488726832371685E-2</v>
      </c>
      <c r="E1262" s="407">
        <v>0.13675171581308293</v>
      </c>
      <c r="F1262" s="407">
        <v>1.819306313539327E-3</v>
      </c>
      <c r="G1262" s="429">
        <v>1.678824193027897E-3</v>
      </c>
      <c r="H1262" s="444">
        <v>1.4446747289652211E-4</v>
      </c>
      <c r="I1262" s="412">
        <v>1.3821787321337348E-4</v>
      </c>
      <c r="J1262" s="428">
        <v>4.3455276241070123E-2</v>
      </c>
    </row>
    <row r="1263" spans="1:10" ht="15.6" x14ac:dyDescent="0.3">
      <c r="A1263" s="422" t="s">
        <v>40</v>
      </c>
      <c r="B1263" s="423">
        <v>2019</v>
      </c>
      <c r="C1263" s="436" t="s">
        <v>1519</v>
      </c>
      <c r="D1263" s="433">
        <v>2.4012084449542292E-2</v>
      </c>
      <c r="E1263" s="407">
        <v>0.11504380789418042</v>
      </c>
      <c r="F1263" s="407">
        <v>1.7916905324002056E-3</v>
      </c>
      <c r="G1263" s="429">
        <v>1.6525334139123849E-3</v>
      </c>
      <c r="H1263" s="444">
        <v>1.3182121672982011E-4</v>
      </c>
      <c r="I1263" s="412">
        <v>1.2611868667284843E-4</v>
      </c>
      <c r="J1263" s="428">
        <v>4.227871428291944E-2</v>
      </c>
    </row>
    <row r="1264" spans="1:10" ht="15.6" x14ac:dyDescent="0.3">
      <c r="A1264" s="422" t="s">
        <v>40</v>
      </c>
      <c r="B1264" s="423">
        <v>2020</v>
      </c>
      <c r="C1264" s="436" t="s">
        <v>1520</v>
      </c>
      <c r="D1264" s="433">
        <v>2.005886003758222E-2</v>
      </c>
      <c r="E1264" s="407">
        <v>9.7162029004515343E-2</v>
      </c>
      <c r="F1264" s="407">
        <v>1.7430795015518667E-3</v>
      </c>
      <c r="G1264" s="429">
        <v>1.6073860693473852E-3</v>
      </c>
      <c r="H1264" s="444">
        <v>1.2240380967007999E-4</v>
      </c>
      <c r="I1264" s="412">
        <v>1.1710867903246157E-4</v>
      </c>
      <c r="J1264" s="428">
        <v>4.1081112582827518E-2</v>
      </c>
    </row>
    <row r="1265" spans="1:10" ht="15.6" x14ac:dyDescent="0.3">
      <c r="A1265" s="422" t="s">
        <v>40</v>
      </c>
      <c r="B1265" s="423">
        <v>2021</v>
      </c>
      <c r="C1265" s="436" t="s">
        <v>1521</v>
      </c>
      <c r="D1265" s="433">
        <v>1.7356203017893115E-2</v>
      </c>
      <c r="E1265" s="407">
        <v>8.297845455827417E-2</v>
      </c>
      <c r="F1265" s="407">
        <v>1.6912571571503212E-3</v>
      </c>
      <c r="G1265" s="429">
        <v>1.5593848436231217E-3</v>
      </c>
      <c r="H1265" s="444">
        <v>1.1387061053602994E-4</v>
      </c>
      <c r="I1265" s="412">
        <v>1.0894461943851019E-4</v>
      </c>
      <c r="J1265" s="428">
        <v>3.9874917631042256E-2</v>
      </c>
    </row>
    <row r="1266" spans="1:10" ht="15.6" x14ac:dyDescent="0.3">
      <c r="A1266" s="422" t="s">
        <v>40</v>
      </c>
      <c r="B1266" s="423">
        <v>2022</v>
      </c>
      <c r="C1266" s="436" t="s">
        <v>1522</v>
      </c>
      <c r="D1266" s="433">
        <v>1.4730807561874285E-2</v>
      </c>
      <c r="E1266" s="407">
        <v>7.0985921643169872E-2</v>
      </c>
      <c r="F1266" s="407">
        <v>1.6088676612792483E-3</v>
      </c>
      <c r="G1266" s="429">
        <v>1.4832433687570691E-3</v>
      </c>
      <c r="H1266" s="444">
        <v>1.0483259581510171E-4</v>
      </c>
      <c r="I1266" s="412">
        <v>1.0029758171183031E-4</v>
      </c>
      <c r="J1266" s="428">
        <v>3.8681601513941469E-2</v>
      </c>
    </row>
    <row r="1267" spans="1:10" ht="15.6" x14ac:dyDescent="0.3">
      <c r="A1267" s="422" t="s">
        <v>40</v>
      </c>
      <c r="B1267" s="423">
        <v>2023</v>
      </c>
      <c r="C1267" s="436" t="s">
        <v>1523</v>
      </c>
      <c r="D1267" s="433">
        <v>1.2579121698333799E-2</v>
      </c>
      <c r="E1267" s="407">
        <v>6.1001196396246127E-2</v>
      </c>
      <c r="F1267" s="407">
        <v>1.5283080138848088E-3</v>
      </c>
      <c r="G1267" s="429">
        <v>1.4087004806897555E-3</v>
      </c>
      <c r="H1267" s="444">
        <v>9.2752270254783364E-5</v>
      </c>
      <c r="I1267" s="412">
        <v>8.8739844976442025E-5</v>
      </c>
      <c r="J1267" s="428">
        <v>3.7498807721349191E-2</v>
      </c>
    </row>
    <row r="1268" spans="1:10" ht="15.6" x14ac:dyDescent="0.3">
      <c r="A1268" s="422" t="s">
        <v>40</v>
      </c>
      <c r="B1268" s="423">
        <v>2024</v>
      </c>
      <c r="C1268" s="436" t="s">
        <v>1524</v>
      </c>
      <c r="D1268" s="433">
        <v>1.0818326645959631E-2</v>
      </c>
      <c r="E1268" s="407">
        <v>5.2895189393639928E-2</v>
      </c>
      <c r="F1268" s="407">
        <v>1.4569670955476939E-3</v>
      </c>
      <c r="G1268" s="429">
        <v>1.3426881840778737E-3</v>
      </c>
      <c r="H1268" s="444">
        <v>8.1986689748045854E-5</v>
      </c>
      <c r="I1268" s="412">
        <v>7.843997900352606E-5</v>
      </c>
      <c r="J1268" s="428">
        <v>3.6332772531656059E-2</v>
      </c>
    </row>
    <row r="1269" spans="1:10" ht="15.6" x14ac:dyDescent="0.3">
      <c r="A1269" s="422" t="s">
        <v>40</v>
      </c>
      <c r="B1269" s="423">
        <v>2025</v>
      </c>
      <c r="C1269" s="436" t="s">
        <v>1525</v>
      </c>
      <c r="D1269" s="433">
        <v>9.3924117746395884E-3</v>
      </c>
      <c r="E1269" s="407">
        <v>4.640403873410133E-2</v>
      </c>
      <c r="F1269" s="407">
        <v>1.3977746740157896E-3</v>
      </c>
      <c r="G1269" s="429">
        <v>1.287986953221358E-3</v>
      </c>
      <c r="H1269" s="444">
        <v>7.4681537689173864E-5</v>
      </c>
      <c r="I1269" s="412">
        <v>7.1450844798428127E-5</v>
      </c>
      <c r="J1269" s="428">
        <v>3.5185126526642539E-2</v>
      </c>
    </row>
    <row r="1270" spans="1:10" ht="15.6" x14ac:dyDescent="0.3">
      <c r="A1270" s="422" t="s">
        <v>40</v>
      </c>
      <c r="B1270" s="423">
        <v>2026</v>
      </c>
      <c r="C1270" s="436" t="s">
        <v>1526</v>
      </c>
      <c r="D1270" s="433">
        <v>8.1674600712913267E-3</v>
      </c>
      <c r="E1270" s="407">
        <v>4.1137504131429838E-2</v>
      </c>
      <c r="F1270" s="407">
        <v>1.3283101616725554E-3</v>
      </c>
      <c r="G1270" s="429">
        <v>1.2238368945828733E-3</v>
      </c>
      <c r="H1270" s="444">
        <v>6.7185064808114741E-5</v>
      </c>
      <c r="I1270" s="412">
        <v>6.4278663788347541E-5</v>
      </c>
      <c r="J1270" s="428">
        <v>3.4074721905973437E-2</v>
      </c>
    </row>
    <row r="1271" spans="1:10" ht="15.6" x14ac:dyDescent="0.3">
      <c r="A1271" s="422" t="s">
        <v>40</v>
      </c>
      <c r="B1271" s="423">
        <v>2027</v>
      </c>
      <c r="C1271" s="436" t="s">
        <v>1527</v>
      </c>
      <c r="D1271" s="433">
        <v>7.2054132620188284E-3</v>
      </c>
      <c r="E1271" s="407">
        <v>3.6885821696013579E-2</v>
      </c>
      <c r="F1271" s="407">
        <v>1.2581788411388586E-3</v>
      </c>
      <c r="G1271" s="429">
        <v>1.1589683945876143E-3</v>
      </c>
      <c r="H1271" s="444">
        <v>5.6849937287037721E-5</v>
      </c>
      <c r="I1271" s="412">
        <v>5.4390628503566871E-5</v>
      </c>
      <c r="J1271" s="428">
        <v>3.3097259967923523E-2</v>
      </c>
    </row>
    <row r="1272" spans="1:10" ht="15.6" x14ac:dyDescent="0.3">
      <c r="A1272" s="422" t="s">
        <v>40</v>
      </c>
      <c r="B1272" s="423">
        <v>2028</v>
      </c>
      <c r="C1272" s="436" t="s">
        <v>1528</v>
      </c>
      <c r="D1272" s="433">
        <v>6.4195210514485148E-3</v>
      </c>
      <c r="E1272" s="407">
        <v>3.3487878297199479E-2</v>
      </c>
      <c r="F1272" s="407">
        <v>1.184708968550796E-3</v>
      </c>
      <c r="G1272" s="429">
        <v>1.0911344138876541E-3</v>
      </c>
      <c r="H1272" s="444">
        <v>4.9323690565885144E-5</v>
      </c>
      <c r="I1272" s="412">
        <v>4.718997579231516E-5</v>
      </c>
      <c r="J1272" s="428">
        <v>3.2206304333074975E-2</v>
      </c>
    </row>
    <row r="1273" spans="1:10" ht="15.6" x14ac:dyDescent="0.3">
      <c r="A1273" s="422" t="s">
        <v>40</v>
      </c>
      <c r="B1273" s="423">
        <v>2029</v>
      </c>
      <c r="C1273" s="436" t="s">
        <v>1529</v>
      </c>
      <c r="D1273" s="433">
        <v>5.7565997965875722E-3</v>
      </c>
      <c r="E1273" s="407">
        <v>3.0711113135154559E-2</v>
      </c>
      <c r="F1273" s="407">
        <v>1.1156879276703342E-3</v>
      </c>
      <c r="G1273" s="429">
        <v>1.0275234192368605E-3</v>
      </c>
      <c r="H1273" s="444">
        <v>4.5335723488546097E-5</v>
      </c>
      <c r="I1273" s="412">
        <v>4.337451744600493E-5</v>
      </c>
      <c r="J1273" s="428">
        <v>3.1397686438933273E-2</v>
      </c>
    </row>
    <row r="1274" spans="1:10" ht="15.6" x14ac:dyDescent="0.3">
      <c r="A1274" s="422" t="s">
        <v>40</v>
      </c>
      <c r="B1274" s="423">
        <v>2030</v>
      </c>
      <c r="C1274" s="436" t="s">
        <v>1530</v>
      </c>
      <c r="D1274" s="433">
        <v>5.1960958296898641E-3</v>
      </c>
      <c r="E1274" s="407">
        <v>2.8436406347929873E-2</v>
      </c>
      <c r="F1274" s="407">
        <v>1.0478516797029238E-3</v>
      </c>
      <c r="G1274" s="429">
        <v>9.6495044840416635E-4</v>
      </c>
      <c r="H1274" s="444">
        <v>3.9968712080083667E-5</v>
      </c>
      <c r="I1274" s="412">
        <v>3.8239684861378252E-5</v>
      </c>
      <c r="J1274" s="428">
        <v>3.0669460759957148E-2</v>
      </c>
    </row>
    <row r="1275" spans="1:10" ht="15.6" x14ac:dyDescent="0.3">
      <c r="A1275" s="422" t="s">
        <v>40</v>
      </c>
      <c r="B1275" s="423">
        <v>2031</v>
      </c>
      <c r="C1275" s="436" t="s">
        <v>1531</v>
      </c>
      <c r="D1275" s="433">
        <v>4.7262940265708079E-3</v>
      </c>
      <c r="E1275" s="407">
        <v>2.6605459389781424E-2</v>
      </c>
      <c r="F1275" s="407">
        <v>9.8561132214728818E-4</v>
      </c>
      <c r="G1275" s="429">
        <v>9.0758826287142078E-4</v>
      </c>
      <c r="H1275" s="444">
        <v>3.6337635625718124E-5</v>
      </c>
      <c r="I1275" s="412">
        <v>3.4765684507850192E-5</v>
      </c>
      <c r="J1275" s="428">
        <v>3.001598282708896E-2</v>
      </c>
    </row>
    <row r="1276" spans="1:10" ht="15.6" x14ac:dyDescent="0.3">
      <c r="A1276" s="422" t="s">
        <v>40</v>
      </c>
      <c r="B1276" s="423">
        <v>2032</v>
      </c>
      <c r="C1276" s="436" t="s">
        <v>1532</v>
      </c>
      <c r="D1276" s="433">
        <v>4.3149829532275214E-3</v>
      </c>
      <c r="E1276" s="407">
        <v>2.5088852368660243E-2</v>
      </c>
      <c r="F1276" s="407">
        <v>9.2695122526535788E-4</v>
      </c>
      <c r="G1276" s="429">
        <v>8.535264984124532E-4</v>
      </c>
      <c r="H1276" s="444">
        <v>3.2962074058553215E-5</v>
      </c>
      <c r="I1276" s="412">
        <v>3.1536152168168912E-5</v>
      </c>
      <c r="J1276" s="428">
        <v>2.943243165838141E-2</v>
      </c>
    </row>
    <row r="1277" spans="1:10" ht="15.6" x14ac:dyDescent="0.3">
      <c r="A1277" s="422" t="s">
        <v>40</v>
      </c>
      <c r="B1277" s="423">
        <v>2033</v>
      </c>
      <c r="C1277" s="436" t="s">
        <v>1533</v>
      </c>
      <c r="D1277" s="433">
        <v>3.9628972982400324E-3</v>
      </c>
      <c r="E1277" s="407">
        <v>2.3857858703360373E-2</v>
      </c>
      <c r="F1277" s="407">
        <v>8.7338828374353421E-4</v>
      </c>
      <c r="G1277" s="429">
        <v>8.0419579025437112E-4</v>
      </c>
      <c r="H1277" s="444">
        <v>3.0792587293477365E-5</v>
      </c>
      <c r="I1277" s="412">
        <v>2.9460512939634417E-5</v>
      </c>
      <c r="J1277" s="428">
        <v>2.8913406996985105E-2</v>
      </c>
    </row>
    <row r="1278" spans="1:10" ht="15.6" x14ac:dyDescent="0.3">
      <c r="A1278" s="422" t="s">
        <v>40</v>
      </c>
      <c r="B1278" s="423">
        <v>2034</v>
      </c>
      <c r="C1278" s="436" t="s">
        <v>1534</v>
      </c>
      <c r="D1278" s="433">
        <v>3.6499122289013926E-3</v>
      </c>
      <c r="E1278" s="407">
        <v>2.2830142633995316E-2</v>
      </c>
      <c r="F1278" s="407">
        <v>8.2338536331446959E-4</v>
      </c>
      <c r="G1278" s="429">
        <v>7.5815009734315629E-4</v>
      </c>
      <c r="H1278" s="444">
        <v>2.8902899894965621E-5</v>
      </c>
      <c r="I1278" s="412">
        <v>2.765257278156035E-5</v>
      </c>
      <c r="J1278" s="428">
        <v>2.8453027390336817E-2</v>
      </c>
    </row>
    <row r="1279" spans="1:10" ht="15.6" x14ac:dyDescent="0.3">
      <c r="A1279" s="422" t="s">
        <v>40</v>
      </c>
      <c r="B1279" s="423">
        <v>2035</v>
      </c>
      <c r="C1279" s="436" t="s">
        <v>1535</v>
      </c>
      <c r="D1279" s="433">
        <v>3.3690646140059188E-3</v>
      </c>
      <c r="E1279" s="407">
        <v>2.1967090612158069E-2</v>
      </c>
      <c r="F1279" s="407">
        <v>7.76772310584942E-4</v>
      </c>
      <c r="G1279" s="429">
        <v>7.1522671996616255E-4</v>
      </c>
      <c r="H1279" s="444">
        <v>2.7176663608679965E-5</v>
      </c>
      <c r="I1279" s="412">
        <v>2.600100905337021E-5</v>
      </c>
      <c r="J1279" s="428">
        <v>2.8046643965099396E-2</v>
      </c>
    </row>
    <row r="1280" spans="1:10" ht="15.6" x14ac:dyDescent="0.3">
      <c r="A1280" s="422" t="s">
        <v>40</v>
      </c>
      <c r="B1280" s="423">
        <v>2036</v>
      </c>
      <c r="C1280" s="436" t="s">
        <v>1536</v>
      </c>
      <c r="D1280" s="433">
        <v>3.1234638573593093E-3</v>
      </c>
      <c r="E1280" s="407">
        <v>2.1253659670992679E-2</v>
      </c>
      <c r="F1280" s="407">
        <v>7.3550990626547225E-4</v>
      </c>
      <c r="G1280" s="429">
        <v>6.7722267339842838E-4</v>
      </c>
      <c r="H1280" s="444">
        <v>2.5434570398438037E-5</v>
      </c>
      <c r="I1280" s="412">
        <v>2.4334285253100364E-5</v>
      </c>
      <c r="J1280" s="428">
        <v>2.76898729613415E-2</v>
      </c>
    </row>
    <row r="1281" spans="1:10" ht="15.6" x14ac:dyDescent="0.3">
      <c r="A1281" s="422" t="s">
        <v>40</v>
      </c>
      <c r="B1281" s="423">
        <v>2037</v>
      </c>
      <c r="C1281" s="436" t="s">
        <v>1537</v>
      </c>
      <c r="D1281" s="433">
        <v>2.9123777708948708E-3</v>
      </c>
      <c r="E1281" s="407">
        <v>2.067663262408051E-2</v>
      </c>
      <c r="F1281" s="407">
        <v>6.9841881145499426E-4</v>
      </c>
      <c r="G1281" s="429">
        <v>6.4306273530550075E-4</v>
      </c>
      <c r="H1281" s="444">
        <v>2.3929533599455502E-5</v>
      </c>
      <c r="I1281" s="412">
        <v>2.2894348432640804E-5</v>
      </c>
      <c r="J1281" s="428">
        <v>2.7380638271553799E-2</v>
      </c>
    </row>
    <row r="1282" spans="1:10" ht="15.6" x14ac:dyDescent="0.3">
      <c r="A1282" s="422" t="s">
        <v>40</v>
      </c>
      <c r="B1282" s="423">
        <v>2038</v>
      </c>
      <c r="C1282" s="436" t="s">
        <v>1538</v>
      </c>
      <c r="D1282" s="433">
        <v>2.7242672113293683E-3</v>
      </c>
      <c r="E1282" s="407">
        <v>2.0179928599487768E-2</v>
      </c>
      <c r="F1282" s="407">
        <v>6.654082011749255E-4</v>
      </c>
      <c r="G1282" s="429">
        <v>6.1266793909357808E-4</v>
      </c>
      <c r="H1282" s="444">
        <v>2.2779660124837625E-5</v>
      </c>
      <c r="I1282" s="412">
        <v>2.1794223569452907E-5</v>
      </c>
      <c r="J1282" s="428">
        <v>2.7113608704974063E-2</v>
      </c>
    </row>
    <row r="1283" spans="1:10" ht="15.6" x14ac:dyDescent="0.3">
      <c r="A1283" s="422" t="s">
        <v>40</v>
      </c>
      <c r="B1283" s="423">
        <v>2039</v>
      </c>
      <c r="C1283" s="436" t="s">
        <v>1539</v>
      </c>
      <c r="D1283" s="433">
        <v>2.5471439752470983E-3</v>
      </c>
      <c r="E1283" s="407">
        <v>1.97165726113347E-2</v>
      </c>
      <c r="F1283" s="407">
        <v>6.3598436581526635E-4</v>
      </c>
      <c r="G1283" s="429">
        <v>5.8557609040670901E-4</v>
      </c>
      <c r="H1283" s="444">
        <v>2.1775774584854174E-5</v>
      </c>
      <c r="I1283" s="412">
        <v>2.0833768756470789E-5</v>
      </c>
      <c r="J1283" s="428">
        <v>2.6883435715116966E-2</v>
      </c>
    </row>
    <row r="1284" spans="1:10" ht="15.6" x14ac:dyDescent="0.3">
      <c r="A1284" s="422" t="s">
        <v>40</v>
      </c>
      <c r="B1284" s="423">
        <v>2040</v>
      </c>
      <c r="C1284" s="436" t="s">
        <v>1540</v>
      </c>
      <c r="D1284" s="433">
        <v>2.3880701646781942E-3</v>
      </c>
      <c r="E1284" s="407">
        <v>1.9327774122211826E-2</v>
      </c>
      <c r="F1284" s="407">
        <v>6.1007729308214264E-4</v>
      </c>
      <c r="G1284" s="429">
        <v>5.6172462914733372E-4</v>
      </c>
      <c r="H1284" s="444">
        <v>2.0952750958959868E-5</v>
      </c>
      <c r="I1284" s="412">
        <v>2.0046347771441972E-5</v>
      </c>
      <c r="J1284" s="428">
        <v>2.668635552226049E-2</v>
      </c>
    </row>
    <row r="1285" spans="1:10" ht="15.6" x14ac:dyDescent="0.3">
      <c r="A1285" s="422" t="s">
        <v>40</v>
      </c>
      <c r="B1285" s="423">
        <v>2041</v>
      </c>
      <c r="C1285" s="436" t="s">
        <v>1541</v>
      </c>
      <c r="D1285" s="433">
        <v>2.2550135267694052E-3</v>
      </c>
      <c r="E1285" s="407">
        <v>1.9013762996805808E-2</v>
      </c>
      <c r="F1285" s="407">
        <v>5.8921467698242196E-4</v>
      </c>
      <c r="G1285" s="429">
        <v>5.4251555813537335E-4</v>
      </c>
      <c r="H1285" s="444">
        <v>2.024220452256329E-5</v>
      </c>
      <c r="I1285" s="412">
        <v>1.9366535975114064E-5</v>
      </c>
      <c r="J1285" s="428">
        <v>2.6520089684295974E-2</v>
      </c>
    </row>
    <row r="1286" spans="1:10" ht="15.6" x14ac:dyDescent="0.3">
      <c r="A1286" s="422" t="s">
        <v>40</v>
      </c>
      <c r="B1286" s="423">
        <v>2042</v>
      </c>
      <c r="C1286" s="436" t="s">
        <v>1542</v>
      </c>
      <c r="D1286" s="433">
        <v>2.1403446647509069E-3</v>
      </c>
      <c r="E1286" s="407">
        <v>1.8736530001898507E-2</v>
      </c>
      <c r="F1286" s="407">
        <v>5.7131951643718461E-4</v>
      </c>
      <c r="G1286" s="429">
        <v>5.2603930001285588E-4</v>
      </c>
      <c r="H1286" s="444">
        <v>1.9648695720921244E-5</v>
      </c>
      <c r="I1286" s="412">
        <v>1.8798699634781118E-5</v>
      </c>
      <c r="J1286" s="428">
        <v>2.6377778084098073E-2</v>
      </c>
    </row>
    <row r="1287" spans="1:10" ht="15.6" x14ac:dyDescent="0.3">
      <c r="A1287" s="422" t="s">
        <v>40</v>
      </c>
      <c r="B1287" s="423">
        <v>2043</v>
      </c>
      <c r="C1287" s="436" t="s">
        <v>1543</v>
      </c>
      <c r="D1287" s="433">
        <v>2.0545518179778733E-3</v>
      </c>
      <c r="E1287" s="407">
        <v>1.8536463138971341E-2</v>
      </c>
      <c r="F1287" s="407">
        <v>5.5609234018410485E-4</v>
      </c>
      <c r="G1287" s="429">
        <v>5.1202012811393371E-4</v>
      </c>
      <c r="H1287" s="444">
        <v>1.9158908720790092E-5</v>
      </c>
      <c r="I1287" s="412">
        <v>1.8330098673146957E-5</v>
      </c>
      <c r="J1287" s="428">
        <v>2.6258155853205813E-2</v>
      </c>
    </row>
    <row r="1288" spans="1:10" ht="15.6" x14ac:dyDescent="0.3">
      <c r="A1288" s="422" t="s">
        <v>40</v>
      </c>
      <c r="B1288" s="423">
        <v>2044</v>
      </c>
      <c r="C1288" s="436" t="s">
        <v>1544</v>
      </c>
      <c r="D1288" s="433">
        <v>1.9940111359815294E-3</v>
      </c>
      <c r="E1288" s="407">
        <v>1.8400390989547166E-2</v>
      </c>
      <c r="F1288" s="407">
        <v>5.432327556632241E-4</v>
      </c>
      <c r="G1288" s="429">
        <v>5.0018056013846721E-4</v>
      </c>
      <c r="H1288" s="444">
        <v>1.8728508924456638E-5</v>
      </c>
      <c r="I1288" s="412">
        <v>1.7918319350456517E-5</v>
      </c>
      <c r="J1288" s="428">
        <v>2.6156492886605209E-2</v>
      </c>
    </row>
    <row r="1289" spans="1:10" ht="15.6" x14ac:dyDescent="0.3">
      <c r="A1289" s="422" t="s">
        <v>40</v>
      </c>
      <c r="B1289" s="423">
        <v>2045</v>
      </c>
      <c r="C1289" s="436" t="s">
        <v>1545</v>
      </c>
      <c r="D1289" s="433">
        <v>1.9567523836008993E-3</v>
      </c>
      <c r="E1289" s="407">
        <v>1.832881853030869E-2</v>
      </c>
      <c r="F1289" s="407">
        <v>5.3254774188643767E-4</v>
      </c>
      <c r="G1289" s="429">
        <v>4.9034525050514852E-4</v>
      </c>
      <c r="H1289" s="444">
        <v>1.8449713216695595E-5</v>
      </c>
      <c r="I1289" s="412">
        <v>1.7651584145980963E-5</v>
      </c>
      <c r="J1289" s="428">
        <v>2.6068311986896735E-2</v>
      </c>
    </row>
    <row r="1290" spans="1:10" ht="15.6" x14ac:dyDescent="0.3">
      <c r="A1290" s="422" t="s">
        <v>40</v>
      </c>
      <c r="B1290" s="423">
        <v>2046</v>
      </c>
      <c r="C1290" s="436" t="s">
        <v>1546</v>
      </c>
      <c r="D1290" s="433">
        <v>1.9255379183705378E-3</v>
      </c>
      <c r="E1290" s="407">
        <v>1.8271337528683006E-2</v>
      </c>
      <c r="F1290" s="407">
        <v>5.2366444748543181E-4</v>
      </c>
      <c r="G1290" s="429">
        <v>4.8216832906090493E-4</v>
      </c>
      <c r="H1290" s="444">
        <v>1.8192647495389721E-5</v>
      </c>
      <c r="I1290" s="412">
        <v>1.7405640741758506E-5</v>
      </c>
      <c r="J1290" s="428">
        <v>2.599251306868422E-2</v>
      </c>
    </row>
    <row r="1291" spans="1:10" ht="15.6" x14ac:dyDescent="0.3">
      <c r="A1291" s="422" t="s">
        <v>40</v>
      </c>
      <c r="B1291" s="423">
        <v>2047</v>
      </c>
      <c r="C1291" s="436" t="s">
        <v>1547</v>
      </c>
      <c r="D1291" s="433">
        <v>1.8999643472000856E-3</v>
      </c>
      <c r="E1291" s="407">
        <v>1.8224803335100903E-2</v>
      </c>
      <c r="F1291" s="407">
        <v>5.1640049447914077E-4</v>
      </c>
      <c r="G1291" s="429">
        <v>4.7548080478688586E-4</v>
      </c>
      <c r="H1291" s="444">
        <v>1.7947095783670528E-5</v>
      </c>
      <c r="I1291" s="412">
        <v>1.7170719396741386E-5</v>
      </c>
      <c r="J1291" s="428">
        <v>2.5929842380306017E-2</v>
      </c>
    </row>
    <row r="1292" spans="1:10" ht="15.6" x14ac:dyDescent="0.3">
      <c r="A1292" s="422" t="s">
        <v>40</v>
      </c>
      <c r="B1292" s="423">
        <v>2048</v>
      </c>
      <c r="C1292" s="436" t="s">
        <v>1548</v>
      </c>
      <c r="D1292" s="433">
        <v>1.8801916942212797E-3</v>
      </c>
      <c r="E1292" s="407">
        <v>1.8192057817767445E-2</v>
      </c>
      <c r="F1292" s="407">
        <v>5.1051695128594013E-4</v>
      </c>
      <c r="G1292" s="429">
        <v>4.7006219606569589E-4</v>
      </c>
      <c r="H1292" s="444">
        <v>1.7722390620963585E-5</v>
      </c>
      <c r="I1292" s="412">
        <v>1.6955728903292416E-5</v>
      </c>
      <c r="J1292" s="428">
        <v>2.5877127347133634E-2</v>
      </c>
    </row>
    <row r="1293" spans="1:10" ht="15.6" x14ac:dyDescent="0.3">
      <c r="A1293" s="422" t="s">
        <v>40</v>
      </c>
      <c r="B1293" s="423">
        <v>2049</v>
      </c>
      <c r="C1293" s="436" t="s">
        <v>1549</v>
      </c>
      <c r="D1293" s="433">
        <v>1.8708943021429692E-3</v>
      </c>
      <c r="E1293" s="407">
        <v>1.8211250260123976E-2</v>
      </c>
      <c r="F1293" s="407">
        <v>5.0650162214011408E-4</v>
      </c>
      <c r="G1293" s="429">
        <v>4.663658143230028E-4</v>
      </c>
      <c r="H1293" s="444">
        <v>1.7604757621468995E-5</v>
      </c>
      <c r="I1293" s="412">
        <v>1.6843190805370803E-5</v>
      </c>
      <c r="J1293" s="428">
        <v>2.5832013580301214E-2</v>
      </c>
    </row>
    <row r="1294" spans="1:10" ht="15.6" x14ac:dyDescent="0.3">
      <c r="A1294" s="422" t="s">
        <v>40</v>
      </c>
      <c r="B1294" s="423">
        <v>2050</v>
      </c>
      <c r="C1294" s="436" t="s">
        <v>1550</v>
      </c>
      <c r="D1294" s="433">
        <v>1.8635832320299691E-3</v>
      </c>
      <c r="E1294" s="407">
        <v>1.8228823249386066E-2</v>
      </c>
      <c r="F1294" s="407">
        <v>5.0333201643250585E-4</v>
      </c>
      <c r="G1294" s="429">
        <v>4.6344636151376473E-4</v>
      </c>
      <c r="H1294" s="444">
        <v>1.7477118834724876E-5</v>
      </c>
      <c r="I1294" s="412">
        <v>1.6721068117648042E-5</v>
      </c>
      <c r="J1294" s="428">
        <v>2.5795992311868448E-2</v>
      </c>
    </row>
    <row r="1295" spans="1:10" ht="15.6" x14ac:dyDescent="0.3">
      <c r="A1295" s="422" t="s">
        <v>205</v>
      </c>
      <c r="B1295" s="423">
        <v>2015</v>
      </c>
      <c r="C1295" s="436" t="s">
        <v>2490</v>
      </c>
      <c r="D1295" s="433">
        <v>5.0667315553370784E-2</v>
      </c>
      <c r="E1295" s="407">
        <v>0.19249024415386345</v>
      </c>
      <c r="F1295" s="407">
        <v>1.9368151089167876E-3</v>
      </c>
      <c r="G1295" s="429">
        <v>1.7887906180706035E-3</v>
      </c>
      <c r="H1295" s="444">
        <v>1.2068218650555431E-4</v>
      </c>
      <c r="I1295" s="412">
        <v>1.1546152858667149E-4</v>
      </c>
      <c r="J1295" s="428">
        <v>4.6251531514556625E-2</v>
      </c>
    </row>
    <row r="1296" spans="1:10" ht="15.6" x14ac:dyDescent="0.3">
      <c r="A1296" s="422" t="s">
        <v>205</v>
      </c>
      <c r="B1296" s="423">
        <v>2016</v>
      </c>
      <c r="C1296" s="436" t="s">
        <v>2491</v>
      </c>
      <c r="D1296" s="433">
        <v>4.1843373656335565E-2</v>
      </c>
      <c r="E1296" s="407">
        <v>0.16400161497091775</v>
      </c>
      <c r="F1296" s="407">
        <v>1.8367943786237577E-3</v>
      </c>
      <c r="G1296" s="429">
        <v>1.6951215882528463E-3</v>
      </c>
      <c r="H1296" s="444">
        <v>1.0411752259720872E-4</v>
      </c>
      <c r="I1296" s="412">
        <v>9.9613445435502349E-5</v>
      </c>
      <c r="J1296" s="428">
        <v>4.5434103373794291E-2</v>
      </c>
    </row>
    <row r="1297" spans="1:10" ht="15.6" x14ac:dyDescent="0.3">
      <c r="A1297" s="422" t="s">
        <v>205</v>
      </c>
      <c r="B1297" s="423">
        <v>2017</v>
      </c>
      <c r="C1297" s="436" t="s">
        <v>1551</v>
      </c>
      <c r="D1297" s="433">
        <v>3.4733976521139631E-2</v>
      </c>
      <c r="E1297" s="407">
        <v>0.13990607138838665</v>
      </c>
      <c r="F1297" s="407">
        <v>1.7899497530470332E-3</v>
      </c>
      <c r="G1297" s="429">
        <v>1.6509178318590224E-3</v>
      </c>
      <c r="H1297" s="444">
        <v>9.4838195184734493E-5</v>
      </c>
      <c r="I1297" s="412">
        <v>9.0735535532039712E-5</v>
      </c>
      <c r="J1297" s="428">
        <v>4.4426908733121863E-2</v>
      </c>
    </row>
    <row r="1298" spans="1:10" ht="15.6" x14ac:dyDescent="0.3">
      <c r="A1298" s="422" t="s">
        <v>205</v>
      </c>
      <c r="B1298" s="423">
        <v>2018</v>
      </c>
      <c r="C1298" s="436" t="s">
        <v>1552</v>
      </c>
      <c r="D1298" s="433">
        <v>2.8597075809692209E-2</v>
      </c>
      <c r="E1298" s="407">
        <v>0.11914598324037461</v>
      </c>
      <c r="F1298" s="407">
        <v>1.7729006371457257E-3</v>
      </c>
      <c r="G1298" s="429">
        <v>1.6343193947425539E-3</v>
      </c>
      <c r="H1298" s="444">
        <v>8.7702683826828748E-5</v>
      </c>
      <c r="I1298" s="412">
        <v>8.3908701903546458E-5</v>
      </c>
      <c r="J1298" s="428">
        <v>4.3351846070796826E-2</v>
      </c>
    </row>
    <row r="1299" spans="1:10" ht="15.6" x14ac:dyDescent="0.3">
      <c r="A1299" s="422" t="s">
        <v>205</v>
      </c>
      <c r="B1299" s="423">
        <v>2019</v>
      </c>
      <c r="C1299" s="436" t="s">
        <v>1553</v>
      </c>
      <c r="D1299" s="433">
        <v>2.3409743966763982E-2</v>
      </c>
      <c r="E1299" s="407">
        <v>0.10159454588294453</v>
      </c>
      <c r="F1299" s="407">
        <v>1.7453866584034609E-3</v>
      </c>
      <c r="G1299" s="429">
        <v>1.6083218720619006E-3</v>
      </c>
      <c r="H1299" s="444">
        <v>8.1091417022098521E-5</v>
      </c>
      <c r="I1299" s="412">
        <v>7.7583442906164387E-5</v>
      </c>
      <c r="J1299" s="428">
        <v>4.2221821996479329E-2</v>
      </c>
    </row>
    <row r="1300" spans="1:10" ht="15.6" x14ac:dyDescent="0.3">
      <c r="A1300" s="422" t="s">
        <v>205</v>
      </c>
      <c r="B1300" s="423">
        <v>2020</v>
      </c>
      <c r="C1300" s="436" t="s">
        <v>1554</v>
      </c>
      <c r="D1300" s="433">
        <v>1.9754397789092441E-2</v>
      </c>
      <c r="E1300" s="407">
        <v>8.731201150956848E-2</v>
      </c>
      <c r="F1300" s="407">
        <v>1.7026466434356328E-3</v>
      </c>
      <c r="G1300" s="429">
        <v>1.5686806449658453E-3</v>
      </c>
      <c r="H1300" s="444">
        <v>7.6553259460331662E-5</v>
      </c>
      <c r="I1300" s="412">
        <v>7.3241597703551677E-5</v>
      </c>
      <c r="J1300" s="428">
        <v>4.1058461650947897E-2</v>
      </c>
    </row>
    <row r="1301" spans="1:10" ht="15.6" x14ac:dyDescent="0.3">
      <c r="A1301" s="422" t="s">
        <v>205</v>
      </c>
      <c r="B1301" s="423">
        <v>2021</v>
      </c>
      <c r="C1301" s="436" t="s">
        <v>1555</v>
      </c>
      <c r="D1301" s="433">
        <v>1.7025215112027741E-2</v>
      </c>
      <c r="E1301" s="407">
        <v>7.5465194088117804E-2</v>
      </c>
      <c r="F1301" s="407">
        <v>1.6322109588323567E-3</v>
      </c>
      <c r="G1301" s="429">
        <v>1.5036142312372608E-3</v>
      </c>
      <c r="H1301" s="444">
        <v>7.0930147149866809E-5</v>
      </c>
      <c r="I1301" s="412">
        <v>6.7861741648018599E-5</v>
      </c>
      <c r="J1301" s="428">
        <v>3.9865267180318263E-2</v>
      </c>
    </row>
    <row r="1302" spans="1:10" ht="15.6" x14ac:dyDescent="0.3">
      <c r="A1302" s="422" t="s">
        <v>205</v>
      </c>
      <c r="B1302" s="423">
        <v>2022</v>
      </c>
      <c r="C1302" s="436" t="s">
        <v>1556</v>
      </c>
      <c r="D1302" s="433">
        <v>1.4304732952070036E-2</v>
      </c>
      <c r="E1302" s="407">
        <v>6.5140557065695118E-2</v>
      </c>
      <c r="F1302" s="407">
        <v>1.5469148531850406E-3</v>
      </c>
      <c r="G1302" s="429">
        <v>1.424836609913768E-3</v>
      </c>
      <c r="H1302" s="444">
        <v>6.5632521578014351E-5</v>
      </c>
      <c r="I1302" s="412">
        <v>6.2793287127729016E-5</v>
      </c>
      <c r="J1302" s="428">
        <v>3.8675546200384693E-2</v>
      </c>
    </row>
    <row r="1303" spans="1:10" ht="15.6" x14ac:dyDescent="0.3">
      <c r="A1303" s="422" t="s">
        <v>205</v>
      </c>
      <c r="B1303" s="423">
        <v>2023</v>
      </c>
      <c r="C1303" s="436" t="s">
        <v>1557</v>
      </c>
      <c r="D1303" s="433">
        <v>1.2377310476556201E-2</v>
      </c>
      <c r="E1303" s="407">
        <v>5.6888835974073203E-2</v>
      </c>
      <c r="F1303" s="407">
        <v>1.4700986506289001E-3</v>
      </c>
      <c r="G1303" s="429">
        <v>1.3539775079458678E-3</v>
      </c>
      <c r="H1303" s="444">
        <v>6.0178434273874591E-5</v>
      </c>
      <c r="I1303" s="412">
        <v>5.7575141526191879E-5</v>
      </c>
      <c r="J1303" s="428">
        <v>3.7489910554870817E-2</v>
      </c>
    </row>
    <row r="1304" spans="1:10" ht="15.6" x14ac:dyDescent="0.3">
      <c r="A1304" s="422" t="s">
        <v>205</v>
      </c>
      <c r="B1304" s="423">
        <v>2024</v>
      </c>
      <c r="C1304" s="436" t="s">
        <v>1558</v>
      </c>
      <c r="D1304" s="433">
        <v>1.094140515296373E-2</v>
      </c>
      <c r="E1304" s="407">
        <v>5.0176000565411737E-2</v>
      </c>
      <c r="F1304" s="407">
        <v>1.4265755256503939E-3</v>
      </c>
      <c r="G1304" s="429">
        <v>1.3137252177227144E-3</v>
      </c>
      <c r="H1304" s="444">
        <v>5.4507515305158175E-5</v>
      </c>
      <c r="I1304" s="412">
        <v>5.2149548362141866E-5</v>
      </c>
      <c r="J1304" s="428">
        <v>3.6317207686506599E-2</v>
      </c>
    </row>
    <row r="1305" spans="1:10" ht="15.6" x14ac:dyDescent="0.3">
      <c r="A1305" s="422" t="s">
        <v>205</v>
      </c>
      <c r="B1305" s="423">
        <v>2025</v>
      </c>
      <c r="C1305" s="436" t="s">
        <v>1559</v>
      </c>
      <c r="D1305" s="433">
        <v>9.5892350141380603E-3</v>
      </c>
      <c r="E1305" s="407">
        <v>4.463935174973066E-2</v>
      </c>
      <c r="F1305" s="407">
        <v>1.3683676352785976E-3</v>
      </c>
      <c r="G1305" s="429">
        <v>1.2600260843241753E-3</v>
      </c>
      <c r="H1305" s="444">
        <v>4.9929095840661636E-5</v>
      </c>
      <c r="I1305" s="412">
        <v>4.7769189073618899E-5</v>
      </c>
      <c r="J1305" s="428">
        <v>3.5164276161777253E-2</v>
      </c>
    </row>
    <row r="1306" spans="1:10" ht="15.6" x14ac:dyDescent="0.3">
      <c r="A1306" s="422" t="s">
        <v>205</v>
      </c>
      <c r="B1306" s="423">
        <v>2026</v>
      </c>
      <c r="C1306" s="436" t="s">
        <v>1560</v>
      </c>
      <c r="D1306" s="433">
        <v>8.486082378548452E-3</v>
      </c>
      <c r="E1306" s="407">
        <v>4.0201780217120876E-2</v>
      </c>
      <c r="F1306" s="407">
        <v>1.308107136081639E-3</v>
      </c>
      <c r="G1306" s="429">
        <v>1.2044444551441292E-3</v>
      </c>
      <c r="H1306" s="444">
        <v>4.5283392936925205E-5</v>
      </c>
      <c r="I1306" s="412">
        <v>4.3324457687490779E-5</v>
      </c>
      <c r="J1306" s="428">
        <v>3.409070011004782E-2</v>
      </c>
    </row>
    <row r="1307" spans="1:10" ht="15.6" x14ac:dyDescent="0.3">
      <c r="A1307" s="422" t="s">
        <v>205</v>
      </c>
      <c r="B1307" s="423">
        <v>2027</v>
      </c>
      <c r="C1307" s="436" t="s">
        <v>1561</v>
      </c>
      <c r="D1307" s="433">
        <v>7.5435768784200274E-3</v>
      </c>
      <c r="E1307" s="407">
        <v>3.6475023262284446E-2</v>
      </c>
      <c r="F1307" s="407">
        <v>1.2379282620267572E-3</v>
      </c>
      <c r="G1307" s="429">
        <v>1.1396964948331742E-3</v>
      </c>
      <c r="H1307" s="444">
        <v>3.9354819276367135E-5</v>
      </c>
      <c r="I1307" s="412">
        <v>3.765234911256008E-5</v>
      </c>
      <c r="J1307" s="428">
        <v>3.3104293615048283E-2</v>
      </c>
    </row>
    <row r="1308" spans="1:10" ht="15.6" x14ac:dyDescent="0.3">
      <c r="A1308" s="422" t="s">
        <v>205</v>
      </c>
      <c r="B1308" s="423">
        <v>2028</v>
      </c>
      <c r="C1308" s="436" t="s">
        <v>1562</v>
      </c>
      <c r="D1308" s="433">
        <v>6.7556864125444521E-3</v>
      </c>
      <c r="E1308" s="407">
        <v>3.3398382907259619E-2</v>
      </c>
      <c r="F1308" s="407">
        <v>1.1621015242873603E-3</v>
      </c>
      <c r="G1308" s="429">
        <v>1.069821316876039E-3</v>
      </c>
      <c r="H1308" s="444">
        <v>3.5190048859568274E-5</v>
      </c>
      <c r="I1308" s="412">
        <v>3.3667745564637908E-5</v>
      </c>
      <c r="J1308" s="428">
        <v>3.2202351156422747E-2</v>
      </c>
    </row>
    <row r="1309" spans="1:10" ht="15.6" x14ac:dyDescent="0.3">
      <c r="A1309" s="422" t="s">
        <v>205</v>
      </c>
      <c r="B1309" s="423">
        <v>2029</v>
      </c>
      <c r="C1309" s="436" t="s">
        <v>1563</v>
      </c>
      <c r="D1309" s="433">
        <v>6.0688395292723858E-3</v>
      </c>
      <c r="E1309" s="407">
        <v>3.0780734238455929E-2</v>
      </c>
      <c r="F1309" s="407">
        <v>1.0895587711428443E-3</v>
      </c>
      <c r="G1309" s="429">
        <v>1.0029944083432311E-3</v>
      </c>
      <c r="H1309" s="444">
        <v>3.1788491772766953E-5</v>
      </c>
      <c r="I1309" s="412">
        <v>3.0413335009273898E-5</v>
      </c>
      <c r="J1309" s="428">
        <v>3.1380952351740043E-2</v>
      </c>
    </row>
    <row r="1310" spans="1:10" ht="15.6" x14ac:dyDescent="0.3">
      <c r="A1310" s="422" t="s">
        <v>205</v>
      </c>
      <c r="B1310" s="423">
        <v>2030</v>
      </c>
      <c r="C1310" s="436" t="s">
        <v>1564</v>
      </c>
      <c r="D1310" s="433">
        <v>5.4943770290695236E-3</v>
      </c>
      <c r="E1310" s="407">
        <v>2.8618624669771681E-2</v>
      </c>
      <c r="F1310" s="407">
        <v>1.0220659338525302E-3</v>
      </c>
      <c r="G1310" s="429">
        <v>9.4083624818230209E-4</v>
      </c>
      <c r="H1310" s="444">
        <v>2.9088318864116853E-5</v>
      </c>
      <c r="I1310" s="412">
        <v>2.7829970925696088E-5</v>
      </c>
      <c r="J1310" s="428">
        <v>3.063542960248548E-2</v>
      </c>
    </row>
    <row r="1311" spans="1:10" ht="15.6" x14ac:dyDescent="0.3">
      <c r="A1311" s="422" t="s">
        <v>205</v>
      </c>
      <c r="B1311" s="423">
        <v>2031</v>
      </c>
      <c r="C1311" s="436" t="s">
        <v>1565</v>
      </c>
      <c r="D1311" s="433">
        <v>5.0343272315718831E-3</v>
      </c>
      <c r="E1311" s="407">
        <v>2.6808247201922555E-2</v>
      </c>
      <c r="F1311" s="407">
        <v>9.6726898046998479E-4</v>
      </c>
      <c r="G1311" s="429">
        <v>8.9039303005253106E-4</v>
      </c>
      <c r="H1311" s="444">
        <v>2.7494511132611776E-5</v>
      </c>
      <c r="I1311" s="412">
        <v>2.6305101101473483E-5</v>
      </c>
      <c r="J1311" s="428">
        <v>2.9961827366705777E-2</v>
      </c>
    </row>
    <row r="1312" spans="1:10" ht="15.6" x14ac:dyDescent="0.3">
      <c r="A1312" s="422" t="s">
        <v>205</v>
      </c>
      <c r="B1312" s="423">
        <v>2032</v>
      </c>
      <c r="C1312" s="436" t="s">
        <v>1566</v>
      </c>
      <c r="D1312" s="433">
        <v>4.5988343859265065E-3</v>
      </c>
      <c r="E1312" s="407">
        <v>2.5275931437430395E-2</v>
      </c>
      <c r="F1312" s="407">
        <v>9.0919624969330144E-4</v>
      </c>
      <c r="G1312" s="429">
        <v>8.3693484147150837E-4</v>
      </c>
      <c r="H1312" s="444">
        <v>2.5814233697093775E-5</v>
      </c>
      <c r="I1312" s="412">
        <v>2.469752318776044E-5</v>
      </c>
      <c r="J1312" s="428">
        <v>2.9357544582911572E-2</v>
      </c>
    </row>
    <row r="1313" spans="1:10" ht="15.6" x14ac:dyDescent="0.3">
      <c r="A1313" s="422" t="s">
        <v>205</v>
      </c>
      <c r="B1313" s="423">
        <v>2033</v>
      </c>
      <c r="C1313" s="436" t="s">
        <v>1567</v>
      </c>
      <c r="D1313" s="433">
        <v>4.2153851479363362E-3</v>
      </c>
      <c r="E1313" s="407">
        <v>2.3975134652876651E-2</v>
      </c>
      <c r="F1313" s="407">
        <v>8.5587857008659362E-4</v>
      </c>
      <c r="G1313" s="429">
        <v>7.8786773106109386E-4</v>
      </c>
      <c r="H1313" s="444">
        <v>2.4659616406254895E-5</v>
      </c>
      <c r="I1313" s="412">
        <v>2.3592853416686204E-5</v>
      </c>
      <c r="J1313" s="428">
        <v>2.8818385797641878E-2</v>
      </c>
    </row>
    <row r="1314" spans="1:10" ht="15.6" x14ac:dyDescent="0.3">
      <c r="A1314" s="422" t="s">
        <v>205</v>
      </c>
      <c r="B1314" s="423">
        <v>2034</v>
      </c>
      <c r="C1314" s="436" t="s">
        <v>1568</v>
      </c>
      <c r="D1314" s="433">
        <v>3.8710935034384588E-3</v>
      </c>
      <c r="E1314" s="407">
        <v>2.285985161612885E-2</v>
      </c>
      <c r="F1314" s="407">
        <v>8.0658871724870998E-4</v>
      </c>
      <c r="G1314" s="429">
        <v>7.4250647272891014E-4</v>
      </c>
      <c r="H1314" s="444">
        <v>2.3554929931301243E-5</v>
      </c>
      <c r="I1314" s="412">
        <v>2.2535957337093524E-5</v>
      </c>
      <c r="J1314" s="428">
        <v>2.8336626045271093E-2</v>
      </c>
    </row>
    <row r="1315" spans="1:10" ht="15.6" x14ac:dyDescent="0.3">
      <c r="A1315" s="422" t="s">
        <v>205</v>
      </c>
      <c r="B1315" s="423">
        <v>2035</v>
      </c>
      <c r="C1315" s="436" t="s">
        <v>1569</v>
      </c>
      <c r="D1315" s="433">
        <v>3.5713473744892481E-3</v>
      </c>
      <c r="E1315" s="407">
        <v>2.1943839181602094E-2</v>
      </c>
      <c r="F1315" s="407">
        <v>7.6175872990874799E-4</v>
      </c>
      <c r="G1315" s="429">
        <v>7.0124895639801018E-4</v>
      </c>
      <c r="H1315" s="444">
        <v>2.2529143404491861E-5</v>
      </c>
      <c r="I1315" s="412">
        <v>2.1554542488081211E-5</v>
      </c>
      <c r="J1315" s="428">
        <v>2.7910964161820571E-2</v>
      </c>
    </row>
    <row r="1316" spans="1:10" ht="15.6" x14ac:dyDescent="0.3">
      <c r="A1316" s="422" t="s">
        <v>205</v>
      </c>
      <c r="B1316" s="423">
        <v>2036</v>
      </c>
      <c r="C1316" s="436" t="s">
        <v>1570</v>
      </c>
      <c r="D1316" s="433">
        <v>3.3067929456903275E-3</v>
      </c>
      <c r="E1316" s="407">
        <v>2.1164444897618536E-2</v>
      </c>
      <c r="F1316" s="407">
        <v>7.2254568127705214E-4</v>
      </c>
      <c r="G1316" s="429">
        <v>6.6515904573167162E-4</v>
      </c>
      <c r="H1316" s="444">
        <v>2.1588263824293118E-5</v>
      </c>
      <c r="I1316" s="412">
        <v>2.0654361934319174E-5</v>
      </c>
      <c r="J1316" s="428">
        <v>2.7535538578785723E-2</v>
      </c>
    </row>
    <row r="1317" spans="1:10" ht="15.6" x14ac:dyDescent="0.3">
      <c r="A1317" s="422" t="s">
        <v>205</v>
      </c>
      <c r="B1317" s="423">
        <v>2037</v>
      </c>
      <c r="C1317" s="436" t="s">
        <v>1571</v>
      </c>
      <c r="D1317" s="433">
        <v>3.078742658050828E-3</v>
      </c>
      <c r="E1317" s="407">
        <v>2.0516499559393407E-2</v>
      </c>
      <c r="F1317" s="407">
        <v>6.8761090843764473E-4</v>
      </c>
      <c r="G1317" s="429">
        <v>6.3300681798970806E-4</v>
      </c>
      <c r="H1317" s="444">
        <v>2.0761516924198145E-5</v>
      </c>
      <c r="I1317" s="412">
        <v>1.9863378522738333E-5</v>
      </c>
      <c r="J1317" s="428">
        <v>2.7209609948574399E-2</v>
      </c>
    </row>
    <row r="1318" spans="1:10" ht="15.6" x14ac:dyDescent="0.3">
      <c r="A1318" s="422" t="s">
        <v>205</v>
      </c>
      <c r="B1318" s="423">
        <v>2038</v>
      </c>
      <c r="C1318" s="436" t="s">
        <v>1572</v>
      </c>
      <c r="D1318" s="433">
        <v>2.8731523995665525E-3</v>
      </c>
      <c r="E1318" s="407">
        <v>1.9935467987276443E-2</v>
      </c>
      <c r="F1318" s="407">
        <v>6.5666550553583408E-4</v>
      </c>
      <c r="G1318" s="429">
        <v>6.0452785756421657E-4</v>
      </c>
      <c r="H1318" s="444">
        <v>2.0079184088935514E-5</v>
      </c>
      <c r="I1318" s="412">
        <v>1.9210567199566185E-5</v>
      </c>
      <c r="J1318" s="428">
        <v>2.692700924453701E-2</v>
      </c>
    </row>
    <row r="1319" spans="1:10" ht="15.6" x14ac:dyDescent="0.3">
      <c r="A1319" s="422" t="s">
        <v>205</v>
      </c>
      <c r="B1319" s="423">
        <v>2039</v>
      </c>
      <c r="C1319" s="436" t="s">
        <v>1573</v>
      </c>
      <c r="D1319" s="433">
        <v>2.679655555327625E-3</v>
      </c>
      <c r="E1319" s="407">
        <v>1.9391024302529508E-2</v>
      </c>
      <c r="F1319" s="407">
        <v>6.2934118410662779E-4</v>
      </c>
      <c r="G1319" s="429">
        <v>5.7938191507584476E-4</v>
      </c>
      <c r="H1319" s="444">
        <v>1.9479693362592833E-5</v>
      </c>
      <c r="I1319" s="412">
        <v>1.8637006755129911E-5</v>
      </c>
      <c r="J1319" s="428">
        <v>2.668255507101764E-2</v>
      </c>
    </row>
    <row r="1320" spans="1:10" ht="15.6" x14ac:dyDescent="0.3">
      <c r="A1320" s="422" t="s">
        <v>205</v>
      </c>
      <c r="B1320" s="423">
        <v>2040</v>
      </c>
      <c r="C1320" s="436" t="s">
        <v>1574</v>
      </c>
      <c r="D1320" s="433">
        <v>2.5100151062697963E-3</v>
      </c>
      <c r="E1320" s="407">
        <v>1.8942860437647372E-2</v>
      </c>
      <c r="F1320" s="407">
        <v>6.0562307392926376E-4</v>
      </c>
      <c r="G1320" s="429">
        <v>5.57555423940462E-4</v>
      </c>
      <c r="H1320" s="444">
        <v>1.896499299870984E-5</v>
      </c>
      <c r="I1320" s="412">
        <v>1.8144574637296037E-5</v>
      </c>
      <c r="J1320" s="428">
        <v>2.6472164767552046E-2</v>
      </c>
    </row>
    <row r="1321" spans="1:10" ht="15.6" x14ac:dyDescent="0.3">
      <c r="A1321" s="422" t="s">
        <v>205</v>
      </c>
      <c r="B1321" s="423">
        <v>2041</v>
      </c>
      <c r="C1321" s="436" t="s">
        <v>1575</v>
      </c>
      <c r="D1321" s="433">
        <v>2.3813039985930689E-3</v>
      </c>
      <c r="E1321" s="407">
        <v>1.859970943964926E-2</v>
      </c>
      <c r="F1321" s="407">
        <v>5.8697497567921123E-4</v>
      </c>
      <c r="G1321" s="429">
        <v>5.4039265066986965E-4</v>
      </c>
      <c r="H1321" s="444">
        <v>1.8538092341108926E-5</v>
      </c>
      <c r="I1321" s="412">
        <v>1.7736142930118103E-5</v>
      </c>
      <c r="J1321" s="428">
        <v>2.6294093990838006E-2</v>
      </c>
    </row>
    <row r="1322" spans="1:10" ht="15.6" x14ac:dyDescent="0.3">
      <c r="A1322" s="422" t="s">
        <v>205</v>
      </c>
      <c r="B1322" s="423">
        <v>2042</v>
      </c>
      <c r="C1322" s="436" t="s">
        <v>1576</v>
      </c>
      <c r="D1322" s="433">
        <v>2.2695156892320197E-3</v>
      </c>
      <c r="E1322" s="407">
        <v>1.82772996259273E-2</v>
      </c>
      <c r="F1322" s="407">
        <v>5.7116170583975615E-4</v>
      </c>
      <c r="G1322" s="429">
        <v>5.2583991291184958E-4</v>
      </c>
      <c r="H1322" s="444">
        <v>1.8193795390083848E-5</v>
      </c>
      <c r="I1322" s="412">
        <v>1.7406741223676654E-5</v>
      </c>
      <c r="J1322" s="428">
        <v>2.6140497371367425E-2</v>
      </c>
    </row>
    <row r="1323" spans="1:10" ht="15.6" x14ac:dyDescent="0.3">
      <c r="A1323" s="422" t="s">
        <v>205</v>
      </c>
      <c r="B1323" s="423">
        <v>2043</v>
      </c>
      <c r="C1323" s="436" t="s">
        <v>1577</v>
      </c>
      <c r="D1323" s="433">
        <v>2.184791786820542E-3</v>
      </c>
      <c r="E1323" s="407">
        <v>1.8035885617733099E-2</v>
      </c>
      <c r="F1323" s="407">
        <v>5.5786659979135836E-4</v>
      </c>
      <c r="G1323" s="429">
        <v>5.1360583451104164E-4</v>
      </c>
      <c r="H1323" s="444">
        <v>1.792061474822751E-5</v>
      </c>
      <c r="I1323" s="412">
        <v>1.7145381404784182E-5</v>
      </c>
      <c r="J1323" s="428">
        <v>2.6010564391197817E-2</v>
      </c>
    </row>
    <row r="1324" spans="1:10" ht="15.6" x14ac:dyDescent="0.3">
      <c r="A1324" s="422" t="s">
        <v>205</v>
      </c>
      <c r="B1324" s="423">
        <v>2044</v>
      </c>
      <c r="C1324" s="436" t="s">
        <v>1578</v>
      </c>
      <c r="D1324" s="433">
        <v>2.1197374687840905E-3</v>
      </c>
      <c r="E1324" s="407">
        <v>1.7834120940775793E-2</v>
      </c>
      <c r="F1324" s="407">
        <v>5.4668082986468849E-4</v>
      </c>
      <c r="G1324" s="429">
        <v>5.0331280650830416E-4</v>
      </c>
      <c r="H1324" s="444">
        <v>1.7697283810219365E-5</v>
      </c>
      <c r="I1324" s="412">
        <v>1.693170367168531E-5</v>
      </c>
      <c r="J1324" s="428">
        <v>2.5900403531509179E-2</v>
      </c>
    </row>
    <row r="1325" spans="1:10" ht="15.6" x14ac:dyDescent="0.3">
      <c r="A1325" s="422" t="s">
        <v>205</v>
      </c>
      <c r="B1325" s="423">
        <v>2045</v>
      </c>
      <c r="C1325" s="436" t="s">
        <v>1579</v>
      </c>
      <c r="D1325" s="433">
        <v>2.0750693253797818E-3</v>
      </c>
      <c r="E1325" s="407">
        <v>1.7696784669929671E-2</v>
      </c>
      <c r="F1325" s="407">
        <v>5.3733636849500428E-4</v>
      </c>
      <c r="G1325" s="429">
        <v>4.947145441568017E-4</v>
      </c>
      <c r="H1325" s="444">
        <v>1.752865967607884E-5</v>
      </c>
      <c r="I1325" s="412">
        <v>1.6770385632836872E-5</v>
      </c>
      <c r="J1325" s="428">
        <v>2.5803767744538676E-2</v>
      </c>
    </row>
    <row r="1326" spans="1:10" ht="15.6" x14ac:dyDescent="0.3">
      <c r="A1326" s="422" t="s">
        <v>205</v>
      </c>
      <c r="B1326" s="423">
        <v>2046</v>
      </c>
      <c r="C1326" s="436" t="s">
        <v>1580</v>
      </c>
      <c r="D1326" s="433">
        <v>2.0366901363886767E-3</v>
      </c>
      <c r="E1326" s="407">
        <v>1.7585231586651342E-2</v>
      </c>
      <c r="F1326" s="407">
        <v>5.2962607053157933E-4</v>
      </c>
      <c r="G1326" s="429">
        <v>4.8762061290672914E-4</v>
      </c>
      <c r="H1326" s="444">
        <v>1.7392410223376751E-5</v>
      </c>
      <c r="I1326" s="412">
        <v>1.6640019086004305E-5</v>
      </c>
      <c r="J1326" s="428">
        <v>2.5722132253061424E-2</v>
      </c>
    </row>
    <row r="1327" spans="1:10" ht="15.6" x14ac:dyDescent="0.3">
      <c r="A1327" s="422" t="s">
        <v>205</v>
      </c>
      <c r="B1327" s="423">
        <v>2047</v>
      </c>
      <c r="C1327" s="436" t="s">
        <v>1581</v>
      </c>
      <c r="D1327" s="433">
        <v>2.0020796564827535E-3</v>
      </c>
      <c r="E1327" s="407">
        <v>1.7477722755354277E-2</v>
      </c>
      <c r="F1327" s="407">
        <v>5.2328802182508623E-4</v>
      </c>
      <c r="G1327" s="429">
        <v>4.817883810593003E-4</v>
      </c>
      <c r="H1327" s="444">
        <v>1.7286798709974085E-5</v>
      </c>
      <c r="I1327" s="412">
        <v>1.6538978376162329E-5</v>
      </c>
      <c r="J1327" s="428">
        <v>2.565292275898199E-2</v>
      </c>
    </row>
    <row r="1328" spans="1:10" ht="15.6" x14ac:dyDescent="0.3">
      <c r="A1328" s="422" t="s">
        <v>205</v>
      </c>
      <c r="B1328" s="423">
        <v>2048</v>
      </c>
      <c r="C1328" s="436" t="s">
        <v>1582</v>
      </c>
      <c r="D1328" s="433">
        <v>1.9735823509960614E-3</v>
      </c>
      <c r="E1328" s="407">
        <v>1.7385693338903326E-2</v>
      </c>
      <c r="F1328" s="407">
        <v>5.1807197431884213E-4</v>
      </c>
      <c r="G1328" s="429">
        <v>4.7698890808861724E-4</v>
      </c>
      <c r="H1328" s="444">
        <v>1.7195158074315424E-5</v>
      </c>
      <c r="I1328" s="412">
        <v>1.6451304654332827E-5</v>
      </c>
      <c r="J1328" s="428">
        <v>2.5593985458523788E-2</v>
      </c>
    </row>
    <row r="1329" spans="1:10" ht="15.6" x14ac:dyDescent="0.3">
      <c r="A1329" s="422" t="s">
        <v>205</v>
      </c>
      <c r="B1329" s="423">
        <v>2049</v>
      </c>
      <c r="C1329" s="436" t="s">
        <v>1583</v>
      </c>
      <c r="D1329" s="433">
        <v>1.9629832861767726E-3</v>
      </c>
      <c r="E1329" s="407">
        <v>1.7388575478465774E-2</v>
      </c>
      <c r="F1329" s="407">
        <v>5.1474057819660764E-4</v>
      </c>
      <c r="G1329" s="429">
        <v>4.7392385168398273E-4</v>
      </c>
      <c r="H1329" s="444">
        <v>1.7126801956496505E-5</v>
      </c>
      <c r="I1329" s="412">
        <v>1.6385911691306674E-5</v>
      </c>
      <c r="J1329" s="428">
        <v>2.5543414429396852E-2</v>
      </c>
    </row>
    <row r="1330" spans="1:10" ht="15.6" x14ac:dyDescent="0.3">
      <c r="A1330" s="422" t="s">
        <v>205</v>
      </c>
      <c r="B1330" s="423">
        <v>2050</v>
      </c>
      <c r="C1330" s="436" t="s">
        <v>1584</v>
      </c>
      <c r="D1330" s="433">
        <v>1.9546580942569605E-3</v>
      </c>
      <c r="E1330" s="407">
        <v>1.739381186953395E-2</v>
      </c>
      <c r="F1330" s="407">
        <v>5.1207656029128796E-4</v>
      </c>
      <c r="G1330" s="429">
        <v>4.7147165277957665E-4</v>
      </c>
      <c r="H1330" s="444">
        <v>1.7064862643662897E-5</v>
      </c>
      <c r="I1330" s="412">
        <v>1.6326643557091155E-5</v>
      </c>
      <c r="J1330" s="428">
        <v>2.5501804824678832E-2</v>
      </c>
    </row>
    <row r="1331" spans="1:10" ht="15.6" x14ac:dyDescent="0.3">
      <c r="A1331" s="422" t="s">
        <v>206</v>
      </c>
      <c r="B1331" s="423">
        <v>2015</v>
      </c>
      <c r="C1331" s="436" t="s">
        <v>2492</v>
      </c>
      <c r="D1331" s="433">
        <v>4.3577524297083031E-2</v>
      </c>
      <c r="E1331" s="407">
        <v>0.16384107301584919</v>
      </c>
      <c r="F1331" s="407">
        <v>1.9393378550252194E-3</v>
      </c>
      <c r="G1331" s="429">
        <v>1.7919358750129266E-3</v>
      </c>
      <c r="H1331" s="444">
        <v>1.6571719762669131E-4</v>
      </c>
      <c r="I1331" s="412">
        <v>1.585483496907653E-4</v>
      </c>
      <c r="J1331" s="428">
        <v>4.8300995672682076E-2</v>
      </c>
    </row>
    <row r="1332" spans="1:10" ht="15.6" x14ac:dyDescent="0.3">
      <c r="A1332" s="422" t="s">
        <v>206</v>
      </c>
      <c r="B1332" s="423">
        <v>2016</v>
      </c>
      <c r="C1332" s="436" t="s">
        <v>2493</v>
      </c>
      <c r="D1332" s="433">
        <v>3.6246820052449183E-2</v>
      </c>
      <c r="E1332" s="407">
        <v>0.13976161797703487</v>
      </c>
      <c r="F1332" s="407">
        <v>1.8672948511490467E-3</v>
      </c>
      <c r="G1332" s="429">
        <v>1.7240288078710351E-3</v>
      </c>
      <c r="H1332" s="444">
        <v>1.4314389530780972E-4</v>
      </c>
      <c r="I1332" s="412">
        <v>1.3695155728484242E-4</v>
      </c>
      <c r="J1332" s="428">
        <v>4.7389717618855562E-2</v>
      </c>
    </row>
    <row r="1333" spans="1:10" ht="15.6" x14ac:dyDescent="0.3">
      <c r="A1333" s="422" t="s">
        <v>206</v>
      </c>
      <c r="B1333" s="423">
        <v>2017</v>
      </c>
      <c r="C1333" s="436" t="s">
        <v>1585</v>
      </c>
      <c r="D1333" s="433">
        <v>3.0239007121928767E-2</v>
      </c>
      <c r="E1333" s="407">
        <v>0.11924646341627188</v>
      </c>
      <c r="F1333" s="407">
        <v>1.8426587070331174E-3</v>
      </c>
      <c r="G1333" s="429">
        <v>1.7002580370331646E-3</v>
      </c>
      <c r="H1333" s="444">
        <v>1.293127576733216E-4</v>
      </c>
      <c r="I1333" s="412">
        <v>1.2371874319558977E-4</v>
      </c>
      <c r="J1333" s="428">
        <v>4.6251626457771859E-2</v>
      </c>
    </row>
    <row r="1334" spans="1:10" ht="15.6" x14ac:dyDescent="0.3">
      <c r="A1334" s="422" t="s">
        <v>206</v>
      </c>
      <c r="B1334" s="423">
        <v>2018</v>
      </c>
      <c r="C1334" s="436" t="s">
        <v>1586</v>
      </c>
      <c r="D1334" s="433">
        <v>2.5113338490153386E-2</v>
      </c>
      <c r="E1334" s="407">
        <v>0.10165287590719763</v>
      </c>
      <c r="F1334" s="407">
        <v>1.8472349370467571E-3</v>
      </c>
      <c r="G1334" s="429">
        <v>1.7035545791888593E-3</v>
      </c>
      <c r="H1334" s="444">
        <v>1.1788916847100936E-4</v>
      </c>
      <c r="I1334" s="412">
        <v>1.1278933988767762E-4</v>
      </c>
      <c r="J1334" s="428">
        <v>4.5072678191934397E-2</v>
      </c>
    </row>
    <row r="1335" spans="1:10" ht="15.6" x14ac:dyDescent="0.3">
      <c r="A1335" s="422" t="s">
        <v>206</v>
      </c>
      <c r="B1335" s="423">
        <v>2019</v>
      </c>
      <c r="C1335" s="436" t="s">
        <v>1587</v>
      </c>
      <c r="D1335" s="433">
        <v>2.0877220169370436E-2</v>
      </c>
      <c r="E1335" s="407">
        <v>8.6906610547000399E-2</v>
      </c>
      <c r="F1335" s="407">
        <v>1.8544417860168738E-3</v>
      </c>
      <c r="G1335" s="429">
        <v>1.7094454058286645E-3</v>
      </c>
      <c r="H1335" s="444">
        <v>1.0773809073660096E-4</v>
      </c>
      <c r="I1335" s="412">
        <v>1.0307738838402274E-4</v>
      </c>
      <c r="J1335" s="428">
        <v>4.3842199661519268E-2</v>
      </c>
    </row>
    <row r="1336" spans="1:10" ht="15.6" x14ac:dyDescent="0.3">
      <c r="A1336" s="422" t="s">
        <v>206</v>
      </c>
      <c r="B1336" s="423">
        <v>2020</v>
      </c>
      <c r="C1336" s="436" t="s">
        <v>1588</v>
      </c>
      <c r="D1336" s="433">
        <v>1.7724325509344985E-2</v>
      </c>
      <c r="E1336" s="407">
        <v>7.4820577423199378E-2</v>
      </c>
      <c r="F1336" s="407">
        <v>1.816798772925336E-3</v>
      </c>
      <c r="G1336" s="429">
        <v>1.6743987801388378E-3</v>
      </c>
      <c r="H1336" s="444">
        <v>9.9526561664925719E-5</v>
      </c>
      <c r="I1336" s="412">
        <v>9.5221085029971008E-5</v>
      </c>
      <c r="J1336" s="428">
        <v>4.2588061170798483E-2</v>
      </c>
    </row>
    <row r="1337" spans="1:10" ht="15.6" x14ac:dyDescent="0.3">
      <c r="A1337" s="422" t="s">
        <v>206</v>
      </c>
      <c r="B1337" s="423">
        <v>2021</v>
      </c>
      <c r="C1337" s="436" t="s">
        <v>1589</v>
      </c>
      <c r="D1337" s="433">
        <v>1.540430087223674E-2</v>
      </c>
      <c r="E1337" s="407">
        <v>6.4848495951904991E-2</v>
      </c>
      <c r="F1337" s="407">
        <v>1.7469662987496272E-3</v>
      </c>
      <c r="G1337" s="429">
        <v>1.6097921421151819E-3</v>
      </c>
      <c r="H1337" s="444">
        <v>9.0623724326633045E-5</v>
      </c>
      <c r="I1337" s="412">
        <v>8.6703387084307573E-5</v>
      </c>
      <c r="J1337" s="428">
        <v>4.1314240583857784E-2</v>
      </c>
    </row>
    <row r="1338" spans="1:10" ht="15.6" x14ac:dyDescent="0.3">
      <c r="A1338" s="422" t="s">
        <v>206</v>
      </c>
      <c r="B1338" s="423">
        <v>2022</v>
      </c>
      <c r="C1338" s="436" t="s">
        <v>1590</v>
      </c>
      <c r="D1338" s="433">
        <v>1.3112943979192625E-2</v>
      </c>
      <c r="E1338" s="407">
        <v>5.6325773413730892E-2</v>
      </c>
      <c r="F1338" s="407">
        <v>1.6628271069872628E-3</v>
      </c>
      <c r="G1338" s="429">
        <v>1.5320142771967627E-3</v>
      </c>
      <c r="H1338" s="444">
        <v>8.2285695789515714E-5</v>
      </c>
      <c r="I1338" s="412">
        <v>7.8726050730124086E-5</v>
      </c>
      <c r="J1338" s="428">
        <v>4.0044323485534918E-2</v>
      </c>
    </row>
    <row r="1339" spans="1:10" ht="15.6" x14ac:dyDescent="0.3">
      <c r="A1339" s="422" t="s">
        <v>206</v>
      </c>
      <c r="B1339" s="423">
        <v>2023</v>
      </c>
      <c r="C1339" s="436" t="s">
        <v>1591</v>
      </c>
      <c r="D1339" s="433">
        <v>1.1426779057941329E-2</v>
      </c>
      <c r="E1339" s="407">
        <v>4.9476065175761884E-2</v>
      </c>
      <c r="F1339" s="407">
        <v>1.5886572685044243E-3</v>
      </c>
      <c r="G1339" s="429">
        <v>1.4634831728472973E-3</v>
      </c>
      <c r="H1339" s="444">
        <v>7.379184637538697E-5</v>
      </c>
      <c r="I1339" s="412">
        <v>7.0599650983137871E-5</v>
      </c>
      <c r="J1339" s="428">
        <v>3.8792241019137627E-2</v>
      </c>
    </row>
    <row r="1340" spans="1:10" ht="15.6" x14ac:dyDescent="0.3">
      <c r="A1340" s="422" t="s">
        <v>206</v>
      </c>
      <c r="B1340" s="423">
        <v>2024</v>
      </c>
      <c r="C1340" s="436" t="s">
        <v>1592</v>
      </c>
      <c r="D1340" s="433">
        <v>1.000992880256352E-2</v>
      </c>
      <c r="E1340" s="407">
        <v>4.38433325305711E-2</v>
      </c>
      <c r="F1340" s="407">
        <v>1.5228637971426756E-3</v>
      </c>
      <c r="G1340" s="429">
        <v>1.4026705392406547E-3</v>
      </c>
      <c r="H1340" s="444">
        <v>6.5668129046258551E-5</v>
      </c>
      <c r="I1340" s="412">
        <v>6.2827355209684827E-5</v>
      </c>
      <c r="J1340" s="428">
        <v>3.7560006165120285E-2</v>
      </c>
    </row>
    <row r="1341" spans="1:10" ht="15.6" x14ac:dyDescent="0.3">
      <c r="A1341" s="422" t="s">
        <v>206</v>
      </c>
      <c r="B1341" s="423">
        <v>2025</v>
      </c>
      <c r="C1341" s="436" t="s">
        <v>1593</v>
      </c>
      <c r="D1341" s="433">
        <v>8.8333205095306767E-3</v>
      </c>
      <c r="E1341" s="407">
        <v>3.9290843527275701E-2</v>
      </c>
      <c r="F1341" s="407">
        <v>1.4656534149496013E-3</v>
      </c>
      <c r="G1341" s="429">
        <v>1.3498162676515329E-3</v>
      </c>
      <c r="H1341" s="444">
        <v>5.9063086889131408E-5</v>
      </c>
      <c r="I1341" s="412">
        <v>5.650804705134752E-5</v>
      </c>
      <c r="J1341" s="428">
        <v>3.6353883815801298E-2</v>
      </c>
    </row>
    <row r="1342" spans="1:10" ht="15.6" x14ac:dyDescent="0.3">
      <c r="A1342" s="422" t="s">
        <v>206</v>
      </c>
      <c r="B1342" s="423">
        <v>2026</v>
      </c>
      <c r="C1342" s="436" t="s">
        <v>1594</v>
      </c>
      <c r="D1342" s="433">
        <v>7.8560143237252234E-3</v>
      </c>
      <c r="E1342" s="407">
        <v>3.5612191093060408E-2</v>
      </c>
      <c r="F1342" s="407">
        <v>1.4015247467070993E-3</v>
      </c>
      <c r="G1342" s="429">
        <v>1.2906064820572916E-3</v>
      </c>
      <c r="H1342" s="444">
        <v>5.2460680521098324E-5</v>
      </c>
      <c r="I1342" s="412">
        <v>5.019125477369847E-5</v>
      </c>
      <c r="J1342" s="428">
        <v>3.5253093407672867E-2</v>
      </c>
    </row>
    <row r="1343" spans="1:10" ht="15.6" x14ac:dyDescent="0.3">
      <c r="A1343" s="422" t="s">
        <v>206</v>
      </c>
      <c r="B1343" s="423">
        <v>2027</v>
      </c>
      <c r="C1343" s="436" t="s">
        <v>1595</v>
      </c>
      <c r="D1343" s="433">
        <v>7.0185391826210241E-3</v>
      </c>
      <c r="E1343" s="407">
        <v>3.2527441614965874E-2</v>
      </c>
      <c r="F1343" s="407">
        <v>1.32508809485768E-3</v>
      </c>
      <c r="G1343" s="429">
        <v>1.2200601709617238E-3</v>
      </c>
      <c r="H1343" s="444">
        <v>4.5351947242080008E-5</v>
      </c>
      <c r="I1343" s="412">
        <v>4.3390041173832562E-5</v>
      </c>
      <c r="J1343" s="428">
        <v>3.4242990421461172E-2</v>
      </c>
    </row>
    <row r="1344" spans="1:10" ht="15.6" x14ac:dyDescent="0.3">
      <c r="A1344" s="422" t="s">
        <v>206</v>
      </c>
      <c r="B1344" s="423">
        <v>2028</v>
      </c>
      <c r="C1344" s="436" t="s">
        <v>1596</v>
      </c>
      <c r="D1344" s="433">
        <v>6.3154224165177138E-3</v>
      </c>
      <c r="E1344" s="407">
        <v>2.997965594817141E-2</v>
      </c>
      <c r="F1344" s="407">
        <v>1.2403275833664184E-3</v>
      </c>
      <c r="G1344" s="429">
        <v>1.1419123945559655E-3</v>
      </c>
      <c r="H1344" s="444">
        <v>3.9622843311983194E-5</v>
      </c>
      <c r="I1344" s="412">
        <v>3.7908777240299245E-5</v>
      </c>
      <c r="J1344" s="428">
        <v>3.3328614981324715E-2</v>
      </c>
    </row>
    <row r="1345" spans="1:10" ht="15.6" x14ac:dyDescent="0.3">
      <c r="A1345" s="422" t="s">
        <v>206</v>
      </c>
      <c r="B1345" s="423">
        <v>2029</v>
      </c>
      <c r="C1345" s="436" t="s">
        <v>1597</v>
      </c>
      <c r="D1345" s="433">
        <v>5.7009482982978586E-3</v>
      </c>
      <c r="E1345" s="407">
        <v>2.7819121384018153E-2</v>
      </c>
      <c r="F1345" s="407">
        <v>1.1601005265757943E-3</v>
      </c>
      <c r="G1345" s="429">
        <v>1.0679865883941192E-3</v>
      </c>
      <c r="H1345" s="444">
        <v>3.5327965077213642E-5</v>
      </c>
      <c r="I1345" s="412">
        <v>3.3799697972910377E-5</v>
      </c>
      <c r="J1345" s="428">
        <v>3.2501080037755786E-2</v>
      </c>
    </row>
    <row r="1346" spans="1:10" ht="15.6" x14ac:dyDescent="0.3">
      <c r="A1346" s="422" t="s">
        <v>206</v>
      </c>
      <c r="B1346" s="423">
        <v>2030</v>
      </c>
      <c r="C1346" s="436" t="s">
        <v>1598</v>
      </c>
      <c r="D1346" s="433">
        <v>5.1766183297666411E-3</v>
      </c>
      <c r="E1346" s="407">
        <v>2.6006331917431097E-2</v>
      </c>
      <c r="F1346" s="407">
        <v>1.0854283889448323E-3</v>
      </c>
      <c r="G1346" s="429">
        <v>9.9919591943665401E-4</v>
      </c>
      <c r="H1346" s="444">
        <v>3.1767146718761485E-5</v>
      </c>
      <c r="I1346" s="412">
        <v>3.0392914926522503E-5</v>
      </c>
      <c r="J1346" s="428">
        <v>3.1756747512711229E-2</v>
      </c>
    </row>
    <row r="1347" spans="1:10" ht="15.6" x14ac:dyDescent="0.3">
      <c r="A1347" s="422" t="s">
        <v>206</v>
      </c>
      <c r="B1347" s="423">
        <v>2031</v>
      </c>
      <c r="C1347" s="436" t="s">
        <v>1599</v>
      </c>
      <c r="D1347" s="433">
        <v>4.715661605025465E-3</v>
      </c>
      <c r="E1347" s="407">
        <v>2.4450326897430909E-2</v>
      </c>
      <c r="F1347" s="407">
        <v>1.0165687587117833E-3</v>
      </c>
      <c r="G1347" s="429">
        <v>9.3578731450345441E-4</v>
      </c>
      <c r="H1347" s="444">
        <v>2.9242652621593403E-5</v>
      </c>
      <c r="I1347" s="412">
        <v>2.7977627112235581E-5</v>
      </c>
      <c r="J1347" s="428">
        <v>3.109019208984793E-2</v>
      </c>
    </row>
    <row r="1348" spans="1:10" ht="15.6" x14ac:dyDescent="0.3">
      <c r="A1348" s="422" t="s">
        <v>206</v>
      </c>
      <c r="B1348" s="423">
        <v>2032</v>
      </c>
      <c r="C1348" s="436" t="s">
        <v>1600</v>
      </c>
      <c r="D1348" s="433">
        <v>4.3146898590752485E-3</v>
      </c>
      <c r="E1348" s="407">
        <v>2.3152871648811753E-2</v>
      </c>
      <c r="F1348" s="407">
        <v>9.5303277586756229E-4</v>
      </c>
      <c r="G1348" s="429">
        <v>8.7728456714533665E-4</v>
      </c>
      <c r="H1348" s="444">
        <v>2.6979844750613563E-5</v>
      </c>
      <c r="I1348" s="412">
        <v>2.581271371421788E-5</v>
      </c>
      <c r="J1348" s="428">
        <v>3.0497287439948128E-2</v>
      </c>
    </row>
    <row r="1349" spans="1:10" ht="15.6" x14ac:dyDescent="0.3">
      <c r="A1349" s="422" t="s">
        <v>206</v>
      </c>
      <c r="B1349" s="423">
        <v>2033</v>
      </c>
      <c r="C1349" s="436" t="s">
        <v>1601</v>
      </c>
      <c r="D1349" s="433">
        <v>3.9668308972897921E-3</v>
      </c>
      <c r="E1349" s="407">
        <v>2.2078198550826121E-2</v>
      </c>
      <c r="F1349" s="407">
        <v>8.9523942072727131E-4</v>
      </c>
      <c r="G1349" s="429">
        <v>8.2408297429717523E-4</v>
      </c>
      <c r="H1349" s="444">
        <v>2.5321922604529233E-5</v>
      </c>
      <c r="I1349" s="412">
        <v>2.4226505907590859E-5</v>
      </c>
      <c r="J1349" s="428">
        <v>2.9970478234882209E-2</v>
      </c>
    </row>
    <row r="1350" spans="1:10" ht="15.6" x14ac:dyDescent="0.3">
      <c r="A1350" s="422" t="s">
        <v>206</v>
      </c>
      <c r="B1350" s="423">
        <v>2034</v>
      </c>
      <c r="C1350" s="436" t="s">
        <v>1602</v>
      </c>
      <c r="D1350" s="433">
        <v>3.6579414748704169E-3</v>
      </c>
      <c r="E1350" s="407">
        <v>2.1175686789655219E-2</v>
      </c>
      <c r="F1350" s="407">
        <v>8.4245208012053178E-4</v>
      </c>
      <c r="G1350" s="429">
        <v>7.7549321097674631E-4</v>
      </c>
      <c r="H1350" s="444">
        <v>2.3858807064261176E-5</v>
      </c>
      <c r="I1350" s="412">
        <v>2.2826683828811422E-5</v>
      </c>
      <c r="J1350" s="428">
        <v>2.950467415513355E-2</v>
      </c>
    </row>
    <row r="1351" spans="1:10" ht="15.6" x14ac:dyDescent="0.3">
      <c r="A1351" s="422" t="s">
        <v>206</v>
      </c>
      <c r="B1351" s="423">
        <v>2035</v>
      </c>
      <c r="C1351" s="436" t="s">
        <v>1603</v>
      </c>
      <c r="D1351" s="433">
        <v>3.3910515909265208E-3</v>
      </c>
      <c r="E1351" s="407">
        <v>2.0447915203042601E-2</v>
      </c>
      <c r="F1351" s="407">
        <v>7.9497974895322997E-4</v>
      </c>
      <c r="G1351" s="429">
        <v>7.3179641426972665E-4</v>
      </c>
      <c r="H1351" s="444">
        <v>2.2573068630889236E-5</v>
      </c>
      <c r="I1351" s="412">
        <v>2.1596572376088571E-5</v>
      </c>
      <c r="J1351" s="428">
        <v>2.9095618082408965E-2</v>
      </c>
    </row>
    <row r="1352" spans="1:10" ht="15.6" x14ac:dyDescent="0.3">
      <c r="A1352" s="422" t="s">
        <v>206</v>
      </c>
      <c r="B1352" s="423">
        <v>2036</v>
      </c>
      <c r="C1352" s="436" t="s">
        <v>1604</v>
      </c>
      <c r="D1352" s="433">
        <v>3.1570461466330704E-3</v>
      </c>
      <c r="E1352" s="407">
        <v>1.9831827579868334E-2</v>
      </c>
      <c r="F1352" s="407">
        <v>7.5367457770662122E-4</v>
      </c>
      <c r="G1352" s="429">
        <v>6.9377498280151094E-4</v>
      </c>
      <c r="H1352" s="444">
        <v>2.1424253080222577E-5</v>
      </c>
      <c r="I1352" s="412">
        <v>2.049744424241645E-5</v>
      </c>
      <c r="J1352" s="428">
        <v>2.8739468259891654E-2</v>
      </c>
    </row>
    <row r="1353" spans="1:10" ht="15.6" x14ac:dyDescent="0.3">
      <c r="A1353" s="422" t="s">
        <v>206</v>
      </c>
      <c r="B1353" s="423">
        <v>2037</v>
      </c>
      <c r="C1353" s="436" t="s">
        <v>1605</v>
      </c>
      <c r="D1353" s="433">
        <v>2.9589653756959986E-3</v>
      </c>
      <c r="E1353" s="407">
        <v>1.9335046739108193E-2</v>
      </c>
      <c r="F1353" s="407">
        <v>7.1749589904631544E-4</v>
      </c>
      <c r="G1353" s="429">
        <v>6.6047315092078495E-4</v>
      </c>
      <c r="H1353" s="444">
        <v>2.0438171941774217E-5</v>
      </c>
      <c r="I1353" s="412">
        <v>1.9554024738311917E-5</v>
      </c>
      <c r="J1353" s="428">
        <v>2.8431004449211518E-2</v>
      </c>
    </row>
    <row r="1354" spans="1:10" ht="15.6" x14ac:dyDescent="0.3">
      <c r="A1354" s="422" t="s">
        <v>206</v>
      </c>
      <c r="B1354" s="423">
        <v>2038</v>
      </c>
      <c r="C1354" s="436" t="s">
        <v>1606</v>
      </c>
      <c r="D1354" s="433">
        <v>2.7797141200153141E-3</v>
      </c>
      <c r="E1354" s="407">
        <v>1.8881852543837917E-2</v>
      </c>
      <c r="F1354" s="407">
        <v>6.8599252768726808E-4</v>
      </c>
      <c r="G1354" s="429">
        <v>6.3147779759777892E-4</v>
      </c>
      <c r="H1354" s="444">
        <v>1.9662936780998146E-5</v>
      </c>
      <c r="I1354" s="412">
        <v>1.8812325579587042E-5</v>
      </c>
      <c r="J1354" s="428">
        <v>2.8166894167233954E-2</v>
      </c>
    </row>
    <row r="1355" spans="1:10" ht="15.6" x14ac:dyDescent="0.3">
      <c r="A1355" s="422" t="s">
        <v>206</v>
      </c>
      <c r="B1355" s="423">
        <v>2039</v>
      </c>
      <c r="C1355" s="436" t="s">
        <v>1607</v>
      </c>
      <c r="D1355" s="433">
        <v>2.6173459836942191E-3</v>
      </c>
      <c r="E1355" s="407">
        <v>1.8476024925414163E-2</v>
      </c>
      <c r="F1355" s="407">
        <v>6.5881754319031555E-4</v>
      </c>
      <c r="G1355" s="429">
        <v>6.0646761052526681E-4</v>
      </c>
      <c r="H1355" s="444">
        <v>1.9017698661125042E-5</v>
      </c>
      <c r="I1355" s="412">
        <v>1.8194999339704768E-5</v>
      </c>
      <c r="J1355" s="428">
        <v>2.7939987711290082E-2</v>
      </c>
    </row>
    <row r="1356" spans="1:10" ht="15.6" x14ac:dyDescent="0.3">
      <c r="A1356" s="422" t="s">
        <v>206</v>
      </c>
      <c r="B1356" s="423">
        <v>2040</v>
      </c>
      <c r="C1356" s="436" t="s">
        <v>1608</v>
      </c>
      <c r="D1356" s="433">
        <v>2.4743284338437704E-3</v>
      </c>
      <c r="E1356" s="407">
        <v>1.8138105675827149E-2</v>
      </c>
      <c r="F1356" s="407">
        <v>6.3562828447497229E-4</v>
      </c>
      <c r="G1356" s="429">
        <v>5.8512522336613107E-4</v>
      </c>
      <c r="H1356" s="444">
        <v>1.8479006019115606E-5</v>
      </c>
      <c r="I1356" s="412">
        <v>1.7679609794690012E-5</v>
      </c>
      <c r="J1356" s="428">
        <v>2.7746957547728313E-2</v>
      </c>
    </row>
    <row r="1357" spans="1:10" ht="15.6" x14ac:dyDescent="0.3">
      <c r="A1357" s="422" t="s">
        <v>206</v>
      </c>
      <c r="B1357" s="423">
        <v>2041</v>
      </c>
      <c r="C1357" s="436" t="s">
        <v>1609</v>
      </c>
      <c r="D1357" s="433">
        <v>2.3609621545093592E-3</v>
      </c>
      <c r="E1357" s="407">
        <v>1.7869127323268397E-2</v>
      </c>
      <c r="F1357" s="407">
        <v>6.1744617028299431E-4</v>
      </c>
      <c r="G1357" s="429">
        <v>5.6839152289161034E-4</v>
      </c>
      <c r="H1357" s="444">
        <v>1.8042134197021911E-5</v>
      </c>
      <c r="I1357" s="412">
        <v>1.7261641822601623E-5</v>
      </c>
      <c r="J1357" s="428">
        <v>2.7586146622974188E-2</v>
      </c>
    </row>
    <row r="1358" spans="1:10" ht="15.6" x14ac:dyDescent="0.3">
      <c r="A1358" s="422" t="s">
        <v>206</v>
      </c>
      <c r="B1358" s="423">
        <v>2042</v>
      </c>
      <c r="C1358" s="436" t="s">
        <v>1610</v>
      </c>
      <c r="D1358" s="433">
        <v>2.2647850132124963E-3</v>
      </c>
      <c r="E1358" s="407">
        <v>1.7624044043060585E-2</v>
      </c>
      <c r="F1358" s="407">
        <v>6.0223581323166323E-4</v>
      </c>
      <c r="G1358" s="429">
        <v>5.5439242262251707E-4</v>
      </c>
      <c r="H1358" s="444">
        <v>1.7685790031974649E-5</v>
      </c>
      <c r="I1358" s="412">
        <v>1.6920707909080324E-5</v>
      </c>
      <c r="J1358" s="428">
        <v>2.7449062607135765E-2</v>
      </c>
    </row>
    <row r="1359" spans="1:10" ht="15.6" x14ac:dyDescent="0.3">
      <c r="A1359" s="422" t="s">
        <v>206</v>
      </c>
      <c r="B1359" s="423">
        <v>2043</v>
      </c>
      <c r="C1359" s="436" t="s">
        <v>1611</v>
      </c>
      <c r="D1359" s="433">
        <v>2.1903374047111362E-3</v>
      </c>
      <c r="E1359" s="407">
        <v>1.7432906803988499E-2</v>
      </c>
      <c r="F1359" s="407">
        <v>5.8961530641371551E-4</v>
      </c>
      <c r="G1359" s="429">
        <v>5.4277835463326465E-4</v>
      </c>
      <c r="H1359" s="444">
        <v>1.7408310955284034E-5</v>
      </c>
      <c r="I1359" s="412">
        <v>1.6655235758331229E-5</v>
      </c>
      <c r="J1359" s="428">
        <v>2.7333936477594929E-2</v>
      </c>
    </row>
    <row r="1360" spans="1:10" ht="15.6" x14ac:dyDescent="0.3">
      <c r="A1360" s="422" t="s">
        <v>206</v>
      </c>
      <c r="B1360" s="423">
        <v>2044</v>
      </c>
      <c r="C1360" s="436" t="s">
        <v>1612</v>
      </c>
      <c r="D1360" s="433">
        <v>2.1370830033092241E-3</v>
      </c>
      <c r="E1360" s="407">
        <v>1.7291044030007335E-2</v>
      </c>
      <c r="F1360" s="407">
        <v>5.7921418757535194E-4</v>
      </c>
      <c r="G1360" s="429">
        <v>5.3320663499910955E-4</v>
      </c>
      <c r="H1360" s="444">
        <v>1.7189573626921202E-5</v>
      </c>
      <c r="I1360" s="412">
        <v>1.6445959936997664E-5</v>
      </c>
      <c r="J1360" s="428">
        <v>2.7236153948297925E-2</v>
      </c>
    </row>
    <row r="1361" spans="1:10" ht="15.6" x14ac:dyDescent="0.3">
      <c r="A1361" s="422" t="s">
        <v>206</v>
      </c>
      <c r="B1361" s="423">
        <v>2045</v>
      </c>
      <c r="C1361" s="436" t="s">
        <v>1613</v>
      </c>
      <c r="D1361" s="433">
        <v>2.101483679538886E-3</v>
      </c>
      <c r="E1361" s="407">
        <v>1.7194456691269715E-2</v>
      </c>
      <c r="F1361" s="407">
        <v>5.7062321030325444E-4</v>
      </c>
      <c r="G1361" s="429">
        <v>5.2530127281142573E-4</v>
      </c>
      <c r="H1361" s="444">
        <v>1.7021314881272368E-5</v>
      </c>
      <c r="I1361" s="412">
        <v>1.6284983429371312E-5</v>
      </c>
      <c r="J1361" s="428">
        <v>2.7151376362140992E-2</v>
      </c>
    </row>
    <row r="1362" spans="1:10" ht="15.6" x14ac:dyDescent="0.3">
      <c r="A1362" s="422" t="s">
        <v>206</v>
      </c>
      <c r="B1362" s="423">
        <v>2046</v>
      </c>
      <c r="C1362" s="436" t="s">
        <v>1614</v>
      </c>
      <c r="D1362" s="433">
        <v>2.0718875018530167E-3</v>
      </c>
      <c r="E1362" s="407">
        <v>1.7118333168254712E-2</v>
      </c>
      <c r="F1362" s="407">
        <v>5.6365123799153748E-4</v>
      </c>
      <c r="G1362" s="429">
        <v>5.188861361484678E-4</v>
      </c>
      <c r="H1362" s="444">
        <v>1.6887726273932209E-5</v>
      </c>
      <c r="I1362" s="412">
        <v>1.6157177986932601E-5</v>
      </c>
      <c r="J1362" s="428">
        <v>2.7079002185859111E-2</v>
      </c>
    </row>
    <row r="1363" spans="1:10" ht="15.6" x14ac:dyDescent="0.3">
      <c r="A1363" s="422" t="s">
        <v>206</v>
      </c>
      <c r="B1363" s="423">
        <v>2047</v>
      </c>
      <c r="C1363" s="436" t="s">
        <v>1615</v>
      </c>
      <c r="D1363" s="433">
        <v>2.0453395538611507E-3</v>
      </c>
      <c r="E1363" s="407">
        <v>1.7044327464808762E-2</v>
      </c>
      <c r="F1363" s="407">
        <v>5.579771066142634E-4</v>
      </c>
      <c r="G1363" s="429">
        <v>5.1366465097598768E-4</v>
      </c>
      <c r="H1363" s="444">
        <v>1.6781115699367348E-5</v>
      </c>
      <c r="I1363" s="412">
        <v>1.6055168348408481E-5</v>
      </c>
      <c r="J1363" s="428">
        <v>2.7018766059748595E-2</v>
      </c>
    </row>
    <row r="1364" spans="1:10" ht="15.6" x14ac:dyDescent="0.3">
      <c r="A1364" s="422" t="s">
        <v>206</v>
      </c>
      <c r="B1364" s="423">
        <v>2048</v>
      </c>
      <c r="C1364" s="436" t="s">
        <v>1616</v>
      </c>
      <c r="D1364" s="433">
        <v>2.023656245563922E-3</v>
      </c>
      <c r="E1364" s="407">
        <v>1.6981131065035879E-2</v>
      </c>
      <c r="F1364" s="407">
        <v>5.5336675108278355E-4</v>
      </c>
      <c r="G1364" s="429">
        <v>5.0942275972957606E-4</v>
      </c>
      <c r="H1364" s="444">
        <v>1.6691870463795814E-5</v>
      </c>
      <c r="I1364" s="412">
        <v>1.5969790034401718E-5</v>
      </c>
      <c r="J1364" s="428">
        <v>2.6968001135792855E-2</v>
      </c>
    </row>
    <row r="1365" spans="1:10" ht="15.6" x14ac:dyDescent="0.3">
      <c r="A1365" s="422" t="s">
        <v>206</v>
      </c>
      <c r="B1365" s="423">
        <v>2049</v>
      </c>
      <c r="C1365" s="436" t="s">
        <v>1617</v>
      </c>
      <c r="D1365" s="433">
        <v>2.015083750896686E-3</v>
      </c>
      <c r="E1365" s="407">
        <v>1.698645201993473E-2</v>
      </c>
      <c r="F1365" s="407">
        <v>5.5035589767122434E-4</v>
      </c>
      <c r="G1365" s="429">
        <v>5.0665126702696488E-4</v>
      </c>
      <c r="H1365" s="444">
        <v>1.662180047117192E-5</v>
      </c>
      <c r="I1365" s="412">
        <v>1.5902746765160703E-5</v>
      </c>
      <c r="J1365" s="428">
        <v>2.6923936393412957E-2</v>
      </c>
    </row>
    <row r="1366" spans="1:10" ht="15.6" x14ac:dyDescent="0.3">
      <c r="A1366" s="422" t="s">
        <v>206</v>
      </c>
      <c r="B1366" s="423">
        <v>2050</v>
      </c>
      <c r="C1366" s="436" t="s">
        <v>1618</v>
      </c>
      <c r="D1366" s="433">
        <v>2.0083386783862137E-3</v>
      </c>
      <c r="E1366" s="407">
        <v>1.6992886378092618E-2</v>
      </c>
      <c r="F1366" s="407">
        <v>5.479532698565541E-4</v>
      </c>
      <c r="G1366" s="429">
        <v>5.0444000050067046E-4</v>
      </c>
      <c r="H1366" s="444">
        <v>1.6556472631973406E-5</v>
      </c>
      <c r="I1366" s="412">
        <v>1.584024415469183E-5</v>
      </c>
      <c r="J1366" s="428">
        <v>2.6886990041584929E-2</v>
      </c>
    </row>
    <row r="1367" spans="1:10" ht="15.6" x14ac:dyDescent="0.3">
      <c r="A1367" s="422" t="s">
        <v>207</v>
      </c>
      <c r="B1367" s="423">
        <v>2015</v>
      </c>
      <c r="C1367" s="436" t="s">
        <v>2494</v>
      </c>
      <c r="D1367" s="433">
        <v>4.3764573715693318E-2</v>
      </c>
      <c r="E1367" s="407">
        <v>0.14416834694273409</v>
      </c>
      <c r="F1367" s="407">
        <v>2.1959257298246816E-3</v>
      </c>
      <c r="G1367" s="429">
        <v>2.0294511104289076E-3</v>
      </c>
      <c r="H1367" s="444">
        <v>2.2011865989674502E-4</v>
      </c>
      <c r="I1367" s="412">
        <v>2.1059642821439088E-4</v>
      </c>
      <c r="J1367" s="428">
        <v>4.2889089084498282E-2</v>
      </c>
    </row>
    <row r="1368" spans="1:10" ht="15.6" x14ac:dyDescent="0.3">
      <c r="A1368" s="422" t="s">
        <v>207</v>
      </c>
      <c r="B1368" s="423">
        <v>2016</v>
      </c>
      <c r="C1368" s="436" t="s">
        <v>2495</v>
      </c>
      <c r="D1368" s="433">
        <v>3.5957190106842764E-2</v>
      </c>
      <c r="E1368" s="407">
        <v>0.12174482731930313</v>
      </c>
      <c r="F1368" s="407">
        <v>2.1347180926161472E-3</v>
      </c>
      <c r="G1368" s="429">
        <v>1.9710311925499385E-3</v>
      </c>
      <c r="H1368" s="444">
        <v>1.8315679625961555E-4</v>
      </c>
      <c r="I1368" s="412">
        <v>1.7523350800090017E-4</v>
      </c>
      <c r="J1368" s="428">
        <v>4.2002041215806384E-2</v>
      </c>
    </row>
    <row r="1369" spans="1:10" ht="15.6" x14ac:dyDescent="0.3">
      <c r="A1369" s="422" t="s">
        <v>207</v>
      </c>
      <c r="B1369" s="423">
        <v>2017</v>
      </c>
      <c r="C1369" s="436" t="s">
        <v>1619</v>
      </c>
      <c r="D1369" s="433">
        <v>2.9588031005400944E-2</v>
      </c>
      <c r="E1369" s="407">
        <v>0.10256858094835887</v>
      </c>
      <c r="F1369" s="407">
        <v>2.1361167725103278E-3</v>
      </c>
      <c r="G1369" s="429">
        <v>1.9711368276266682E-3</v>
      </c>
      <c r="H1369" s="444">
        <v>1.6541677343576789E-4</v>
      </c>
      <c r="I1369" s="412">
        <v>1.5826091818657538E-4</v>
      </c>
      <c r="J1369" s="428">
        <v>4.1004422749356242E-2</v>
      </c>
    </row>
    <row r="1370" spans="1:10" ht="15.6" x14ac:dyDescent="0.3">
      <c r="A1370" s="422" t="s">
        <v>207</v>
      </c>
      <c r="B1370" s="423">
        <v>2018</v>
      </c>
      <c r="C1370" s="436" t="s">
        <v>1620</v>
      </c>
      <c r="D1370" s="433">
        <v>2.4380145037153394E-2</v>
      </c>
      <c r="E1370" s="407">
        <v>8.6681796969362235E-2</v>
      </c>
      <c r="F1370" s="407">
        <v>2.1729073092300747E-3</v>
      </c>
      <c r="G1370" s="429">
        <v>2.0040396844750313E-3</v>
      </c>
      <c r="H1370" s="444">
        <v>1.5097725042032399E-4</v>
      </c>
      <c r="I1370" s="412">
        <v>1.4444603940942682E-4</v>
      </c>
      <c r="J1370" s="428">
        <v>3.9968223552220072E-2</v>
      </c>
    </row>
    <row r="1371" spans="1:10" ht="15.6" x14ac:dyDescent="0.3">
      <c r="A1371" s="422" t="s">
        <v>207</v>
      </c>
      <c r="B1371" s="423">
        <v>2019</v>
      </c>
      <c r="C1371" s="436" t="s">
        <v>1621</v>
      </c>
      <c r="D1371" s="433">
        <v>2.0089544943012912E-2</v>
      </c>
      <c r="E1371" s="407">
        <v>7.3661847875017658E-2</v>
      </c>
      <c r="F1371" s="407">
        <v>2.2067885791475393E-3</v>
      </c>
      <c r="G1371" s="429">
        <v>2.0344423872180519E-3</v>
      </c>
      <c r="H1371" s="444">
        <v>1.3892415781361947E-4</v>
      </c>
      <c r="I1371" s="412">
        <v>1.3291435841813708E-4</v>
      </c>
      <c r="J1371" s="428">
        <v>3.9016144240633759E-2</v>
      </c>
    </row>
    <row r="1372" spans="1:10" ht="15.6" x14ac:dyDescent="0.3">
      <c r="A1372" s="422" t="s">
        <v>207</v>
      </c>
      <c r="B1372" s="423">
        <v>2020</v>
      </c>
      <c r="C1372" s="436" t="s">
        <v>1622</v>
      </c>
      <c r="D1372" s="433">
        <v>1.6993225325124345E-2</v>
      </c>
      <c r="E1372" s="407">
        <v>6.3231640607924341E-2</v>
      </c>
      <c r="F1372" s="407">
        <v>2.1731078982893102E-3</v>
      </c>
      <c r="G1372" s="429">
        <v>2.0029763951857939E-3</v>
      </c>
      <c r="H1372" s="444">
        <v>1.2797248160835217E-4</v>
      </c>
      <c r="I1372" s="412">
        <v>1.2243645458931499E-4</v>
      </c>
      <c r="J1372" s="428">
        <v>3.7924793328489248E-2</v>
      </c>
    </row>
    <row r="1373" spans="1:10" ht="15.6" x14ac:dyDescent="0.3">
      <c r="A1373" s="422" t="s">
        <v>207</v>
      </c>
      <c r="B1373" s="423">
        <v>2021</v>
      </c>
      <c r="C1373" s="436" t="s">
        <v>1623</v>
      </c>
      <c r="D1373" s="433">
        <v>1.4601009504783817E-2</v>
      </c>
      <c r="E1373" s="407">
        <v>5.4832661892662199E-2</v>
      </c>
      <c r="F1373" s="407">
        <v>2.0672234208316096E-3</v>
      </c>
      <c r="G1373" s="429">
        <v>1.9051292614486036E-3</v>
      </c>
      <c r="H1373" s="444">
        <v>1.1581827096384597E-4</v>
      </c>
      <c r="I1373" s="412">
        <v>1.1080802034096326E-4</v>
      </c>
      <c r="J1373" s="428">
        <v>3.6842433431018527E-2</v>
      </c>
    </row>
    <row r="1374" spans="1:10" ht="15.6" x14ac:dyDescent="0.3">
      <c r="A1374" s="422" t="s">
        <v>207</v>
      </c>
      <c r="B1374" s="423">
        <v>2022</v>
      </c>
      <c r="C1374" s="436" t="s">
        <v>1624</v>
      </c>
      <c r="D1374" s="433">
        <v>1.2587874993431804E-2</v>
      </c>
      <c r="E1374" s="407">
        <v>4.7992464588563329E-2</v>
      </c>
      <c r="F1374" s="407">
        <v>1.9644500639864368E-3</v>
      </c>
      <c r="G1374" s="429">
        <v>1.8101601970341847E-3</v>
      </c>
      <c r="H1374" s="444">
        <v>1.0437620056772591E-4</v>
      </c>
      <c r="I1374" s="412">
        <v>9.9860926692847915E-5</v>
      </c>
      <c r="J1374" s="428">
        <v>3.5754276339765322E-2</v>
      </c>
    </row>
    <row r="1375" spans="1:10" ht="15.6" x14ac:dyDescent="0.3">
      <c r="A1375" s="422" t="s">
        <v>207</v>
      </c>
      <c r="B1375" s="423">
        <v>2023</v>
      </c>
      <c r="C1375" s="436" t="s">
        <v>1625</v>
      </c>
      <c r="D1375" s="433">
        <v>1.0988464144337498E-2</v>
      </c>
      <c r="E1375" s="407">
        <v>4.2416823409707552E-2</v>
      </c>
      <c r="F1375" s="407">
        <v>1.872097791107661E-3</v>
      </c>
      <c r="G1375" s="429">
        <v>1.724798181578926E-3</v>
      </c>
      <c r="H1375" s="444">
        <v>9.2732346590930102E-5</v>
      </c>
      <c r="I1375" s="412">
        <v>8.8720789099171508E-5</v>
      </c>
      <c r="J1375" s="428">
        <v>3.4672815227844968E-2</v>
      </c>
    </row>
    <row r="1376" spans="1:10" ht="15.6" x14ac:dyDescent="0.3">
      <c r="A1376" s="422" t="s">
        <v>207</v>
      </c>
      <c r="B1376" s="423">
        <v>2024</v>
      </c>
      <c r="C1376" s="436" t="s">
        <v>1626</v>
      </c>
      <c r="D1376" s="433">
        <v>9.6468781248751218E-3</v>
      </c>
      <c r="E1376" s="407">
        <v>3.7856919148102457E-2</v>
      </c>
      <c r="F1376" s="407">
        <v>1.7903924805971023E-3</v>
      </c>
      <c r="G1376" s="429">
        <v>1.6492669259251E-3</v>
      </c>
      <c r="H1376" s="444">
        <v>8.2201766744073324E-5</v>
      </c>
      <c r="I1376" s="412">
        <v>7.8645754095559478E-5</v>
      </c>
      <c r="J1376" s="428">
        <v>3.3638520867632866E-2</v>
      </c>
    </row>
    <row r="1377" spans="1:10" ht="15.6" x14ac:dyDescent="0.3">
      <c r="A1377" s="422" t="s">
        <v>207</v>
      </c>
      <c r="B1377" s="423">
        <v>2025</v>
      </c>
      <c r="C1377" s="436" t="s">
        <v>1627</v>
      </c>
      <c r="D1377" s="433">
        <v>8.5500450037678082E-3</v>
      </c>
      <c r="E1377" s="407">
        <v>3.4238445963519597E-2</v>
      </c>
      <c r="F1377" s="407">
        <v>1.7200759025230705E-3</v>
      </c>
      <c r="G1377" s="429">
        <v>1.5843149443702956E-3</v>
      </c>
      <c r="H1377" s="444">
        <v>7.4256763609105393E-5</v>
      </c>
      <c r="I1377" s="412">
        <v>7.1044439245607286E-5</v>
      </c>
      <c r="J1377" s="428">
        <v>3.257398379003773E-2</v>
      </c>
    </row>
    <row r="1378" spans="1:10" ht="15.6" x14ac:dyDescent="0.3">
      <c r="A1378" s="422" t="s">
        <v>207</v>
      </c>
      <c r="B1378" s="423">
        <v>2026</v>
      </c>
      <c r="C1378" s="436" t="s">
        <v>1628</v>
      </c>
      <c r="D1378" s="433">
        <v>7.6395659982240807E-3</v>
      </c>
      <c r="E1378" s="407">
        <v>3.1340430473691595E-2</v>
      </c>
      <c r="F1378" s="407">
        <v>1.6401623849629367E-3</v>
      </c>
      <c r="G1378" s="429">
        <v>1.5105112279111357E-3</v>
      </c>
      <c r="H1378" s="444">
        <v>6.5518408473489196E-5</v>
      </c>
      <c r="I1378" s="412">
        <v>6.2684121334265658E-5</v>
      </c>
      <c r="J1378" s="428">
        <v>3.1621859077178141E-2</v>
      </c>
    </row>
    <row r="1379" spans="1:10" ht="15.6" x14ac:dyDescent="0.3">
      <c r="A1379" s="422" t="s">
        <v>207</v>
      </c>
      <c r="B1379" s="423">
        <v>2027</v>
      </c>
      <c r="C1379" s="436" t="s">
        <v>1629</v>
      </c>
      <c r="D1379" s="433">
        <v>6.8639260200106366E-3</v>
      </c>
      <c r="E1379" s="407">
        <v>2.8944388428425734E-2</v>
      </c>
      <c r="F1379" s="407">
        <v>1.5454979223501915E-3</v>
      </c>
      <c r="G1379" s="429">
        <v>1.4231343304719846E-3</v>
      </c>
      <c r="H1379" s="444">
        <v>5.6482619882432879E-5</v>
      </c>
      <c r="I1379" s="412">
        <v>5.4039208497874844E-5</v>
      </c>
      <c r="J1379" s="428">
        <v>3.0767481715067928E-2</v>
      </c>
    </row>
    <row r="1380" spans="1:10" ht="15.6" x14ac:dyDescent="0.3">
      <c r="A1380" s="422" t="s">
        <v>207</v>
      </c>
      <c r="B1380" s="423">
        <v>2028</v>
      </c>
      <c r="C1380" s="436" t="s">
        <v>1630</v>
      </c>
      <c r="D1380" s="433">
        <v>6.209246218023423E-3</v>
      </c>
      <c r="E1380" s="407">
        <v>2.6989753326207226E-2</v>
      </c>
      <c r="F1380" s="407">
        <v>1.4410432005383127E-3</v>
      </c>
      <c r="G1380" s="429">
        <v>1.3268247398463733E-3</v>
      </c>
      <c r="H1380" s="444">
        <v>4.9333619307239846E-5</v>
      </c>
      <c r="I1380" s="412">
        <v>4.7199469197418548E-5</v>
      </c>
      <c r="J1380" s="428">
        <v>3.0008455233380461E-2</v>
      </c>
    </row>
    <row r="1381" spans="1:10" ht="15.6" x14ac:dyDescent="0.3">
      <c r="A1381" s="422" t="s">
        <v>207</v>
      </c>
      <c r="B1381" s="423">
        <v>2029</v>
      </c>
      <c r="C1381" s="436" t="s">
        <v>1631</v>
      </c>
      <c r="D1381" s="433">
        <v>5.6467095796338086E-3</v>
      </c>
      <c r="E1381" s="407">
        <v>2.5368701545105874E-2</v>
      </c>
      <c r="F1381" s="407">
        <v>1.3426703755778774E-3</v>
      </c>
      <c r="G1381" s="429">
        <v>1.2361517179907955E-3</v>
      </c>
      <c r="H1381" s="444">
        <v>4.3342629418560342E-5</v>
      </c>
      <c r="I1381" s="412">
        <v>4.1467648528650143E-5</v>
      </c>
      <c r="J1381" s="428">
        <v>2.9333505084710523E-2</v>
      </c>
    </row>
    <row r="1382" spans="1:10" ht="15.6" x14ac:dyDescent="0.3">
      <c r="A1382" s="422" t="s">
        <v>207</v>
      </c>
      <c r="B1382" s="423">
        <v>2030</v>
      </c>
      <c r="C1382" s="436" t="s">
        <v>1632</v>
      </c>
      <c r="D1382" s="433">
        <v>5.1729818519856896E-3</v>
      </c>
      <c r="E1382" s="407">
        <v>2.4061154886794927E-2</v>
      </c>
      <c r="F1382" s="407">
        <v>1.252568392913028E-3</v>
      </c>
      <c r="G1382" s="429">
        <v>1.1531260614729417E-3</v>
      </c>
      <c r="H1382" s="444">
        <v>3.8516964321485574E-5</v>
      </c>
      <c r="I1382" s="412">
        <v>3.6850733687068911E-5</v>
      </c>
      <c r="J1382" s="428">
        <v>2.8735785944942492E-2</v>
      </c>
    </row>
    <row r="1383" spans="1:10" ht="15.6" x14ac:dyDescent="0.3">
      <c r="A1383" s="422" t="s">
        <v>207</v>
      </c>
      <c r="B1383" s="423">
        <v>2031</v>
      </c>
      <c r="C1383" s="436" t="s">
        <v>1633</v>
      </c>
      <c r="D1383" s="433">
        <v>4.7592309285472926E-3</v>
      </c>
      <c r="E1383" s="407">
        <v>2.2960631187663536E-2</v>
      </c>
      <c r="F1383" s="407">
        <v>1.1712802794577595E-3</v>
      </c>
      <c r="G1383" s="429">
        <v>1.0782742596336953E-3</v>
      </c>
      <c r="H1383" s="444">
        <v>3.555646641958033E-5</v>
      </c>
      <c r="I1383" s="412">
        <v>3.40183025333924E-5</v>
      </c>
      <c r="J1383" s="428">
        <v>2.8163752297418906E-2</v>
      </c>
    </row>
    <row r="1384" spans="1:10" ht="15.6" x14ac:dyDescent="0.3">
      <c r="A1384" s="422" t="s">
        <v>207</v>
      </c>
      <c r="B1384" s="423">
        <v>2032</v>
      </c>
      <c r="C1384" s="436" t="s">
        <v>1634</v>
      </c>
      <c r="D1384" s="433">
        <v>4.3996430568247705E-3</v>
      </c>
      <c r="E1384" s="407">
        <v>2.2057087028475603E-2</v>
      </c>
      <c r="F1384" s="407">
        <v>1.096844467691148E-3</v>
      </c>
      <c r="G1384" s="429">
        <v>1.0097217822268001E-3</v>
      </c>
      <c r="H1384" s="444">
        <v>3.25644322039727E-5</v>
      </c>
      <c r="I1384" s="412">
        <v>3.1155710708460334E-5</v>
      </c>
      <c r="J1384" s="428">
        <v>2.7700809587872147E-2</v>
      </c>
    </row>
    <row r="1385" spans="1:10" ht="15.6" x14ac:dyDescent="0.3">
      <c r="A1385" s="422" t="s">
        <v>207</v>
      </c>
      <c r="B1385" s="423">
        <v>2033</v>
      </c>
      <c r="C1385" s="436" t="s">
        <v>1635</v>
      </c>
      <c r="D1385" s="433">
        <v>4.0894016422871066E-3</v>
      </c>
      <c r="E1385" s="407">
        <v>2.1322656159472479E-2</v>
      </c>
      <c r="F1385" s="407">
        <v>1.0302304911085547E-3</v>
      </c>
      <c r="G1385" s="429">
        <v>9.4839458696407562E-4</v>
      </c>
      <c r="H1385" s="444">
        <v>3.0471039568408039E-5</v>
      </c>
      <c r="I1385" s="412">
        <v>2.9152876215267024E-5</v>
      </c>
      <c r="J1385" s="428">
        <v>2.7296430162831391E-2</v>
      </c>
    </row>
    <row r="1386" spans="1:10" ht="15.6" x14ac:dyDescent="0.3">
      <c r="A1386" s="422" t="s">
        <v>207</v>
      </c>
      <c r="B1386" s="423">
        <v>2034</v>
      </c>
      <c r="C1386" s="436" t="s">
        <v>1636</v>
      </c>
      <c r="D1386" s="433">
        <v>3.8189118371743398E-3</v>
      </c>
      <c r="E1386" s="407">
        <v>2.0723694400972093E-2</v>
      </c>
      <c r="F1386" s="407">
        <v>9.7044160655025669E-4</v>
      </c>
      <c r="G1386" s="429">
        <v>8.9335264818924602E-4</v>
      </c>
      <c r="H1386" s="444">
        <v>2.8622817037917629E-5</v>
      </c>
      <c r="I1386" s="412">
        <v>2.7384602258047128E-5</v>
      </c>
      <c r="J1386" s="428">
        <v>2.6944638170446011E-2</v>
      </c>
    </row>
    <row r="1387" spans="1:10" ht="15.6" x14ac:dyDescent="0.3">
      <c r="A1387" s="422" t="s">
        <v>207</v>
      </c>
      <c r="B1387" s="423">
        <v>2035</v>
      </c>
      <c r="C1387" s="436" t="s">
        <v>1637</v>
      </c>
      <c r="D1387" s="433">
        <v>3.5812501117302715E-3</v>
      </c>
      <c r="E1387" s="407">
        <v>2.022804157314435E-2</v>
      </c>
      <c r="F1387" s="407">
        <v>9.1714199758708835E-4</v>
      </c>
      <c r="G1387" s="429">
        <v>8.442874593684763E-4</v>
      </c>
      <c r="H1387" s="444">
        <v>2.7074732304540729E-5</v>
      </c>
      <c r="I1387" s="412">
        <v>2.5903491206894664E-5</v>
      </c>
      <c r="J1387" s="428">
        <v>2.6641674563279021E-2</v>
      </c>
    </row>
    <row r="1388" spans="1:10" ht="15.6" x14ac:dyDescent="0.3">
      <c r="A1388" s="422" t="s">
        <v>207</v>
      </c>
      <c r="B1388" s="423">
        <v>2036</v>
      </c>
      <c r="C1388" s="436" t="s">
        <v>1638</v>
      </c>
      <c r="D1388" s="433">
        <v>3.3738068386903104E-3</v>
      </c>
      <c r="E1388" s="407">
        <v>1.9816011002506743E-2</v>
      </c>
      <c r="F1388" s="407">
        <v>8.711898048534987E-4</v>
      </c>
      <c r="G1388" s="429">
        <v>8.0198634212259997E-4</v>
      </c>
      <c r="H1388" s="444">
        <v>2.5736931397065772E-5</v>
      </c>
      <c r="I1388" s="412">
        <v>2.4623557979746925E-5</v>
      </c>
      <c r="J1388" s="428">
        <v>2.6382252550291297E-2</v>
      </c>
    </row>
    <row r="1389" spans="1:10" ht="15.6" x14ac:dyDescent="0.3">
      <c r="A1389" s="422" t="s">
        <v>207</v>
      </c>
      <c r="B1389" s="423">
        <v>2037</v>
      </c>
      <c r="C1389" s="436" t="s">
        <v>1639</v>
      </c>
      <c r="D1389" s="433">
        <v>3.2004905166901376E-3</v>
      </c>
      <c r="E1389" s="407">
        <v>1.9497172121433166E-2</v>
      </c>
      <c r="F1389" s="407">
        <v>8.313906463158409E-4</v>
      </c>
      <c r="G1389" s="429">
        <v>7.6534982884930128E-4</v>
      </c>
      <c r="H1389" s="444">
        <v>2.4606493416725895E-5</v>
      </c>
      <c r="I1389" s="412">
        <v>2.3542026553551576E-5</v>
      </c>
      <c r="J1389" s="428">
        <v>2.6162199893589585E-2</v>
      </c>
    </row>
    <row r="1390" spans="1:10" ht="15.6" x14ac:dyDescent="0.3">
      <c r="A1390" s="422" t="s">
        <v>207</v>
      </c>
      <c r="B1390" s="423">
        <v>2038</v>
      </c>
      <c r="C1390" s="436" t="s">
        <v>1640</v>
      </c>
      <c r="D1390" s="433">
        <v>3.0472135993530373E-3</v>
      </c>
      <c r="E1390" s="407">
        <v>1.9214155235254889E-2</v>
      </c>
      <c r="F1390" s="407">
        <v>7.971390174993507E-4</v>
      </c>
      <c r="G1390" s="429">
        <v>7.3382301567760785E-4</v>
      </c>
      <c r="H1390" s="444">
        <v>2.3687753872359282E-5</v>
      </c>
      <c r="I1390" s="412">
        <v>2.2663030835932094E-5</v>
      </c>
      <c r="J1390" s="428">
        <v>2.5976743389226866E-2</v>
      </c>
    </row>
    <row r="1391" spans="1:10" ht="15.6" x14ac:dyDescent="0.3">
      <c r="A1391" s="422" t="s">
        <v>207</v>
      </c>
      <c r="B1391" s="423">
        <v>2039</v>
      </c>
      <c r="C1391" s="436" t="s">
        <v>1641</v>
      </c>
      <c r="D1391" s="433">
        <v>2.9132779970131818E-3</v>
      </c>
      <c r="E1391" s="407">
        <v>1.8975818927760981E-2</v>
      </c>
      <c r="F1391" s="407">
        <v>7.6796066863280173E-4</v>
      </c>
      <c r="G1391" s="429">
        <v>7.0696659153465704E-4</v>
      </c>
      <c r="H1391" s="444">
        <v>2.2935848241277236E-5</v>
      </c>
      <c r="I1391" s="412">
        <v>2.1943648956663777E-5</v>
      </c>
      <c r="J1391" s="428">
        <v>2.5821440460321237E-2</v>
      </c>
    </row>
    <row r="1392" spans="1:10" ht="15.6" x14ac:dyDescent="0.3">
      <c r="A1392" s="422" t="s">
        <v>207</v>
      </c>
      <c r="B1392" s="423">
        <v>2040</v>
      </c>
      <c r="C1392" s="436" t="s">
        <v>1642</v>
      </c>
      <c r="D1392" s="433">
        <v>2.7925298740605945E-3</v>
      </c>
      <c r="E1392" s="407">
        <v>1.8769962707905308E-2</v>
      </c>
      <c r="F1392" s="407">
        <v>7.4318264395571991E-4</v>
      </c>
      <c r="G1392" s="429">
        <v>6.8416071848638688E-4</v>
      </c>
      <c r="H1392" s="444">
        <v>2.2303303298030249E-5</v>
      </c>
      <c r="I1392" s="412">
        <v>2.1338467955696174E-5</v>
      </c>
      <c r="J1392" s="428">
        <v>2.5692257874805464E-2</v>
      </c>
    </row>
    <row r="1393" spans="1:10" ht="15.6" x14ac:dyDescent="0.3">
      <c r="A1393" s="422" t="s">
        <v>207</v>
      </c>
      <c r="B1393" s="423">
        <v>2041</v>
      </c>
      <c r="C1393" s="436" t="s">
        <v>1643</v>
      </c>
      <c r="D1393" s="433">
        <v>2.6942074967214085E-3</v>
      </c>
      <c r="E1393" s="407">
        <v>1.8604053680669481E-2</v>
      </c>
      <c r="F1393" s="407">
        <v>7.235271822715832E-4</v>
      </c>
      <c r="G1393" s="429">
        <v>6.6606877792748916E-4</v>
      </c>
      <c r="H1393" s="444">
        <v>2.1787176280094264E-5</v>
      </c>
      <c r="I1393" s="412">
        <v>2.0844667399849421E-5</v>
      </c>
      <c r="J1393" s="428">
        <v>2.5586589679428087E-2</v>
      </c>
    </row>
    <row r="1394" spans="1:10" ht="15.6" x14ac:dyDescent="0.3">
      <c r="A1394" s="422" t="s">
        <v>207</v>
      </c>
      <c r="B1394" s="423">
        <v>2042</v>
      </c>
      <c r="C1394" s="436" t="s">
        <v>1644</v>
      </c>
      <c r="D1394" s="433">
        <v>2.6111540799488913E-3</v>
      </c>
      <c r="E1394" s="407">
        <v>1.8454435057086584E-2</v>
      </c>
      <c r="F1394" s="407">
        <v>7.0725230937319168E-4</v>
      </c>
      <c r="G1394" s="429">
        <v>6.510897692871716E-4</v>
      </c>
      <c r="H1394" s="444">
        <v>2.1388704330233082E-5</v>
      </c>
      <c r="I1394" s="412">
        <v>2.0463435958356828E-5</v>
      </c>
      <c r="J1394" s="428">
        <v>2.5499190769890115E-2</v>
      </c>
    </row>
    <row r="1395" spans="1:10" ht="15.6" x14ac:dyDescent="0.3">
      <c r="A1395" s="422" t="s">
        <v>207</v>
      </c>
      <c r="B1395" s="423">
        <v>2043</v>
      </c>
      <c r="C1395" s="436" t="s">
        <v>1645</v>
      </c>
      <c r="D1395" s="433">
        <v>2.5482678660345274E-3</v>
      </c>
      <c r="E1395" s="407">
        <v>1.8344378675049584E-2</v>
      </c>
      <c r="F1395" s="407">
        <v>6.9383177733153378E-4</v>
      </c>
      <c r="G1395" s="429">
        <v>6.387378908849613E-4</v>
      </c>
      <c r="H1395" s="444">
        <v>2.1061756638711433E-5</v>
      </c>
      <c r="I1395" s="412">
        <v>2.0150636436477455E-5</v>
      </c>
      <c r="J1395" s="428">
        <v>2.5428026303324979E-2</v>
      </c>
    </row>
    <row r="1396" spans="1:10" ht="15.6" x14ac:dyDescent="0.3">
      <c r="A1396" s="422" t="s">
        <v>207</v>
      </c>
      <c r="B1396" s="423">
        <v>2044</v>
      </c>
      <c r="C1396" s="436" t="s">
        <v>1646</v>
      </c>
      <c r="D1396" s="433">
        <v>2.5031283771707589E-3</v>
      </c>
      <c r="E1396" s="407">
        <v>1.8265675662731021E-2</v>
      </c>
      <c r="F1396" s="407">
        <v>6.8281805691083365E-4</v>
      </c>
      <c r="G1396" s="429">
        <v>6.2860160431388388E-4</v>
      </c>
      <c r="H1396" s="444">
        <v>2.0799989954938586E-5</v>
      </c>
      <c r="I1396" s="412">
        <v>1.9900188663286578E-5</v>
      </c>
      <c r="J1396" s="428">
        <v>2.5369368169309806E-2</v>
      </c>
    </row>
    <row r="1397" spans="1:10" ht="15.6" x14ac:dyDescent="0.3">
      <c r="A1397" s="422" t="s">
        <v>207</v>
      </c>
      <c r="B1397" s="423">
        <v>2045</v>
      </c>
      <c r="C1397" s="436" t="s">
        <v>1647</v>
      </c>
      <c r="D1397" s="433">
        <v>2.4735149702062235E-3</v>
      </c>
      <c r="E1397" s="407">
        <v>1.8217514543251316E-2</v>
      </c>
      <c r="F1397" s="407">
        <v>6.7380339740533742E-4</v>
      </c>
      <c r="G1397" s="429">
        <v>6.2030540407463923E-4</v>
      </c>
      <c r="H1397" s="444">
        <v>2.0593697193037431E-5</v>
      </c>
      <c r="I1397" s="412">
        <v>1.9702822365218558E-5</v>
      </c>
      <c r="J1397" s="428">
        <v>2.5319893045921152E-2</v>
      </c>
    </row>
    <row r="1398" spans="1:10" ht="15.6" x14ac:dyDescent="0.3">
      <c r="A1398" s="422" t="s">
        <v>207</v>
      </c>
      <c r="B1398" s="423">
        <v>2046</v>
      </c>
      <c r="C1398" s="436" t="s">
        <v>1648</v>
      </c>
      <c r="D1398" s="433">
        <v>2.4493201182088529E-3</v>
      </c>
      <c r="E1398" s="407">
        <v>1.8180247079761652E-2</v>
      </c>
      <c r="F1398" s="407">
        <v>6.6649979511998404E-4</v>
      </c>
      <c r="G1398" s="429">
        <v>6.1358329824141768E-4</v>
      </c>
      <c r="H1398" s="444">
        <v>2.0426043223294261E-5</v>
      </c>
      <c r="I1398" s="412">
        <v>1.95424235774417E-5</v>
      </c>
      <c r="J1398" s="428">
        <v>2.5279032926888587E-2</v>
      </c>
    </row>
    <row r="1399" spans="1:10" ht="15.6" x14ac:dyDescent="0.3">
      <c r="A1399" s="422" t="s">
        <v>207</v>
      </c>
      <c r="B1399" s="423">
        <v>2047</v>
      </c>
      <c r="C1399" s="436" t="s">
        <v>1649</v>
      </c>
      <c r="D1399" s="433">
        <v>2.4279680614392929E-3</v>
      </c>
      <c r="E1399" s="407">
        <v>1.8142768080684119E-2</v>
      </c>
      <c r="F1399" s="407">
        <v>6.6060034692869086E-4</v>
      </c>
      <c r="G1399" s="429">
        <v>6.0815424713364804E-4</v>
      </c>
      <c r="H1399" s="444">
        <v>2.0291715314258404E-5</v>
      </c>
      <c r="I1399" s="412">
        <v>1.9413908313066416E-5</v>
      </c>
      <c r="J1399" s="428">
        <v>2.5244714752291432E-2</v>
      </c>
    </row>
    <row r="1400" spans="1:10" ht="15.6" x14ac:dyDescent="0.3">
      <c r="A1400" s="422" t="s">
        <v>207</v>
      </c>
      <c r="B1400" s="423">
        <v>2048</v>
      </c>
      <c r="C1400" s="436" t="s">
        <v>1650</v>
      </c>
      <c r="D1400" s="433">
        <v>2.4114391246421404E-3</v>
      </c>
      <c r="E1400" s="407">
        <v>1.811479064548796E-2</v>
      </c>
      <c r="F1400" s="407">
        <v>6.558504209893363E-4</v>
      </c>
      <c r="G1400" s="429">
        <v>6.0378232177647068E-4</v>
      </c>
      <c r="H1400" s="444">
        <v>2.017658336969744E-5</v>
      </c>
      <c r="I1400" s="412">
        <v>1.9303750702649154E-5</v>
      </c>
      <c r="J1400" s="428">
        <v>2.5215633075345679E-2</v>
      </c>
    </row>
    <row r="1401" spans="1:10" ht="15.6" x14ac:dyDescent="0.3">
      <c r="A1401" s="422" t="s">
        <v>207</v>
      </c>
      <c r="B1401" s="423">
        <v>2049</v>
      </c>
      <c r="C1401" s="436" t="s">
        <v>1651</v>
      </c>
      <c r="D1401" s="433">
        <v>2.4034955380274055E-3</v>
      </c>
      <c r="E1401" s="407">
        <v>1.8123622594591791E-2</v>
      </c>
      <c r="F1401" s="407">
        <v>6.5249668757351757E-4</v>
      </c>
      <c r="G1401" s="429">
        <v>6.0069523389016455E-4</v>
      </c>
      <c r="H1401" s="444">
        <v>2.0081963570279349E-5</v>
      </c>
      <c r="I1401" s="412">
        <v>1.9213224635026811E-5</v>
      </c>
      <c r="J1401" s="428">
        <v>2.5191094469408065E-2</v>
      </c>
    </row>
    <row r="1402" spans="1:10" ht="15.6" x14ac:dyDescent="0.3">
      <c r="A1402" s="422" t="s">
        <v>207</v>
      </c>
      <c r="B1402" s="423">
        <v>2050</v>
      </c>
      <c r="C1402" s="436" t="s">
        <v>1652</v>
      </c>
      <c r="D1402" s="433">
        <v>2.3970513972027888E-3</v>
      </c>
      <c r="E1402" s="407">
        <v>1.8131351538206393E-2</v>
      </c>
      <c r="F1402" s="407">
        <v>6.4981275330934073E-4</v>
      </c>
      <c r="G1402" s="429">
        <v>5.9822423734120426E-4</v>
      </c>
      <c r="H1402" s="444">
        <v>1.9999147189590492E-5</v>
      </c>
      <c r="I1402" s="412">
        <v>1.9133989293216382E-5</v>
      </c>
      <c r="J1402" s="428">
        <v>2.5172032381081101E-2</v>
      </c>
    </row>
    <row r="1403" spans="1:10" ht="15.6" x14ac:dyDescent="0.3">
      <c r="A1403" s="422" t="s">
        <v>79</v>
      </c>
      <c r="B1403" s="423">
        <v>2015</v>
      </c>
      <c r="C1403" s="436" t="s">
        <v>2496</v>
      </c>
      <c r="D1403" s="433">
        <v>4.8957670829500297E-2</v>
      </c>
      <c r="E1403" s="407">
        <v>0.20517971780819216</v>
      </c>
      <c r="F1403" s="407">
        <v>1.8773220889461931E-3</v>
      </c>
      <c r="G1403" s="429">
        <v>1.7333377795441069E-3</v>
      </c>
      <c r="H1403" s="444">
        <v>1.1774669176600907E-4</v>
      </c>
      <c r="I1403" s="412">
        <v>1.1265301940178523E-4</v>
      </c>
      <c r="J1403" s="428">
        <v>4.3697041139731115E-2</v>
      </c>
    </row>
    <row r="1404" spans="1:10" ht="15.6" x14ac:dyDescent="0.3">
      <c r="A1404" s="422" t="s">
        <v>79</v>
      </c>
      <c r="B1404" s="423">
        <v>2016</v>
      </c>
      <c r="C1404" s="436" t="s">
        <v>2497</v>
      </c>
      <c r="D1404" s="433">
        <v>4.0067530300748E-2</v>
      </c>
      <c r="E1404" s="407">
        <v>0.17231653883166936</v>
      </c>
      <c r="F1404" s="407">
        <v>1.7503200561580312E-3</v>
      </c>
      <c r="G1404" s="429">
        <v>1.6150321526038061E-3</v>
      </c>
      <c r="H1404" s="444">
        <v>1.0127254661417373E-4</v>
      </c>
      <c r="I1404" s="412">
        <v>9.689154033357399E-5</v>
      </c>
      <c r="J1404" s="428">
        <v>4.281138622758715E-2</v>
      </c>
    </row>
    <row r="1405" spans="1:10" ht="15.6" x14ac:dyDescent="0.3">
      <c r="A1405" s="422" t="s">
        <v>79</v>
      </c>
      <c r="B1405" s="423">
        <v>2017</v>
      </c>
      <c r="C1405" s="436" t="s">
        <v>1653</v>
      </c>
      <c r="D1405" s="433">
        <v>3.2830758932328154E-2</v>
      </c>
      <c r="E1405" s="407">
        <v>0.14530033789065838</v>
      </c>
      <c r="F1405" s="407">
        <v>1.688078250722234E-3</v>
      </c>
      <c r="G1405" s="429">
        <v>1.5567014834396264E-3</v>
      </c>
      <c r="H1405" s="444">
        <v>9.1254857255659841E-5</v>
      </c>
      <c r="I1405" s="412">
        <v>8.7307214056283396E-5</v>
      </c>
      <c r="J1405" s="428">
        <v>4.1847789296430751E-2</v>
      </c>
    </row>
    <row r="1406" spans="1:10" ht="15.6" x14ac:dyDescent="0.3">
      <c r="A1406" s="422" t="s">
        <v>79</v>
      </c>
      <c r="B1406" s="423">
        <v>2018</v>
      </c>
      <c r="C1406" s="436" t="s">
        <v>1654</v>
      </c>
      <c r="D1406" s="433">
        <v>2.6829822707060566E-2</v>
      </c>
      <c r="E1406" s="407">
        <v>0.1221422583238409</v>
      </c>
      <c r="F1406" s="407">
        <v>1.6584878381330464E-3</v>
      </c>
      <c r="G1406" s="429">
        <v>1.5286828981555727E-3</v>
      </c>
      <c r="H1406" s="444">
        <v>8.328936107982741E-5</v>
      </c>
      <c r="I1406" s="412">
        <v>7.9686305460416234E-5</v>
      </c>
      <c r="J1406" s="428">
        <v>4.0793663067056035E-2</v>
      </c>
    </row>
    <row r="1407" spans="1:10" ht="15.6" x14ac:dyDescent="0.3">
      <c r="A1407" s="422" t="s">
        <v>79</v>
      </c>
      <c r="B1407" s="423">
        <v>2019</v>
      </c>
      <c r="C1407" s="436" t="s">
        <v>1655</v>
      </c>
      <c r="D1407" s="433">
        <v>2.2047961296834378E-2</v>
      </c>
      <c r="E1407" s="407">
        <v>0.10300694094531868</v>
      </c>
      <c r="F1407" s="407">
        <v>1.6462757585533612E-3</v>
      </c>
      <c r="G1407" s="429">
        <v>1.5168651526096192E-3</v>
      </c>
      <c r="H1407" s="444">
        <v>7.6324979926901406E-5</v>
      </c>
      <c r="I1407" s="412">
        <v>7.3023195590172648E-5</v>
      </c>
      <c r="J1407" s="428">
        <v>3.9657560924861432E-2</v>
      </c>
    </row>
    <row r="1408" spans="1:10" ht="15.6" x14ac:dyDescent="0.3">
      <c r="A1408" s="422" t="s">
        <v>79</v>
      </c>
      <c r="B1408" s="423">
        <v>2020</v>
      </c>
      <c r="C1408" s="436" t="s">
        <v>1656</v>
      </c>
      <c r="D1408" s="433">
        <v>1.8327245261970469E-2</v>
      </c>
      <c r="E1408" s="407">
        <v>8.7154044511627296E-2</v>
      </c>
      <c r="F1408" s="407">
        <v>1.6090738611883306E-3</v>
      </c>
      <c r="G1408" s="429">
        <v>1.4823349355541867E-3</v>
      </c>
      <c r="H1408" s="444">
        <v>7.1302941498714253E-5</v>
      </c>
      <c r="I1408" s="412">
        <v>6.8218409082686376E-5</v>
      </c>
      <c r="J1408" s="428">
        <v>3.8537007346307307E-2</v>
      </c>
    </row>
    <row r="1409" spans="1:10" ht="15.6" x14ac:dyDescent="0.3">
      <c r="A1409" s="422" t="s">
        <v>79</v>
      </c>
      <c r="B1409" s="423">
        <v>2021</v>
      </c>
      <c r="C1409" s="436" t="s">
        <v>1657</v>
      </c>
      <c r="D1409" s="433">
        <v>1.5424564093913091E-2</v>
      </c>
      <c r="E1409" s="407">
        <v>7.3986679033486186E-2</v>
      </c>
      <c r="F1409" s="407">
        <v>1.5334779881342427E-3</v>
      </c>
      <c r="G1409" s="429">
        <v>1.4125514553045551E-3</v>
      </c>
      <c r="H1409" s="444">
        <v>6.5545608935240742E-5</v>
      </c>
      <c r="I1409" s="412">
        <v>6.2710135485355019E-5</v>
      </c>
      <c r="J1409" s="428">
        <v>3.739653356666911E-2</v>
      </c>
    </row>
    <row r="1410" spans="1:10" ht="15.6" x14ac:dyDescent="0.3">
      <c r="A1410" s="422" t="s">
        <v>79</v>
      </c>
      <c r="B1410" s="423">
        <v>2022</v>
      </c>
      <c r="C1410" s="436" t="s">
        <v>1658</v>
      </c>
      <c r="D1410" s="433">
        <v>1.2878902412607937E-2</v>
      </c>
      <c r="E1410" s="407">
        <v>6.3078420835052398E-2</v>
      </c>
      <c r="F1410" s="407">
        <v>1.4601011469862161E-3</v>
      </c>
      <c r="G1410" s="429">
        <v>1.3448004864818799E-3</v>
      </c>
      <c r="H1410" s="444">
        <v>6.0479330794521408E-5</v>
      </c>
      <c r="I1410" s="412">
        <v>5.7863019171382104E-5</v>
      </c>
      <c r="J1410" s="428">
        <v>3.6266008633990744E-2</v>
      </c>
    </row>
    <row r="1411" spans="1:10" ht="15.6" x14ac:dyDescent="0.3">
      <c r="A1411" s="422" t="s">
        <v>79</v>
      </c>
      <c r="B1411" s="423">
        <v>2023</v>
      </c>
      <c r="C1411" s="436" t="s">
        <v>1659</v>
      </c>
      <c r="D1411" s="433">
        <v>1.0987795176425156E-2</v>
      </c>
      <c r="E1411" s="407">
        <v>5.4329774635988544E-2</v>
      </c>
      <c r="F1411" s="407">
        <v>1.3923750115628702E-3</v>
      </c>
      <c r="G1411" s="429">
        <v>1.2823054898038254E-3</v>
      </c>
      <c r="H1411" s="444">
        <v>5.4943110636303557E-5</v>
      </c>
      <c r="I1411" s="412">
        <v>5.256629613886944E-5</v>
      </c>
      <c r="J1411" s="428">
        <v>3.5140858764593746E-2</v>
      </c>
    </row>
    <row r="1412" spans="1:10" ht="15.6" x14ac:dyDescent="0.3">
      <c r="A1412" s="422" t="s">
        <v>79</v>
      </c>
      <c r="B1412" s="423">
        <v>2024</v>
      </c>
      <c r="C1412" s="436" t="s">
        <v>1660</v>
      </c>
      <c r="D1412" s="433">
        <v>9.3814583648589092E-3</v>
      </c>
      <c r="E1412" s="407">
        <v>4.7080931041717219E-2</v>
      </c>
      <c r="F1412" s="407">
        <v>1.3258923081045574E-3</v>
      </c>
      <c r="G1412" s="429">
        <v>1.2209575703939824E-3</v>
      </c>
      <c r="H1412" s="444">
        <v>4.945494260123157E-5</v>
      </c>
      <c r="I1412" s="412">
        <v>4.7315537807917554E-5</v>
      </c>
      <c r="J1412" s="428">
        <v>3.4026304492025927E-2</v>
      </c>
    </row>
    <row r="1413" spans="1:10" ht="15.6" x14ac:dyDescent="0.3">
      <c r="A1413" s="422" t="s">
        <v>79</v>
      </c>
      <c r="B1413" s="423">
        <v>2025</v>
      </c>
      <c r="C1413" s="436" t="s">
        <v>1661</v>
      </c>
      <c r="D1413" s="433">
        <v>8.1161300821867965E-3</v>
      </c>
      <c r="E1413" s="407">
        <v>4.1380687078538453E-2</v>
      </c>
      <c r="F1413" s="407">
        <v>1.274396206369302E-3</v>
      </c>
      <c r="G1413" s="429">
        <v>1.1734534405857522E-3</v>
      </c>
      <c r="H1413" s="444">
        <v>4.5397372324201112E-5</v>
      </c>
      <c r="I1413" s="412">
        <v>4.3433503349485711E-5</v>
      </c>
      <c r="J1413" s="428">
        <v>3.292193119364354E-2</v>
      </c>
    </row>
    <row r="1414" spans="1:10" ht="15.6" x14ac:dyDescent="0.3">
      <c r="A1414" s="422" t="s">
        <v>79</v>
      </c>
      <c r="B1414" s="423">
        <v>2026</v>
      </c>
      <c r="C1414" s="436" t="s">
        <v>1662</v>
      </c>
      <c r="D1414" s="433">
        <v>7.1545536860468809E-3</v>
      </c>
      <c r="E1414" s="407">
        <v>3.6908082611724048E-2</v>
      </c>
      <c r="F1414" s="407">
        <v>1.2305825347417117E-3</v>
      </c>
      <c r="G1414" s="429">
        <v>1.133039306914801E-3</v>
      </c>
      <c r="H1414" s="444">
        <v>4.1950346336207072E-5</v>
      </c>
      <c r="I1414" s="412">
        <v>4.013559068687499E-5</v>
      </c>
      <c r="J1414" s="428">
        <v>3.1918894922969156E-2</v>
      </c>
    </row>
    <row r="1415" spans="1:10" ht="15.6" x14ac:dyDescent="0.3">
      <c r="A1415" s="422" t="s">
        <v>79</v>
      </c>
      <c r="B1415" s="423">
        <v>2027</v>
      </c>
      <c r="C1415" s="436" t="s">
        <v>1663</v>
      </c>
      <c r="D1415" s="433">
        <v>6.3026669092474223E-3</v>
      </c>
      <c r="E1415" s="407">
        <v>3.3237007988114062E-2</v>
      </c>
      <c r="F1415" s="407">
        <v>1.1686749326601884E-3</v>
      </c>
      <c r="G1415" s="429">
        <v>1.0759237429545418E-3</v>
      </c>
      <c r="H1415" s="444">
        <v>3.6758800898768626E-5</v>
      </c>
      <c r="I1415" s="412">
        <v>3.5168631663189453E-5</v>
      </c>
      <c r="J1415" s="428">
        <v>3.1005865962659331E-2</v>
      </c>
    </row>
    <row r="1416" spans="1:10" ht="15.6" x14ac:dyDescent="0.3">
      <c r="A1416" s="422" t="s">
        <v>79</v>
      </c>
      <c r="B1416" s="423">
        <v>2028</v>
      </c>
      <c r="C1416" s="436" t="s">
        <v>1664</v>
      </c>
      <c r="D1416" s="433">
        <v>5.6081027766643416E-3</v>
      </c>
      <c r="E1416" s="407">
        <v>3.0300504214318839E-2</v>
      </c>
      <c r="F1416" s="407">
        <v>1.1014254472498431E-3</v>
      </c>
      <c r="G1416" s="429">
        <v>1.0139540481960477E-3</v>
      </c>
      <c r="H1416" s="444">
        <v>3.3103581612650976E-5</v>
      </c>
      <c r="I1416" s="412">
        <v>3.1671535109095308E-5</v>
      </c>
      <c r="J1416" s="428">
        <v>3.0184689718460354E-2</v>
      </c>
    </row>
    <row r="1417" spans="1:10" ht="15.6" x14ac:dyDescent="0.3">
      <c r="A1417" s="422" t="s">
        <v>79</v>
      </c>
      <c r="B1417" s="423">
        <v>2029</v>
      </c>
      <c r="C1417" s="436" t="s">
        <v>1665</v>
      </c>
      <c r="D1417" s="433">
        <v>5.024964867419989E-3</v>
      </c>
      <c r="E1417" s="407">
        <v>2.7914733180543487E-2</v>
      </c>
      <c r="F1417" s="407">
        <v>1.0359654341507299E-3</v>
      </c>
      <c r="G1417" s="429">
        <v>9.5365646750948262E-4</v>
      </c>
      <c r="H1417" s="444">
        <v>3.0165113415752857E-5</v>
      </c>
      <c r="I1417" s="412">
        <v>2.8860180288253735E-5</v>
      </c>
      <c r="J1417" s="428">
        <v>2.9450048059133288E-2</v>
      </c>
    </row>
    <row r="1418" spans="1:10" ht="15.6" x14ac:dyDescent="0.3">
      <c r="A1418" s="422" t="s">
        <v>79</v>
      </c>
      <c r="B1418" s="423">
        <v>2030</v>
      </c>
      <c r="C1418" s="436" t="s">
        <v>1666</v>
      </c>
      <c r="D1418" s="433">
        <v>4.5420627843697371E-3</v>
      </c>
      <c r="E1418" s="407">
        <v>2.5996189685738132E-2</v>
      </c>
      <c r="F1418" s="407">
        <v>9.7386499186090868E-4</v>
      </c>
      <c r="G1418" s="429">
        <v>8.964705339189053E-4</v>
      </c>
      <c r="H1418" s="444">
        <v>2.7839681325027465E-5</v>
      </c>
      <c r="I1418" s="412">
        <v>2.6635348787653332E-5</v>
      </c>
      <c r="J1418" s="428">
        <v>2.8797045806564045E-2</v>
      </c>
    </row>
    <row r="1419" spans="1:10" ht="15.6" x14ac:dyDescent="0.3">
      <c r="A1419" s="422" t="s">
        <v>79</v>
      </c>
      <c r="B1419" s="423">
        <v>2031</v>
      </c>
      <c r="C1419" s="436" t="s">
        <v>1667</v>
      </c>
      <c r="D1419" s="433">
        <v>4.1281517000512913E-3</v>
      </c>
      <c r="E1419" s="407">
        <v>2.4404633834886884E-2</v>
      </c>
      <c r="F1419" s="407">
        <v>9.1555636018196486E-4</v>
      </c>
      <c r="G1419" s="429">
        <v>8.4280117217204486E-4</v>
      </c>
      <c r="H1419" s="444">
        <v>2.6304653300790694E-5</v>
      </c>
      <c r="I1419" s="412">
        <v>2.516672172740901E-5</v>
      </c>
      <c r="J1419" s="428">
        <v>2.8220411201537683E-2</v>
      </c>
    </row>
    <row r="1420" spans="1:10" ht="15.6" x14ac:dyDescent="0.3">
      <c r="A1420" s="422" t="s">
        <v>79</v>
      </c>
      <c r="B1420" s="423">
        <v>2032</v>
      </c>
      <c r="C1420" s="436" t="s">
        <v>1668</v>
      </c>
      <c r="D1420" s="433">
        <v>3.7771573684000589E-3</v>
      </c>
      <c r="E1420" s="407">
        <v>2.3129322547243581E-2</v>
      </c>
      <c r="F1420" s="407">
        <v>8.6124349992472643E-4</v>
      </c>
      <c r="G1420" s="429">
        <v>7.9280966002827282E-4</v>
      </c>
      <c r="H1420" s="444">
        <v>2.490326904146267E-5</v>
      </c>
      <c r="I1420" s="412">
        <v>2.3825962237099085E-5</v>
      </c>
      <c r="J1420" s="428">
        <v>2.7714058350652125E-2</v>
      </c>
    </row>
    <row r="1421" spans="1:10" ht="15.6" x14ac:dyDescent="0.3">
      <c r="A1421" s="422" t="s">
        <v>79</v>
      </c>
      <c r="B1421" s="423">
        <v>2033</v>
      </c>
      <c r="C1421" s="436" t="s">
        <v>1669</v>
      </c>
      <c r="D1421" s="433">
        <v>3.4715975118870435E-3</v>
      </c>
      <c r="E1421" s="407">
        <v>2.2073808269229875E-2</v>
      </c>
      <c r="F1421" s="407">
        <v>8.107812300161125E-4</v>
      </c>
      <c r="G1421" s="429">
        <v>7.4636667575837042E-4</v>
      </c>
      <c r="H1421" s="444">
        <v>2.3688566669873363E-5</v>
      </c>
      <c r="I1421" s="412">
        <v>2.2663810174161015E-5</v>
      </c>
      <c r="J1421" s="428">
        <v>2.7272404728907559E-2</v>
      </c>
    </row>
    <row r="1422" spans="1:10" ht="15.6" x14ac:dyDescent="0.3">
      <c r="A1422" s="422" t="s">
        <v>79</v>
      </c>
      <c r="B1422" s="423">
        <v>2034</v>
      </c>
      <c r="C1422" s="436" t="s">
        <v>1670</v>
      </c>
      <c r="D1422" s="433">
        <v>3.20466074644439E-3</v>
      </c>
      <c r="E1422" s="407">
        <v>2.1208424285547711E-2</v>
      </c>
      <c r="F1422" s="407">
        <v>7.6413627386922927E-4</v>
      </c>
      <c r="G1422" s="429">
        <v>7.034368653582358E-4</v>
      </c>
      <c r="H1422" s="444">
        <v>2.2580621598017505E-5</v>
      </c>
      <c r="I1422" s="412">
        <v>2.1603795336213145E-5</v>
      </c>
      <c r="J1422" s="428">
        <v>2.6889404570928283E-2</v>
      </c>
    </row>
    <row r="1423" spans="1:10" ht="15.6" x14ac:dyDescent="0.3">
      <c r="A1423" s="422" t="s">
        <v>79</v>
      </c>
      <c r="B1423" s="423">
        <v>2035</v>
      </c>
      <c r="C1423" s="436" t="s">
        <v>1671</v>
      </c>
      <c r="D1423" s="433">
        <v>2.9734135373012064E-3</v>
      </c>
      <c r="E1423" s="407">
        <v>2.0510648672932223E-2</v>
      </c>
      <c r="F1423" s="407">
        <v>7.2147150879981218E-4</v>
      </c>
      <c r="G1423" s="429">
        <v>6.6417011995138938E-4</v>
      </c>
      <c r="H1423" s="444">
        <v>2.1563290907489416E-5</v>
      </c>
      <c r="I1423" s="412">
        <v>2.0630467830789699E-5</v>
      </c>
      <c r="J1423" s="428">
        <v>2.6560301888536173E-2</v>
      </c>
    </row>
    <row r="1424" spans="1:10" ht="15.6" x14ac:dyDescent="0.3">
      <c r="A1424" s="422" t="s">
        <v>79</v>
      </c>
      <c r="B1424" s="423">
        <v>2036</v>
      </c>
      <c r="C1424" s="436" t="s">
        <v>1672</v>
      </c>
      <c r="D1424" s="433">
        <v>2.7732343624834776E-3</v>
      </c>
      <c r="E1424" s="407">
        <v>1.9945336179445317E-2</v>
      </c>
      <c r="F1424" s="407">
        <v>6.8356754413367198E-4</v>
      </c>
      <c r="G1424" s="429">
        <v>6.2928370705338677E-4</v>
      </c>
      <c r="H1424" s="444">
        <v>2.0624604051691344E-5</v>
      </c>
      <c r="I1424" s="412">
        <v>1.973239477614904E-5</v>
      </c>
      <c r="J1424" s="428">
        <v>2.6278710394808027E-2</v>
      </c>
    </row>
    <row r="1425" spans="1:10" ht="15.6" x14ac:dyDescent="0.3">
      <c r="A1425" s="422" t="s">
        <v>79</v>
      </c>
      <c r="B1425" s="423">
        <v>2037</v>
      </c>
      <c r="C1425" s="436" t="s">
        <v>1673</v>
      </c>
      <c r="D1425" s="433">
        <v>2.6026598086838671E-3</v>
      </c>
      <c r="E1425" s="407">
        <v>1.9495950058301618E-2</v>
      </c>
      <c r="F1425" s="407">
        <v>6.4969140968523906E-4</v>
      </c>
      <c r="G1425" s="429">
        <v>5.9810535489158642E-4</v>
      </c>
      <c r="H1425" s="444">
        <v>1.978796328765286E-5</v>
      </c>
      <c r="I1425" s="412">
        <v>1.8931945747832877E-5</v>
      </c>
      <c r="J1425" s="428">
        <v>2.6040365951108483E-2</v>
      </c>
    </row>
    <row r="1426" spans="1:10" ht="15.6" x14ac:dyDescent="0.3">
      <c r="A1426" s="422" t="s">
        <v>79</v>
      </c>
      <c r="B1426" s="423">
        <v>2038</v>
      </c>
      <c r="C1426" s="436" t="s">
        <v>1674</v>
      </c>
      <c r="D1426" s="433">
        <v>2.451014047112187E-3</v>
      </c>
      <c r="E1426" s="407">
        <v>1.9107858482011266E-2</v>
      </c>
      <c r="F1426" s="407">
        <v>6.1956370243269811E-4</v>
      </c>
      <c r="G1426" s="429">
        <v>5.7037692058339406E-4</v>
      </c>
      <c r="H1426" s="444">
        <v>1.9062064051229925E-5</v>
      </c>
      <c r="I1426" s="412">
        <v>1.8237450087941796E-5</v>
      </c>
      <c r="J1426" s="428">
        <v>2.5840266855800743E-2</v>
      </c>
    </row>
    <row r="1427" spans="1:10" ht="15.6" x14ac:dyDescent="0.3">
      <c r="A1427" s="422" t="s">
        <v>79</v>
      </c>
      <c r="B1427" s="423">
        <v>2039</v>
      </c>
      <c r="C1427" s="436" t="s">
        <v>1675</v>
      </c>
      <c r="D1427" s="433">
        <v>2.312990636385316E-3</v>
      </c>
      <c r="E1427" s="407">
        <v>1.8762453247778439E-2</v>
      </c>
      <c r="F1427" s="407">
        <v>5.9308126027165522E-4</v>
      </c>
      <c r="G1427" s="429">
        <v>5.4600442022695371E-4</v>
      </c>
      <c r="H1427" s="444">
        <v>1.8449574120466658E-5</v>
      </c>
      <c r="I1427" s="412">
        <v>1.7651449498348896E-5</v>
      </c>
      <c r="J1427" s="428">
        <v>2.5672785285798756E-2</v>
      </c>
    </row>
    <row r="1428" spans="1:10" ht="15.6" x14ac:dyDescent="0.3">
      <c r="A1428" s="422" t="s">
        <v>79</v>
      </c>
      <c r="B1428" s="423">
        <v>2040</v>
      </c>
      <c r="C1428" s="436" t="s">
        <v>1676</v>
      </c>
      <c r="D1428" s="433">
        <v>2.1942048348741641E-3</v>
      </c>
      <c r="E1428" s="407">
        <v>1.8489284777396447E-2</v>
      </c>
      <c r="F1428" s="407">
        <v>5.70178740120912E-4</v>
      </c>
      <c r="G1428" s="429">
        <v>5.249259957039752E-4</v>
      </c>
      <c r="H1428" s="444">
        <v>1.7924275158587328E-5</v>
      </c>
      <c r="I1428" s="412">
        <v>1.7148877252069915E-5</v>
      </c>
      <c r="J1428" s="428">
        <v>2.5533172002639676E-2</v>
      </c>
    </row>
    <row r="1429" spans="1:10" ht="15.6" x14ac:dyDescent="0.3">
      <c r="A1429" s="422" t="s">
        <v>79</v>
      </c>
      <c r="B1429" s="423">
        <v>2041</v>
      </c>
      <c r="C1429" s="436" t="s">
        <v>1677</v>
      </c>
      <c r="D1429" s="433">
        <v>2.1004299622018638E-3</v>
      </c>
      <c r="E1429" s="407">
        <v>1.8276538283013639E-2</v>
      </c>
      <c r="F1429" s="407">
        <v>5.5148426905734865E-4</v>
      </c>
      <c r="G1429" s="429">
        <v>5.0772138757795588E-4</v>
      </c>
      <c r="H1429" s="444">
        <v>1.7493600156419306E-5</v>
      </c>
      <c r="I1429" s="412">
        <v>1.6736836364803535E-5</v>
      </c>
      <c r="J1429" s="428">
        <v>2.5418447986142977E-2</v>
      </c>
    </row>
    <row r="1430" spans="1:10" ht="15.6" x14ac:dyDescent="0.3">
      <c r="A1430" s="422" t="s">
        <v>79</v>
      </c>
      <c r="B1430" s="423">
        <v>2042</v>
      </c>
      <c r="C1430" s="436" t="s">
        <v>1678</v>
      </c>
      <c r="D1430" s="433">
        <v>2.0208597710104355E-3</v>
      </c>
      <c r="E1430" s="407">
        <v>1.8084608889813156E-2</v>
      </c>
      <c r="F1430" s="407">
        <v>5.3562828890679716E-4</v>
      </c>
      <c r="G1430" s="429">
        <v>4.9312924927768229E-4</v>
      </c>
      <c r="H1430" s="444">
        <v>1.7146281298352092E-5</v>
      </c>
      <c r="I1430" s="412">
        <v>1.6404547883408798E-5</v>
      </c>
      <c r="J1430" s="428">
        <v>2.5323467224430303E-2</v>
      </c>
    </row>
    <row r="1431" spans="1:10" ht="15.6" x14ac:dyDescent="0.3">
      <c r="A1431" s="422" t="s">
        <v>79</v>
      </c>
      <c r="B1431" s="423">
        <v>2043</v>
      </c>
      <c r="C1431" s="436" t="s">
        <v>1679</v>
      </c>
      <c r="D1431" s="433">
        <v>1.9596550070264921E-3</v>
      </c>
      <c r="E1431" s="407">
        <v>1.794405806205469E-2</v>
      </c>
      <c r="F1431" s="407">
        <v>5.2234762869771112E-4</v>
      </c>
      <c r="G1431" s="429">
        <v>4.8090833721234615E-4</v>
      </c>
      <c r="H1431" s="444">
        <v>1.6866831303669369E-5</v>
      </c>
      <c r="I1431" s="412">
        <v>1.6137185882186022E-5</v>
      </c>
      <c r="J1431" s="428">
        <v>2.5245821849977267E-2</v>
      </c>
    </row>
    <row r="1432" spans="1:10" ht="15.6" x14ac:dyDescent="0.3">
      <c r="A1432" s="422" t="s">
        <v>79</v>
      </c>
      <c r="B1432" s="423">
        <v>2044</v>
      </c>
      <c r="C1432" s="436" t="s">
        <v>1680</v>
      </c>
      <c r="D1432" s="433">
        <v>1.9135044246797084E-3</v>
      </c>
      <c r="E1432" s="407">
        <v>1.7836282399775812E-2</v>
      </c>
      <c r="F1432" s="407">
        <v>5.1130429775124464E-4</v>
      </c>
      <c r="G1432" s="429">
        <v>4.7074608131198055E-4</v>
      </c>
      <c r="H1432" s="444">
        <v>1.6652774770176494E-5</v>
      </c>
      <c r="I1432" s="412">
        <v>1.5932381340943279E-5</v>
      </c>
      <c r="J1432" s="428">
        <v>2.5181734530848997E-2</v>
      </c>
    </row>
    <row r="1433" spans="1:10" ht="15.6" x14ac:dyDescent="0.3">
      <c r="A1433" s="422" t="s">
        <v>79</v>
      </c>
      <c r="B1433" s="423">
        <v>2045</v>
      </c>
      <c r="C1433" s="436" t="s">
        <v>1681</v>
      </c>
      <c r="D1433" s="433">
        <v>1.8811439856032297E-3</v>
      </c>
      <c r="E1433" s="407">
        <v>1.7769322525060777E-2</v>
      </c>
      <c r="F1433" s="407">
        <v>5.0216397979885937E-4</v>
      </c>
      <c r="G1433" s="429">
        <v>4.6233577017373384E-4</v>
      </c>
      <c r="H1433" s="444">
        <v>1.6485981776981509E-5</v>
      </c>
      <c r="I1433" s="412">
        <v>1.5772806771934046E-5</v>
      </c>
      <c r="J1433" s="428">
        <v>2.5127895959997537E-2</v>
      </c>
    </row>
    <row r="1434" spans="1:10" ht="15.6" x14ac:dyDescent="0.3">
      <c r="A1434" s="422" t="s">
        <v>79</v>
      </c>
      <c r="B1434" s="423">
        <v>2046</v>
      </c>
      <c r="C1434" s="436" t="s">
        <v>1682</v>
      </c>
      <c r="D1434" s="433">
        <v>1.8532382429103621E-3</v>
      </c>
      <c r="E1434" s="407">
        <v>1.7713754617556147E-2</v>
      </c>
      <c r="F1434" s="407">
        <v>4.9467705764694809E-4</v>
      </c>
      <c r="G1434" s="429">
        <v>4.5544701311746864E-4</v>
      </c>
      <c r="H1434" s="444">
        <v>1.6358517988134649E-5</v>
      </c>
      <c r="I1434" s="412">
        <v>1.5650855887866271E-5</v>
      </c>
      <c r="J1434" s="428">
        <v>2.5082802871367896E-2</v>
      </c>
    </row>
    <row r="1435" spans="1:10" ht="15.6" x14ac:dyDescent="0.3">
      <c r="A1435" s="422" t="s">
        <v>79</v>
      </c>
      <c r="B1435" s="423">
        <v>2047</v>
      </c>
      <c r="C1435" s="436" t="s">
        <v>1683</v>
      </c>
      <c r="D1435" s="433">
        <v>1.8290434639678978E-3</v>
      </c>
      <c r="E1435" s="407">
        <v>1.7660582352615521E-2</v>
      </c>
      <c r="F1435" s="407">
        <v>4.8860573732776094E-4</v>
      </c>
      <c r="G1435" s="429">
        <v>4.4986101472567632E-4</v>
      </c>
      <c r="H1435" s="444">
        <v>1.6258641251292577E-5</v>
      </c>
      <c r="I1435" s="412">
        <v>1.5555301340026312E-5</v>
      </c>
      <c r="J1435" s="428">
        <v>2.504502962005507E-2</v>
      </c>
    </row>
    <row r="1436" spans="1:10" ht="15.6" x14ac:dyDescent="0.3">
      <c r="A1436" s="422" t="s">
        <v>79</v>
      </c>
      <c r="B1436" s="423">
        <v>2048</v>
      </c>
      <c r="C1436" s="436" t="s">
        <v>1684</v>
      </c>
      <c r="D1436" s="433">
        <v>1.8099453577993428E-3</v>
      </c>
      <c r="E1436" s="407">
        <v>1.7618989451235054E-2</v>
      </c>
      <c r="F1436" s="407">
        <v>4.8371949559049103E-4</v>
      </c>
      <c r="G1436" s="429">
        <v>4.4536536941265284E-4</v>
      </c>
      <c r="H1436" s="444">
        <v>1.6179231816801004E-5</v>
      </c>
      <c r="I1436" s="412">
        <v>1.5479326304646123E-5</v>
      </c>
      <c r="J1436" s="428">
        <v>2.5013528329466746E-2</v>
      </c>
    </row>
    <row r="1437" spans="1:10" ht="15.6" x14ac:dyDescent="0.3">
      <c r="A1437" s="422" t="s">
        <v>79</v>
      </c>
      <c r="B1437" s="423">
        <v>2049</v>
      </c>
      <c r="C1437" s="436" t="s">
        <v>1685</v>
      </c>
      <c r="D1437" s="433">
        <v>1.8019351038549513E-3</v>
      </c>
      <c r="E1437" s="407">
        <v>1.763484850770676E-2</v>
      </c>
      <c r="F1437" s="407">
        <v>4.803454356059205E-4</v>
      </c>
      <c r="G1437" s="429">
        <v>4.4226110089101483E-4</v>
      </c>
      <c r="H1437" s="444">
        <v>1.6126988472267587E-5</v>
      </c>
      <c r="I1437" s="412">
        <v>1.5429343841153257E-5</v>
      </c>
      <c r="J1437" s="428">
        <v>2.4986888612959189E-2</v>
      </c>
    </row>
    <row r="1438" spans="1:10" ht="15.6" x14ac:dyDescent="0.3">
      <c r="A1438" s="422" t="s">
        <v>79</v>
      </c>
      <c r="B1438" s="423">
        <v>2050</v>
      </c>
      <c r="C1438" s="436" t="s">
        <v>1686</v>
      </c>
      <c r="D1438" s="433">
        <v>1.795739034088412E-3</v>
      </c>
      <c r="E1438" s="407">
        <v>1.7650280668665572E-2</v>
      </c>
      <c r="F1438" s="407">
        <v>4.7769278228339333E-4</v>
      </c>
      <c r="G1438" s="429">
        <v>4.3981999260871656E-4</v>
      </c>
      <c r="H1438" s="444">
        <v>1.6076529283344752E-5</v>
      </c>
      <c r="I1438" s="412">
        <v>1.5381063355511383E-5</v>
      </c>
      <c r="J1438" s="428">
        <v>2.4964995467615138E-2</v>
      </c>
    </row>
    <row r="1439" spans="1:10" ht="15.6" x14ac:dyDescent="0.3">
      <c r="A1439" s="422" t="s">
        <v>80</v>
      </c>
      <c r="B1439" s="423">
        <v>2015</v>
      </c>
      <c r="C1439" s="436" t="s">
        <v>2498</v>
      </c>
      <c r="D1439" s="433">
        <v>5.3800894857995746E-2</v>
      </c>
      <c r="E1439" s="407">
        <v>0.2201202014575433</v>
      </c>
      <c r="F1439" s="407">
        <v>2.0999820149035803E-3</v>
      </c>
      <c r="G1439" s="429">
        <v>1.9454378849889503E-3</v>
      </c>
      <c r="H1439" s="444">
        <v>2.7725352508482115E-4</v>
      </c>
      <c r="I1439" s="412">
        <v>2.6525965518544138E-4</v>
      </c>
      <c r="J1439" s="428">
        <v>4.9722632512361691E-2</v>
      </c>
    </row>
    <row r="1440" spans="1:10" ht="15.6" x14ac:dyDescent="0.3">
      <c r="A1440" s="422" t="s">
        <v>80</v>
      </c>
      <c r="B1440" s="423">
        <v>2016</v>
      </c>
      <c r="C1440" s="436" t="s">
        <v>2499</v>
      </c>
      <c r="D1440" s="433">
        <v>4.4163147501451068E-2</v>
      </c>
      <c r="E1440" s="407">
        <v>0.18782555918777866</v>
      </c>
      <c r="F1440" s="407">
        <v>1.9475246040077613E-3</v>
      </c>
      <c r="G1440" s="429">
        <v>1.8025275699455462E-3</v>
      </c>
      <c r="H1440" s="444">
        <v>2.4138433447011784E-4</v>
      </c>
      <c r="I1440" s="412">
        <v>2.3094216212791226E-4</v>
      </c>
      <c r="J1440" s="428">
        <v>4.8886369454175328E-2</v>
      </c>
    </row>
    <row r="1441" spans="1:10" ht="15.6" x14ac:dyDescent="0.3">
      <c r="A1441" s="422" t="s">
        <v>80</v>
      </c>
      <c r="B1441" s="423">
        <v>2017</v>
      </c>
      <c r="C1441" s="436" t="s">
        <v>1687</v>
      </c>
      <c r="D1441" s="433">
        <v>3.6493786953823444E-2</v>
      </c>
      <c r="E1441" s="407">
        <v>0.16058967364365395</v>
      </c>
      <c r="F1441" s="407">
        <v>1.8617583883913124E-3</v>
      </c>
      <c r="G1441" s="429">
        <v>1.7218940086160602E-3</v>
      </c>
      <c r="H1441" s="444">
        <v>2.1999406634115582E-4</v>
      </c>
      <c r="I1441" s="412">
        <v>2.1047722146245662E-4</v>
      </c>
      <c r="J1441" s="428">
        <v>4.7722905473462085E-2</v>
      </c>
    </row>
    <row r="1442" spans="1:10" ht="15.6" x14ac:dyDescent="0.3">
      <c r="A1442" s="422" t="s">
        <v>80</v>
      </c>
      <c r="B1442" s="423">
        <v>2018</v>
      </c>
      <c r="C1442" s="436" t="s">
        <v>1688</v>
      </c>
      <c r="D1442" s="433">
        <v>3.005921997353803E-2</v>
      </c>
      <c r="E1442" s="407">
        <v>0.13706078299714028</v>
      </c>
      <c r="F1442" s="407">
        <v>1.8132236260405923E-3</v>
      </c>
      <c r="G1442" s="429">
        <v>1.6758142657420359E-3</v>
      </c>
      <c r="H1442" s="444">
        <v>2.0098807368790629E-4</v>
      </c>
      <c r="I1442" s="412">
        <v>1.9229342555470384E-4</v>
      </c>
      <c r="J1442" s="428">
        <v>4.6524374994581327E-2</v>
      </c>
    </row>
    <row r="1443" spans="1:10" ht="15.6" x14ac:dyDescent="0.3">
      <c r="A1443" s="422" t="s">
        <v>80</v>
      </c>
      <c r="B1443" s="423">
        <v>2019</v>
      </c>
      <c r="C1443" s="436" t="s">
        <v>1689</v>
      </c>
      <c r="D1443" s="433">
        <v>2.4654212640797708E-2</v>
      </c>
      <c r="E1443" s="407">
        <v>0.11701897768035457</v>
      </c>
      <c r="F1443" s="407">
        <v>1.7809275227701411E-3</v>
      </c>
      <c r="G1443" s="429">
        <v>1.6449473095750853E-3</v>
      </c>
      <c r="H1443" s="444">
        <v>1.849265693982853E-4</v>
      </c>
      <c r="I1443" s="412">
        <v>1.769267311887467E-4</v>
      </c>
      <c r="J1443" s="428">
        <v>4.5268948151033543E-2</v>
      </c>
    </row>
    <row r="1444" spans="1:10" ht="15.6" x14ac:dyDescent="0.3">
      <c r="A1444" s="422" t="s">
        <v>80</v>
      </c>
      <c r="B1444" s="423">
        <v>2020</v>
      </c>
      <c r="C1444" s="436" t="s">
        <v>1690</v>
      </c>
      <c r="D1444" s="433">
        <v>2.0665265434157358E-2</v>
      </c>
      <c r="E1444" s="407">
        <v>0.10029601210299062</v>
      </c>
      <c r="F1444" s="407">
        <v>1.7268461861260189E-3</v>
      </c>
      <c r="G1444" s="429">
        <v>1.59440752831995E-3</v>
      </c>
      <c r="H1444" s="444">
        <v>1.6900075492681931E-4</v>
      </c>
      <c r="I1444" s="412">
        <v>1.6168985941654844E-4</v>
      </c>
      <c r="J1444" s="428">
        <v>4.3979312559521443E-2</v>
      </c>
    </row>
    <row r="1445" spans="1:10" ht="15.6" x14ac:dyDescent="0.3">
      <c r="A1445" s="422" t="s">
        <v>80</v>
      </c>
      <c r="B1445" s="423">
        <v>2021</v>
      </c>
      <c r="C1445" s="436" t="s">
        <v>1691</v>
      </c>
      <c r="D1445" s="433">
        <v>1.7617958886868228E-2</v>
      </c>
      <c r="E1445" s="407">
        <v>8.6346103938498037E-2</v>
      </c>
      <c r="F1445" s="407">
        <v>1.6429727253970596E-3</v>
      </c>
      <c r="G1445" s="429">
        <v>1.5165908631323754E-3</v>
      </c>
      <c r="H1445" s="444">
        <v>1.5320654548347796E-4</v>
      </c>
      <c r="I1445" s="412">
        <v>1.4657889837827216E-4</v>
      </c>
      <c r="J1445" s="428">
        <v>4.2656573752638711E-2</v>
      </c>
    </row>
    <row r="1446" spans="1:10" ht="15.6" x14ac:dyDescent="0.3">
      <c r="A1446" s="422" t="s">
        <v>80</v>
      </c>
      <c r="B1446" s="423">
        <v>2022</v>
      </c>
      <c r="C1446" s="436" t="s">
        <v>1692</v>
      </c>
      <c r="D1446" s="433">
        <v>1.4789663904629387E-2</v>
      </c>
      <c r="E1446" s="407">
        <v>7.4381808529699306E-2</v>
      </c>
      <c r="F1446" s="407">
        <v>1.5623138305834246E-3</v>
      </c>
      <c r="G1446" s="429">
        <v>1.4417616744603749E-3</v>
      </c>
      <c r="H1446" s="444">
        <v>1.3965641465712913E-4</v>
      </c>
      <c r="I1446" s="412">
        <v>1.3361493988256977E-4</v>
      </c>
      <c r="J1446" s="428">
        <v>4.1336773469673967E-2</v>
      </c>
    </row>
    <row r="1447" spans="1:10" ht="15.6" x14ac:dyDescent="0.3">
      <c r="A1447" s="422" t="s">
        <v>80</v>
      </c>
      <c r="B1447" s="423">
        <v>2023</v>
      </c>
      <c r="C1447" s="436" t="s">
        <v>1693</v>
      </c>
      <c r="D1447" s="433">
        <v>1.2790360643997052E-2</v>
      </c>
      <c r="E1447" s="407">
        <v>6.4764127980826203E-2</v>
      </c>
      <c r="F1447" s="407">
        <v>1.488142559903373E-3</v>
      </c>
      <c r="G1447" s="429">
        <v>1.3730438629273793E-3</v>
      </c>
      <c r="H1447" s="444">
        <v>1.2643990328570388E-4</v>
      </c>
      <c r="I1447" s="412">
        <v>1.2097017348942781E-4</v>
      </c>
      <c r="J1447" s="428">
        <v>4.003152389108517E-2</v>
      </c>
    </row>
    <row r="1448" spans="1:10" ht="15.6" x14ac:dyDescent="0.3">
      <c r="A1448" s="422" t="s">
        <v>80</v>
      </c>
      <c r="B1448" s="423">
        <v>2024</v>
      </c>
      <c r="C1448" s="436" t="s">
        <v>1694</v>
      </c>
      <c r="D1448" s="433">
        <v>1.1079203442822143E-2</v>
      </c>
      <c r="E1448" s="407">
        <v>5.6653000181921362E-2</v>
      </c>
      <c r="F1448" s="407">
        <v>1.4193284166285022E-3</v>
      </c>
      <c r="G1448" s="429">
        <v>1.3092522123282109E-3</v>
      </c>
      <c r="H1448" s="444">
        <v>1.1327728716062435E-4</v>
      </c>
      <c r="I1448" s="412">
        <v>1.0837696796912135E-4</v>
      </c>
      <c r="J1448" s="428">
        <v>3.8746715307914278E-2</v>
      </c>
    </row>
    <row r="1449" spans="1:10" ht="15.6" x14ac:dyDescent="0.3">
      <c r="A1449" s="422" t="s">
        <v>80</v>
      </c>
      <c r="B1449" s="423">
        <v>2025</v>
      </c>
      <c r="C1449" s="436" t="s">
        <v>1695</v>
      </c>
      <c r="D1449" s="433">
        <v>9.7108361538018276E-3</v>
      </c>
      <c r="E1449" s="407">
        <v>5.0186154302572075E-2</v>
      </c>
      <c r="F1449" s="407">
        <v>1.3612243698217499E-3</v>
      </c>
      <c r="G1449" s="429">
        <v>1.255396512795911E-3</v>
      </c>
      <c r="H1449" s="444">
        <v>1.0195001586691961E-4</v>
      </c>
      <c r="I1449" s="412">
        <v>9.7539706037297124E-5</v>
      </c>
      <c r="J1449" s="428">
        <v>3.7497079134935857E-2</v>
      </c>
    </row>
    <row r="1450" spans="1:10" ht="15.6" x14ac:dyDescent="0.3">
      <c r="A1450" s="422" t="s">
        <v>80</v>
      </c>
      <c r="B1450" s="423">
        <v>2026</v>
      </c>
      <c r="C1450" s="436" t="s">
        <v>1696</v>
      </c>
      <c r="D1450" s="433">
        <v>8.5752433654963569E-3</v>
      </c>
      <c r="E1450" s="407">
        <v>4.491853117953528E-2</v>
      </c>
      <c r="F1450" s="407">
        <v>1.3003927379585754E-3</v>
      </c>
      <c r="G1450" s="429">
        <v>1.199008090585166E-3</v>
      </c>
      <c r="H1450" s="444">
        <v>8.9712132525092853E-5</v>
      </c>
      <c r="I1450" s="412">
        <v>8.5831226362387763E-5</v>
      </c>
      <c r="J1450" s="428">
        <v>3.6342880665705998E-2</v>
      </c>
    </row>
    <row r="1451" spans="1:10" ht="15.6" x14ac:dyDescent="0.3">
      <c r="A1451" s="422" t="s">
        <v>80</v>
      </c>
      <c r="B1451" s="423">
        <v>2027</v>
      </c>
      <c r="C1451" s="436" t="s">
        <v>1697</v>
      </c>
      <c r="D1451" s="433">
        <v>7.6065579467706956E-3</v>
      </c>
      <c r="E1451" s="407">
        <v>4.0482422195449681E-2</v>
      </c>
      <c r="F1451" s="407">
        <v>1.2284013538429732E-3</v>
      </c>
      <c r="G1451" s="429">
        <v>1.1322280294607525E-3</v>
      </c>
      <c r="H1451" s="444">
        <v>7.3995497666555629E-5</v>
      </c>
      <c r="I1451" s="412">
        <v>7.0794484813199745E-5</v>
      </c>
      <c r="J1451" s="428">
        <v>3.5276483912835707E-2</v>
      </c>
    </row>
    <row r="1452" spans="1:10" ht="15.6" x14ac:dyDescent="0.3">
      <c r="A1452" s="422" t="s">
        <v>80</v>
      </c>
      <c r="B1452" s="423">
        <v>2028</v>
      </c>
      <c r="C1452" s="436" t="s">
        <v>1698</v>
      </c>
      <c r="D1452" s="433">
        <v>6.8058982755046732E-3</v>
      </c>
      <c r="E1452" s="407">
        <v>3.6837669554834987E-2</v>
      </c>
      <c r="F1452" s="407">
        <v>1.1532110166867493E-3</v>
      </c>
      <c r="G1452" s="429">
        <v>1.0626550449567068E-3</v>
      </c>
      <c r="H1452" s="444">
        <v>6.2238327917686639E-5</v>
      </c>
      <c r="I1452" s="412">
        <v>5.9545925965141118E-5</v>
      </c>
      <c r="J1452" s="428">
        <v>3.4299692358146387E-2</v>
      </c>
    </row>
    <row r="1453" spans="1:10" ht="15.6" x14ac:dyDescent="0.3">
      <c r="A1453" s="422" t="s">
        <v>80</v>
      </c>
      <c r="B1453" s="423">
        <v>2029</v>
      </c>
      <c r="C1453" s="436" t="s">
        <v>1699</v>
      </c>
      <c r="D1453" s="433">
        <v>6.0958913466390464E-3</v>
      </c>
      <c r="E1453" s="407">
        <v>3.3722229168003069E-2</v>
      </c>
      <c r="F1453" s="407">
        <v>1.0819055392049322E-3</v>
      </c>
      <c r="G1453" s="429">
        <v>9.967946976786944E-4</v>
      </c>
      <c r="H1453" s="444">
        <v>5.4253916833889513E-5</v>
      </c>
      <c r="I1453" s="412">
        <v>5.1906914160346414E-5</v>
      </c>
      <c r="J1453" s="428">
        <v>3.3401870015901509E-2</v>
      </c>
    </row>
    <row r="1454" spans="1:10" ht="15.6" x14ac:dyDescent="0.3">
      <c r="A1454" s="422" t="s">
        <v>80</v>
      </c>
      <c r="B1454" s="423">
        <v>2030</v>
      </c>
      <c r="C1454" s="436" t="s">
        <v>1700</v>
      </c>
      <c r="D1454" s="433">
        <v>5.5050557481876022E-3</v>
      </c>
      <c r="E1454" s="407">
        <v>3.1160069883585009E-2</v>
      </c>
      <c r="F1454" s="407">
        <v>1.0131828175108085E-3</v>
      </c>
      <c r="G1454" s="429">
        <v>9.3331553977823154E-4</v>
      </c>
      <c r="H1454" s="444">
        <v>4.6444494683663639E-5</v>
      </c>
      <c r="I1454" s="412">
        <v>4.4435327095888072E-5</v>
      </c>
      <c r="J1454" s="428">
        <v>3.2587337489369581E-2</v>
      </c>
    </row>
    <row r="1455" spans="1:10" ht="15.6" x14ac:dyDescent="0.3">
      <c r="A1455" s="422" t="s">
        <v>80</v>
      </c>
      <c r="B1455" s="423">
        <v>2031</v>
      </c>
      <c r="C1455" s="436" t="s">
        <v>1701</v>
      </c>
      <c r="D1455" s="433">
        <v>4.9831069345206841E-3</v>
      </c>
      <c r="E1455" s="407">
        <v>2.8949224581537897E-2</v>
      </c>
      <c r="F1455" s="407">
        <v>9.5031240197574677E-4</v>
      </c>
      <c r="G1455" s="429">
        <v>8.7534061312733921E-4</v>
      </c>
      <c r="H1455" s="444">
        <v>4.1941499807961854E-5</v>
      </c>
      <c r="I1455" s="412">
        <v>4.0127125261986937E-5</v>
      </c>
      <c r="J1455" s="428">
        <v>3.1850452991460408E-2</v>
      </c>
    </row>
    <row r="1456" spans="1:10" ht="15.6" x14ac:dyDescent="0.3">
      <c r="A1456" s="422" t="s">
        <v>80</v>
      </c>
      <c r="B1456" s="423">
        <v>2032</v>
      </c>
      <c r="C1456" s="436" t="s">
        <v>1702</v>
      </c>
      <c r="D1456" s="433">
        <v>4.5318843242863581E-3</v>
      </c>
      <c r="E1456" s="407">
        <v>2.7108376511409033E-2</v>
      </c>
      <c r="F1456" s="407">
        <v>8.9115261405546141E-4</v>
      </c>
      <c r="G1456" s="429">
        <v>8.2077953987684537E-4</v>
      </c>
      <c r="H1456" s="444">
        <v>3.7492676868029392E-5</v>
      </c>
      <c r="I1456" s="412">
        <v>3.5870763939837212E-5</v>
      </c>
      <c r="J1456" s="428">
        <v>3.1191059947847787E-2</v>
      </c>
    </row>
    <row r="1457" spans="1:10" ht="15.6" x14ac:dyDescent="0.3">
      <c r="A1457" s="422" t="s">
        <v>80</v>
      </c>
      <c r="B1457" s="423">
        <v>2033</v>
      </c>
      <c r="C1457" s="436" t="s">
        <v>1703</v>
      </c>
      <c r="D1457" s="433">
        <v>4.1430813698929599E-3</v>
      </c>
      <c r="E1457" s="407">
        <v>2.5596646152047344E-2</v>
      </c>
      <c r="F1457" s="407">
        <v>8.3753493787898446E-4</v>
      </c>
      <c r="G1457" s="429">
        <v>7.7137143791538763E-4</v>
      </c>
      <c r="H1457" s="444">
        <v>3.4572228631793938E-5</v>
      </c>
      <c r="I1457" s="412">
        <v>3.3076648383338149E-5</v>
      </c>
      <c r="J1457" s="428">
        <v>3.0599106039668658E-2</v>
      </c>
    </row>
    <row r="1458" spans="1:10" ht="15.6" x14ac:dyDescent="0.3">
      <c r="A1458" s="422" t="s">
        <v>80</v>
      </c>
      <c r="B1458" s="423">
        <v>2034</v>
      </c>
      <c r="C1458" s="436" t="s">
        <v>1704</v>
      </c>
      <c r="D1458" s="433">
        <v>3.7963117318722322E-3</v>
      </c>
      <c r="E1458" s="407">
        <v>2.4307756334975648E-2</v>
      </c>
      <c r="F1458" s="407">
        <v>7.8771548254449224E-4</v>
      </c>
      <c r="G1458" s="429">
        <v>7.2546074765792584E-4</v>
      </c>
      <c r="H1458" s="444">
        <v>3.1801216381900112E-5</v>
      </c>
      <c r="I1458" s="412">
        <v>3.0425510132820796E-5</v>
      </c>
      <c r="J1458" s="428">
        <v>3.0072066506401596E-2</v>
      </c>
    </row>
    <row r="1459" spans="1:10" ht="15.6" x14ac:dyDescent="0.3">
      <c r="A1459" s="422" t="s">
        <v>80</v>
      </c>
      <c r="B1459" s="423">
        <v>2035</v>
      </c>
      <c r="C1459" s="436" t="s">
        <v>1705</v>
      </c>
      <c r="D1459" s="433">
        <v>3.486524123725679E-3</v>
      </c>
      <c r="E1459" s="407">
        <v>2.3212133707519643E-2</v>
      </c>
      <c r="F1459" s="407">
        <v>7.4180363438979653E-4</v>
      </c>
      <c r="G1459" s="429">
        <v>6.831548886006676E-4</v>
      </c>
      <c r="H1459" s="444">
        <v>2.9325770670403875E-5</v>
      </c>
      <c r="I1459" s="412">
        <v>2.8057147873782463E-5</v>
      </c>
      <c r="J1459" s="428">
        <v>2.9604695979467521E-2</v>
      </c>
    </row>
    <row r="1460" spans="1:10" ht="15.6" x14ac:dyDescent="0.3">
      <c r="A1460" s="422" t="s">
        <v>80</v>
      </c>
      <c r="B1460" s="423">
        <v>2036</v>
      </c>
      <c r="C1460" s="436" t="s">
        <v>1706</v>
      </c>
      <c r="D1460" s="433">
        <v>3.2197934258992736E-3</v>
      </c>
      <c r="E1460" s="407">
        <v>2.2312174321552414E-2</v>
      </c>
      <c r="F1460" s="407">
        <v>7.0210711125621994E-4</v>
      </c>
      <c r="G1460" s="429">
        <v>6.4657705030246636E-4</v>
      </c>
      <c r="H1460" s="444">
        <v>2.7238012867694739E-5</v>
      </c>
      <c r="I1460" s="412">
        <v>2.6059709346567493E-5</v>
      </c>
      <c r="J1460" s="428">
        <v>2.9198296931408158E-2</v>
      </c>
    </row>
    <row r="1461" spans="1:10" ht="15.6" x14ac:dyDescent="0.3">
      <c r="A1461" s="422" t="s">
        <v>80</v>
      </c>
      <c r="B1461" s="423">
        <v>2037</v>
      </c>
      <c r="C1461" s="436" t="s">
        <v>1707</v>
      </c>
      <c r="D1461" s="433">
        <v>2.9912735835271424E-3</v>
      </c>
      <c r="E1461" s="407">
        <v>2.1579041628987675E-2</v>
      </c>
      <c r="F1461" s="407">
        <v>6.6682296159638517E-4</v>
      </c>
      <c r="G1461" s="429">
        <v>6.1407240906706355E-4</v>
      </c>
      <c r="H1461" s="444">
        <v>2.557357493938719E-5</v>
      </c>
      <c r="I1461" s="412">
        <v>2.446727047736207E-5</v>
      </c>
      <c r="J1461" s="428">
        <v>2.8842556275642472E-2</v>
      </c>
    </row>
    <row r="1462" spans="1:10" ht="15.6" x14ac:dyDescent="0.3">
      <c r="A1462" s="422" t="s">
        <v>80</v>
      </c>
      <c r="B1462" s="423">
        <v>2038</v>
      </c>
      <c r="C1462" s="436" t="s">
        <v>1708</v>
      </c>
      <c r="D1462" s="433">
        <v>2.7811129293260311E-3</v>
      </c>
      <c r="E1462" s="407">
        <v>2.0908000374770294E-2</v>
      </c>
      <c r="F1462" s="407">
        <v>6.3535972138364721E-4</v>
      </c>
      <c r="G1462" s="429">
        <v>5.8509029445370949E-4</v>
      </c>
      <c r="H1462" s="444">
        <v>2.4158262794353754E-5</v>
      </c>
      <c r="I1462" s="412">
        <v>2.3113189367548637E-5</v>
      </c>
      <c r="J1462" s="428">
        <v>2.8535303240747802E-2</v>
      </c>
    </row>
    <row r="1463" spans="1:10" ht="15.6" x14ac:dyDescent="0.3">
      <c r="A1463" s="422" t="s">
        <v>80</v>
      </c>
      <c r="B1463" s="423">
        <v>2039</v>
      </c>
      <c r="C1463" s="436" t="s">
        <v>1709</v>
      </c>
      <c r="D1463" s="433">
        <v>2.5768154427536659E-3</v>
      </c>
      <c r="E1463" s="407">
        <v>2.0247774765427617E-2</v>
      </c>
      <c r="F1463" s="407">
        <v>6.0736507568042667E-4</v>
      </c>
      <c r="G1463" s="429">
        <v>5.5930622519726814E-4</v>
      </c>
      <c r="H1463" s="444">
        <v>2.2967757412155623E-5</v>
      </c>
      <c r="I1463" s="412">
        <v>2.1974185759742359E-5</v>
      </c>
      <c r="J1463" s="428">
        <v>2.8269611180648753E-2</v>
      </c>
    </row>
    <row r="1464" spans="1:10" ht="15.6" x14ac:dyDescent="0.3">
      <c r="A1464" s="422" t="s">
        <v>80</v>
      </c>
      <c r="B1464" s="423">
        <v>2040</v>
      </c>
      <c r="C1464" s="436" t="s">
        <v>1710</v>
      </c>
      <c r="D1464" s="433">
        <v>2.3981851398564755E-3</v>
      </c>
      <c r="E1464" s="407">
        <v>1.9712841638301823E-2</v>
      </c>
      <c r="F1464" s="407">
        <v>5.8284792193887415E-4</v>
      </c>
      <c r="G1464" s="429">
        <v>5.3672537804976841E-4</v>
      </c>
      <c r="H1464" s="444">
        <v>2.194398049077358E-5</v>
      </c>
      <c r="I1464" s="412">
        <v>2.0994693398713233E-5</v>
      </c>
      <c r="J1464" s="428">
        <v>2.803951738537263E-2</v>
      </c>
    </row>
    <row r="1465" spans="1:10" ht="15.6" x14ac:dyDescent="0.3">
      <c r="A1465" s="422" t="s">
        <v>80</v>
      </c>
      <c r="B1465" s="423">
        <v>2041</v>
      </c>
      <c r="C1465" s="436" t="s">
        <v>1711</v>
      </c>
      <c r="D1465" s="433">
        <v>2.2622033004912334E-3</v>
      </c>
      <c r="E1465" s="407">
        <v>1.9296696172905629E-2</v>
      </c>
      <c r="F1465" s="407">
        <v>5.63655086377255E-4</v>
      </c>
      <c r="G1465" s="429">
        <v>5.1904640953022451E-4</v>
      </c>
      <c r="H1465" s="444">
        <v>2.1092528519445091E-5</v>
      </c>
      <c r="I1465" s="412">
        <v>2.0180070699870576E-5</v>
      </c>
      <c r="J1465" s="428">
        <v>2.7844032482170676E-2</v>
      </c>
    </row>
    <row r="1466" spans="1:10" ht="15.6" x14ac:dyDescent="0.3">
      <c r="A1466" s="422" t="s">
        <v>80</v>
      </c>
      <c r="B1466" s="423">
        <v>2042</v>
      </c>
      <c r="C1466" s="436" t="s">
        <v>1712</v>
      </c>
      <c r="D1466" s="433">
        <v>2.1453994311084017E-3</v>
      </c>
      <c r="E1466" s="407">
        <v>1.8918002678785746E-2</v>
      </c>
      <c r="F1466" s="407">
        <v>5.4722802149056321E-4</v>
      </c>
      <c r="G1466" s="429">
        <v>5.0391594363476989E-4</v>
      </c>
      <c r="H1466" s="444">
        <v>2.0377912277780314E-5</v>
      </c>
      <c r="I1466" s="412">
        <v>1.949637427263233E-5</v>
      </c>
      <c r="J1466" s="428">
        <v>2.7674149530121043E-2</v>
      </c>
    </row>
    <row r="1467" spans="1:10" ht="15.6" x14ac:dyDescent="0.3">
      <c r="A1467" s="422" t="s">
        <v>80</v>
      </c>
      <c r="B1467" s="423">
        <v>2043</v>
      </c>
      <c r="C1467" s="436" t="s">
        <v>1713</v>
      </c>
      <c r="D1467" s="433">
        <v>2.054210767330051E-3</v>
      </c>
      <c r="E1467" s="407">
        <v>1.8624965398360446E-2</v>
      </c>
      <c r="F1467" s="407">
        <v>5.3328749292422739E-4</v>
      </c>
      <c r="G1467" s="429">
        <v>4.9107752630185662E-4</v>
      </c>
      <c r="H1467" s="444">
        <v>1.9821074317058711E-5</v>
      </c>
      <c r="I1467" s="412">
        <v>1.8963621901683896E-5</v>
      </c>
      <c r="J1467" s="428">
        <v>2.7528994293118485E-2</v>
      </c>
    </row>
    <row r="1468" spans="1:10" ht="15.6" x14ac:dyDescent="0.3">
      <c r="A1468" s="422" t="s">
        <v>80</v>
      </c>
      <c r="B1468" s="423">
        <v>2044</v>
      </c>
      <c r="C1468" s="436" t="s">
        <v>1714</v>
      </c>
      <c r="D1468" s="433">
        <v>1.984314791585486E-3</v>
      </c>
      <c r="E1468" s="407">
        <v>1.8386201019022292E-2</v>
      </c>
      <c r="F1468" s="407">
        <v>5.2147447447073328E-4</v>
      </c>
      <c r="G1468" s="429">
        <v>4.8019889859983233E-4</v>
      </c>
      <c r="H1468" s="444">
        <v>1.9382026010879653E-5</v>
      </c>
      <c r="I1468" s="412">
        <v>1.8543565419201729E-5</v>
      </c>
      <c r="J1468" s="428">
        <v>2.7403120124454502E-2</v>
      </c>
    </row>
    <row r="1469" spans="1:10" ht="15.6" x14ac:dyDescent="0.3">
      <c r="A1469" s="422" t="s">
        <v>80</v>
      </c>
      <c r="B1469" s="423">
        <v>2045</v>
      </c>
      <c r="C1469" s="436" t="s">
        <v>1715</v>
      </c>
      <c r="D1469" s="433">
        <v>1.9359644243169491E-3</v>
      </c>
      <c r="E1469" s="407">
        <v>1.8221339949813977E-2</v>
      </c>
      <c r="F1469" s="407">
        <v>5.1147141258764688E-4</v>
      </c>
      <c r="G1469" s="429">
        <v>4.7098859279880005E-4</v>
      </c>
      <c r="H1469" s="444">
        <v>1.903342149399362E-5</v>
      </c>
      <c r="I1469" s="412">
        <v>1.8210048134209214E-5</v>
      </c>
      <c r="J1469" s="428">
        <v>2.7293724656749372E-2</v>
      </c>
    </row>
    <row r="1470" spans="1:10" ht="15.6" x14ac:dyDescent="0.3">
      <c r="A1470" s="422" t="s">
        <v>80</v>
      </c>
      <c r="B1470" s="423">
        <v>2046</v>
      </c>
      <c r="C1470" s="436" t="s">
        <v>1716</v>
      </c>
      <c r="D1470" s="433">
        <v>1.8929978156073334E-3</v>
      </c>
      <c r="E1470" s="407">
        <v>1.8081100257862019E-2</v>
      </c>
      <c r="F1470" s="407">
        <v>5.0304382655561866E-4</v>
      </c>
      <c r="G1470" s="429">
        <v>4.6322888757797113E-4</v>
      </c>
      <c r="H1470" s="444">
        <v>1.874484070300587E-5</v>
      </c>
      <c r="I1470" s="412">
        <v>1.7933948446704562E-5</v>
      </c>
      <c r="J1470" s="428">
        <v>2.7195510428877849E-2</v>
      </c>
    </row>
    <row r="1471" spans="1:10" ht="15.6" x14ac:dyDescent="0.3">
      <c r="A1471" s="422" t="s">
        <v>80</v>
      </c>
      <c r="B1471" s="423">
        <v>2047</v>
      </c>
      <c r="C1471" s="436" t="s">
        <v>1717</v>
      </c>
      <c r="D1471" s="433">
        <v>1.8535396230899884E-3</v>
      </c>
      <c r="E1471" s="407">
        <v>1.7944500699758999E-2</v>
      </c>
      <c r="F1471" s="407">
        <v>4.9596412136858738E-4</v>
      </c>
      <c r="G1471" s="429">
        <v>4.5670961220499234E-4</v>
      </c>
      <c r="H1471" s="444">
        <v>1.8487348520291651E-5</v>
      </c>
      <c r="I1471" s="412">
        <v>1.768759467445732E-5</v>
      </c>
      <c r="J1471" s="428">
        <v>2.711301893574616E-2</v>
      </c>
    </row>
    <row r="1472" spans="1:10" ht="15.6" x14ac:dyDescent="0.3">
      <c r="A1472" s="422" t="s">
        <v>80</v>
      </c>
      <c r="B1472" s="423">
        <v>2048</v>
      </c>
      <c r="C1472" s="436" t="s">
        <v>1718</v>
      </c>
      <c r="D1472" s="433">
        <v>1.8217432833028458E-3</v>
      </c>
      <c r="E1472" s="407">
        <v>1.7831477263814351E-2</v>
      </c>
      <c r="F1472" s="407">
        <v>4.900857600025685E-4</v>
      </c>
      <c r="G1472" s="429">
        <v>4.5129656864653026E-4</v>
      </c>
      <c r="H1472" s="444">
        <v>1.8257218813359221E-5</v>
      </c>
      <c r="I1472" s="412">
        <v>1.746741750664129E-5</v>
      </c>
      <c r="J1472" s="428">
        <v>2.7041709774882423E-2</v>
      </c>
    </row>
    <row r="1473" spans="1:10" ht="15.6" x14ac:dyDescent="0.3">
      <c r="A1473" s="422" t="s">
        <v>80</v>
      </c>
      <c r="B1473" s="423">
        <v>2049</v>
      </c>
      <c r="C1473" s="436" t="s">
        <v>1719</v>
      </c>
      <c r="D1473" s="433">
        <v>1.8099740892500477E-3</v>
      </c>
      <c r="E1473" s="407">
        <v>1.7836499776255267E-2</v>
      </c>
      <c r="F1473" s="407">
        <v>4.8637578052961516E-4</v>
      </c>
      <c r="G1473" s="429">
        <v>4.4787898304988148E-4</v>
      </c>
      <c r="H1473" s="444">
        <v>1.8102576292116005E-5</v>
      </c>
      <c r="I1473" s="412">
        <v>1.7319467076143192E-5</v>
      </c>
      <c r="J1473" s="428">
        <v>2.6981092071355975E-2</v>
      </c>
    </row>
    <row r="1474" spans="1:10" ht="15.6" x14ac:dyDescent="0.3">
      <c r="A1474" s="422" t="s">
        <v>80</v>
      </c>
      <c r="B1474" s="423">
        <v>2050</v>
      </c>
      <c r="C1474" s="436" t="s">
        <v>1720</v>
      </c>
      <c r="D1474" s="433">
        <v>1.800547442941445E-3</v>
      </c>
      <c r="E1474" s="407">
        <v>1.7842616241207955E-2</v>
      </c>
      <c r="F1474" s="407">
        <v>4.8333944228639506E-4</v>
      </c>
      <c r="G1474" s="429">
        <v>4.4508068638499001E-4</v>
      </c>
      <c r="H1474" s="444">
        <v>1.7920771109094391E-5</v>
      </c>
      <c r="I1474" s="412">
        <v>1.7145520282578545E-5</v>
      </c>
      <c r="J1474" s="428">
        <v>2.6927403947120336E-2</v>
      </c>
    </row>
    <row r="1475" spans="1:10" ht="15.6" x14ac:dyDescent="0.3">
      <c r="A1475" s="422" t="s">
        <v>41</v>
      </c>
      <c r="B1475" s="423">
        <v>2015</v>
      </c>
      <c r="C1475" s="436" t="s">
        <v>2500</v>
      </c>
      <c r="D1475" s="433">
        <v>3.5957152013177548E-2</v>
      </c>
      <c r="E1475" s="407">
        <v>0.14870768687395336</v>
      </c>
      <c r="F1475" s="407">
        <v>1.7859963860973552E-3</v>
      </c>
      <c r="G1475" s="429">
        <v>1.6490385761501101E-3</v>
      </c>
      <c r="H1475" s="444">
        <v>1.4023786876264091E-4</v>
      </c>
      <c r="I1475" s="412">
        <v>1.3417124463835841E-4</v>
      </c>
      <c r="J1475" s="428">
        <v>4.3121658217007156E-2</v>
      </c>
    </row>
    <row r="1476" spans="1:10" ht="15.6" x14ac:dyDescent="0.3">
      <c r="A1476" s="422" t="s">
        <v>41</v>
      </c>
      <c r="B1476" s="423">
        <v>2016</v>
      </c>
      <c r="C1476" s="436" t="s">
        <v>2501</v>
      </c>
      <c r="D1476" s="433">
        <v>2.9913280214975996E-2</v>
      </c>
      <c r="E1476" s="407">
        <v>0.1262639147267518</v>
      </c>
      <c r="F1476" s="407">
        <v>1.7539041415155607E-3</v>
      </c>
      <c r="G1476" s="429">
        <v>1.6182460958582457E-3</v>
      </c>
      <c r="H1476" s="444">
        <v>1.1996520932165659E-4</v>
      </c>
      <c r="I1476" s="412">
        <v>1.1477556849902631E-4</v>
      </c>
      <c r="J1476" s="428">
        <v>4.221506794956064E-2</v>
      </c>
    </row>
    <row r="1477" spans="1:10" ht="15.6" x14ac:dyDescent="0.3">
      <c r="A1477" s="422" t="s">
        <v>41</v>
      </c>
      <c r="B1477" s="423">
        <v>2017</v>
      </c>
      <c r="C1477" s="436" t="s">
        <v>1721</v>
      </c>
      <c r="D1477" s="433">
        <v>2.4272019381788044E-2</v>
      </c>
      <c r="E1477" s="407">
        <v>0.10505662551706285</v>
      </c>
      <c r="F1477" s="407">
        <v>1.7423587532116719E-3</v>
      </c>
      <c r="G1477" s="429">
        <v>1.6066586532560063E-3</v>
      </c>
      <c r="H1477" s="444">
        <v>1.0604262136171993E-4</v>
      </c>
      <c r="I1477" s="412">
        <v>1.0145526879162678E-4</v>
      </c>
      <c r="J1477" s="428">
        <v>4.1218945554002649E-2</v>
      </c>
    </row>
    <row r="1478" spans="1:10" ht="15.6" x14ac:dyDescent="0.3">
      <c r="A1478" s="422" t="s">
        <v>41</v>
      </c>
      <c r="B1478" s="423">
        <v>2018</v>
      </c>
      <c r="C1478" s="436" t="s">
        <v>1722</v>
      </c>
      <c r="D1478" s="433">
        <v>1.9734747684303847E-2</v>
      </c>
      <c r="E1478" s="407">
        <v>8.7598943077177735E-2</v>
      </c>
      <c r="F1478" s="407">
        <v>1.7563712643964969E-3</v>
      </c>
      <c r="G1478" s="429">
        <v>1.6188234603624512E-3</v>
      </c>
      <c r="H1478" s="444">
        <v>9.5156114171661351E-5</v>
      </c>
      <c r="I1478" s="412">
        <v>9.103970467106917E-5</v>
      </c>
      <c r="J1478" s="428">
        <v>4.0151491746056284E-2</v>
      </c>
    </row>
    <row r="1479" spans="1:10" ht="15.6" x14ac:dyDescent="0.3">
      <c r="A1479" s="422" t="s">
        <v>41</v>
      </c>
      <c r="B1479" s="423">
        <v>2019</v>
      </c>
      <c r="C1479" s="436" t="s">
        <v>1723</v>
      </c>
      <c r="D1479" s="433">
        <v>1.6214568369141386E-2</v>
      </c>
      <c r="E1479" s="407">
        <v>7.3584811470420938E-2</v>
      </c>
      <c r="F1479" s="407">
        <v>1.7603712373817065E-3</v>
      </c>
      <c r="G1479" s="429">
        <v>1.6219646958442393E-3</v>
      </c>
      <c r="H1479" s="444">
        <v>8.5736676335484817E-5</v>
      </c>
      <c r="I1479" s="412">
        <v>8.2027743345299288E-5</v>
      </c>
      <c r="J1479" s="428">
        <v>3.9055479844100328E-2</v>
      </c>
    </row>
    <row r="1480" spans="1:10" ht="15.6" x14ac:dyDescent="0.3">
      <c r="A1480" s="422" t="s">
        <v>41</v>
      </c>
      <c r="B1480" s="423">
        <v>2020</v>
      </c>
      <c r="C1480" s="436" t="s">
        <v>1724</v>
      </c>
      <c r="D1480" s="433">
        <v>1.3579043216454451E-2</v>
      </c>
      <c r="E1480" s="407">
        <v>6.2494039311367815E-2</v>
      </c>
      <c r="F1480" s="407">
        <v>1.6928694884919084E-3</v>
      </c>
      <c r="G1480" s="429">
        <v>1.5595489603873851E-3</v>
      </c>
      <c r="H1480" s="444">
        <v>7.80954725987178E-5</v>
      </c>
      <c r="I1480" s="412">
        <v>7.4717100687754422E-5</v>
      </c>
      <c r="J1480" s="428">
        <v>3.7944675375835797E-2</v>
      </c>
    </row>
    <row r="1481" spans="1:10" ht="15.6" x14ac:dyDescent="0.3">
      <c r="A1481" s="422" t="s">
        <v>41</v>
      </c>
      <c r="B1481" s="423">
        <v>2021</v>
      </c>
      <c r="C1481" s="436" t="s">
        <v>1725</v>
      </c>
      <c r="D1481" s="433">
        <v>1.15711230160442E-2</v>
      </c>
      <c r="E1481" s="407">
        <v>5.3677385745573333E-2</v>
      </c>
      <c r="F1481" s="407">
        <v>1.5705423669169184E-3</v>
      </c>
      <c r="G1481" s="429">
        <v>1.4467140695452129E-3</v>
      </c>
      <c r="H1481" s="444">
        <v>6.9250027339717962E-5</v>
      </c>
      <c r="I1481" s="412">
        <v>6.625430302596415E-5</v>
      </c>
      <c r="J1481" s="428">
        <v>3.6894422616506939E-2</v>
      </c>
    </row>
    <row r="1482" spans="1:10" ht="15.6" x14ac:dyDescent="0.3">
      <c r="A1482" s="422" t="s">
        <v>41</v>
      </c>
      <c r="B1482" s="423">
        <v>2022</v>
      </c>
      <c r="C1482" s="436" t="s">
        <v>1726</v>
      </c>
      <c r="D1482" s="433">
        <v>9.8191172017691609E-3</v>
      </c>
      <c r="E1482" s="407">
        <v>4.6451263851539304E-2</v>
      </c>
      <c r="F1482" s="407">
        <v>1.4804395226827123E-3</v>
      </c>
      <c r="G1482" s="429">
        <v>1.3635438955039282E-3</v>
      </c>
      <c r="H1482" s="444">
        <v>6.2070456233434177E-5</v>
      </c>
      <c r="I1482" s="412">
        <v>5.9385315615710841E-5</v>
      </c>
      <c r="J1482" s="428">
        <v>3.5787960992248832E-2</v>
      </c>
    </row>
    <row r="1483" spans="1:10" ht="15.6" x14ac:dyDescent="0.3">
      <c r="A1483" s="422" t="s">
        <v>41</v>
      </c>
      <c r="B1483" s="423">
        <v>2023</v>
      </c>
      <c r="C1483" s="436" t="s">
        <v>1727</v>
      </c>
      <c r="D1483" s="433">
        <v>8.5237541181619608E-3</v>
      </c>
      <c r="E1483" s="407">
        <v>4.0762305341656042E-2</v>
      </c>
      <c r="F1483" s="407">
        <v>1.4124671673676995E-3</v>
      </c>
      <c r="G1483" s="429">
        <v>1.300817323135798E-3</v>
      </c>
      <c r="H1483" s="444">
        <v>5.6213082984290187E-5</v>
      </c>
      <c r="I1483" s="412">
        <v>5.3781332967831637E-5</v>
      </c>
      <c r="J1483" s="428">
        <v>3.4690930468819901E-2</v>
      </c>
    </row>
    <row r="1484" spans="1:10" ht="15.6" x14ac:dyDescent="0.3">
      <c r="A1484" s="422" t="s">
        <v>41</v>
      </c>
      <c r="B1484" s="423">
        <v>2024</v>
      </c>
      <c r="C1484" s="436" t="s">
        <v>1728</v>
      </c>
      <c r="D1484" s="433">
        <v>7.455217623259458E-3</v>
      </c>
      <c r="E1484" s="407">
        <v>3.6179444535163884E-2</v>
      </c>
      <c r="F1484" s="407">
        <v>1.3538332296398367E-3</v>
      </c>
      <c r="G1484" s="429">
        <v>1.2467059214383656E-3</v>
      </c>
      <c r="H1484" s="444">
        <v>5.1051138544417268E-5</v>
      </c>
      <c r="I1484" s="412">
        <v>4.884269010642281E-5</v>
      </c>
      <c r="J1484" s="428">
        <v>3.3652166853215794E-2</v>
      </c>
    </row>
    <row r="1485" spans="1:10" ht="15.6" x14ac:dyDescent="0.3">
      <c r="A1485" s="422" t="s">
        <v>41</v>
      </c>
      <c r="B1485" s="423">
        <v>2025</v>
      </c>
      <c r="C1485" s="436" t="s">
        <v>1729</v>
      </c>
      <c r="D1485" s="433">
        <v>6.5731402388156815E-3</v>
      </c>
      <c r="E1485" s="407">
        <v>3.2539364201049151E-2</v>
      </c>
      <c r="F1485" s="407">
        <v>1.3024017781310315E-3</v>
      </c>
      <c r="G1485" s="429">
        <v>1.1992467972223655E-3</v>
      </c>
      <c r="H1485" s="444">
        <v>4.6578787811972593E-5</v>
      </c>
      <c r="I1485" s="412">
        <v>4.4563818214583137E-5</v>
      </c>
      <c r="J1485" s="428">
        <v>3.2583423602709757E-2</v>
      </c>
    </row>
    <row r="1486" spans="1:10" ht="15.6" x14ac:dyDescent="0.3">
      <c r="A1486" s="422" t="s">
        <v>41</v>
      </c>
      <c r="B1486" s="423">
        <v>2026</v>
      </c>
      <c r="C1486" s="436" t="s">
        <v>1730</v>
      </c>
      <c r="D1486" s="433">
        <v>5.8648883607108713E-3</v>
      </c>
      <c r="E1486" s="407">
        <v>2.9689468369810415E-2</v>
      </c>
      <c r="F1486" s="407">
        <v>1.2415630161316535E-3</v>
      </c>
      <c r="G1486" s="429">
        <v>1.1431688342852251E-3</v>
      </c>
      <c r="H1486" s="444">
        <v>4.2843603796127967E-5</v>
      </c>
      <c r="I1486" s="412">
        <v>4.0990206428526432E-5</v>
      </c>
      <c r="J1486" s="428">
        <v>3.1618092780693378E-2</v>
      </c>
    </row>
    <row r="1487" spans="1:10" ht="15.6" x14ac:dyDescent="0.3">
      <c r="A1487" s="422" t="s">
        <v>41</v>
      </c>
      <c r="B1487" s="423">
        <v>2027</v>
      </c>
      <c r="C1487" s="436" t="s">
        <v>1731</v>
      </c>
      <c r="D1487" s="433">
        <v>5.2744843616195896E-3</v>
      </c>
      <c r="E1487" s="407">
        <v>2.7360814666632517E-2</v>
      </c>
      <c r="F1487" s="407">
        <v>1.1681941521779853E-3</v>
      </c>
      <c r="G1487" s="429">
        <v>1.0755326764616247E-3</v>
      </c>
      <c r="H1487" s="444">
        <v>3.8127083930413335E-5</v>
      </c>
      <c r="I1487" s="412">
        <v>3.6477720579632004E-5</v>
      </c>
      <c r="J1487" s="428">
        <v>3.0747473292941679E-2</v>
      </c>
    </row>
    <row r="1488" spans="1:10" ht="15.6" x14ac:dyDescent="0.3">
      <c r="A1488" s="422" t="s">
        <v>41</v>
      </c>
      <c r="B1488" s="423">
        <v>2028</v>
      </c>
      <c r="C1488" s="436" t="s">
        <v>1732</v>
      </c>
      <c r="D1488" s="433">
        <v>4.7659055376026802E-3</v>
      </c>
      <c r="E1488" s="407">
        <v>2.5431362143479432E-2</v>
      </c>
      <c r="F1488" s="407">
        <v>1.0895717221975822E-3</v>
      </c>
      <c r="G1488" s="429">
        <v>1.0031313631340601E-3</v>
      </c>
      <c r="H1488" s="444">
        <v>3.5153759997135043E-5</v>
      </c>
      <c r="I1488" s="412">
        <v>3.3633022875742819E-5</v>
      </c>
      <c r="J1488" s="428">
        <v>2.9973812160423649E-2</v>
      </c>
    </row>
    <row r="1489" spans="1:10" ht="15.6" x14ac:dyDescent="0.3">
      <c r="A1489" s="422" t="s">
        <v>41</v>
      </c>
      <c r="B1489" s="423">
        <v>2029</v>
      </c>
      <c r="C1489" s="436" t="s">
        <v>1733</v>
      </c>
      <c r="D1489" s="433">
        <v>4.3339781660895844E-3</v>
      </c>
      <c r="E1489" s="407">
        <v>2.3831625388337805E-2</v>
      </c>
      <c r="F1489" s="407">
        <v>1.020484573661885E-3</v>
      </c>
      <c r="G1489" s="429">
        <v>9.3952130245273627E-4</v>
      </c>
      <c r="H1489" s="444">
        <v>3.2816470199697556E-5</v>
      </c>
      <c r="I1489" s="412">
        <v>3.1396844645342752E-5</v>
      </c>
      <c r="J1489" s="428">
        <v>2.9286966978246263E-2</v>
      </c>
    </row>
    <row r="1490" spans="1:10" ht="15.6" x14ac:dyDescent="0.3">
      <c r="A1490" s="422" t="s">
        <v>41</v>
      </c>
      <c r="B1490" s="423">
        <v>2030</v>
      </c>
      <c r="C1490" s="436" t="s">
        <v>1734</v>
      </c>
      <c r="D1490" s="433">
        <v>3.9775449665257869E-3</v>
      </c>
      <c r="E1490" s="407">
        <v>2.2568849321351517E-2</v>
      </c>
      <c r="F1490" s="407">
        <v>9.5880090551072608E-4</v>
      </c>
      <c r="G1490" s="429">
        <v>8.8273405440123453E-4</v>
      </c>
      <c r="H1490" s="444">
        <v>3.0903420033523695E-5</v>
      </c>
      <c r="I1490" s="412">
        <v>2.9566552914853484E-5</v>
      </c>
      <c r="J1490" s="428">
        <v>2.8679780991760273E-2</v>
      </c>
    </row>
    <row r="1491" spans="1:10" ht="15.6" x14ac:dyDescent="0.3">
      <c r="A1491" s="422" t="s">
        <v>41</v>
      </c>
      <c r="B1491" s="423">
        <v>2031</v>
      </c>
      <c r="C1491" s="436" t="s">
        <v>1735</v>
      </c>
      <c r="D1491" s="433">
        <v>3.6672608847150893E-3</v>
      </c>
      <c r="E1491" s="407">
        <v>2.1509782291120955E-2</v>
      </c>
      <c r="F1491" s="407">
        <v>9.0207787874214582E-4</v>
      </c>
      <c r="G1491" s="429">
        <v>8.3052373911831072E-4</v>
      </c>
      <c r="H1491" s="444">
        <v>2.9411389958620574E-5</v>
      </c>
      <c r="I1491" s="412">
        <v>2.8139065225371731E-5</v>
      </c>
      <c r="J1491" s="428">
        <v>2.8195877025636373E-2</v>
      </c>
    </row>
    <row r="1492" spans="1:10" ht="15.6" x14ac:dyDescent="0.3">
      <c r="A1492" s="422" t="s">
        <v>41</v>
      </c>
      <c r="B1492" s="423">
        <v>2032</v>
      </c>
      <c r="C1492" s="436" t="s">
        <v>1736</v>
      </c>
      <c r="D1492" s="433">
        <v>3.3996677716218973E-3</v>
      </c>
      <c r="E1492" s="407">
        <v>2.0647076301390455E-2</v>
      </c>
      <c r="F1492" s="407">
        <v>8.4984096816676121E-4</v>
      </c>
      <c r="G1492" s="429">
        <v>7.824414311275392E-4</v>
      </c>
      <c r="H1492" s="444">
        <v>2.8005294767376852E-5</v>
      </c>
      <c r="I1492" s="412">
        <v>2.6793800816079742E-5</v>
      </c>
      <c r="J1492" s="428">
        <v>2.7724178382818279E-2</v>
      </c>
    </row>
    <row r="1493" spans="1:10" ht="15.6" x14ac:dyDescent="0.3">
      <c r="A1493" s="422" t="s">
        <v>41</v>
      </c>
      <c r="B1493" s="423">
        <v>2033</v>
      </c>
      <c r="C1493" s="436" t="s">
        <v>1737</v>
      </c>
      <c r="D1493" s="433">
        <v>3.1691974863557819E-3</v>
      </c>
      <c r="E1493" s="407">
        <v>1.9952786385020387E-2</v>
      </c>
      <c r="F1493" s="407">
        <v>8.0215698485073031E-4</v>
      </c>
      <c r="G1493" s="429">
        <v>7.3855347196420315E-4</v>
      </c>
      <c r="H1493" s="444">
        <v>2.6823153079496308E-5</v>
      </c>
      <c r="I1493" s="412">
        <v>2.5662795501262881E-5</v>
      </c>
      <c r="J1493" s="428">
        <v>2.7310628698226969E-2</v>
      </c>
    </row>
    <row r="1494" spans="1:10" ht="15.6" x14ac:dyDescent="0.3">
      <c r="A1494" s="422" t="s">
        <v>41</v>
      </c>
      <c r="B1494" s="423">
        <v>2034</v>
      </c>
      <c r="C1494" s="436" t="s">
        <v>1738</v>
      </c>
      <c r="D1494" s="433">
        <v>2.9666627489879135E-3</v>
      </c>
      <c r="E1494" s="407">
        <v>1.9380216077869647E-2</v>
      </c>
      <c r="F1494" s="407">
        <v>7.5867051860812283E-4</v>
      </c>
      <c r="G1494" s="429">
        <v>6.9853217294649195E-4</v>
      </c>
      <c r="H1494" s="444">
        <v>2.5817170530663152E-5</v>
      </c>
      <c r="I1494" s="412">
        <v>2.4700327203231829E-5</v>
      </c>
      <c r="J1494" s="428">
        <v>2.6949182253174938E-2</v>
      </c>
    </row>
    <row r="1495" spans="1:10" ht="15.6" x14ac:dyDescent="0.3">
      <c r="A1495" s="422" t="s">
        <v>41</v>
      </c>
      <c r="B1495" s="423">
        <v>2035</v>
      </c>
      <c r="C1495" s="436" t="s">
        <v>1739</v>
      </c>
      <c r="D1495" s="433">
        <v>2.7906517987475198E-3</v>
      </c>
      <c r="E1495" s="407">
        <v>1.8919432710403208E-2</v>
      </c>
      <c r="F1495" s="407">
        <v>7.193492717908833E-4</v>
      </c>
      <c r="G1495" s="429">
        <v>6.6234320733696023E-4</v>
      </c>
      <c r="H1495" s="444">
        <v>2.490477800770787E-5</v>
      </c>
      <c r="I1495" s="412">
        <v>2.3827407883093834E-5</v>
      </c>
      <c r="J1495" s="428">
        <v>2.663512707902593E-2</v>
      </c>
    </row>
    <row r="1496" spans="1:10" ht="15.6" x14ac:dyDescent="0.3">
      <c r="A1496" s="422" t="s">
        <v>41</v>
      </c>
      <c r="B1496" s="423">
        <v>2036</v>
      </c>
      <c r="C1496" s="436" t="s">
        <v>1740</v>
      </c>
      <c r="D1496" s="433">
        <v>2.6374786097167241E-3</v>
      </c>
      <c r="E1496" s="407">
        <v>1.8544708776998223E-2</v>
      </c>
      <c r="F1496" s="407">
        <v>6.8466347343827617E-4</v>
      </c>
      <c r="G1496" s="429">
        <v>6.3042069231498282E-4</v>
      </c>
      <c r="H1496" s="444">
        <v>2.4089374909376689E-5</v>
      </c>
      <c r="I1496" s="412">
        <v>2.3047282660957762E-5</v>
      </c>
      <c r="J1496" s="428">
        <v>2.6363625917413262E-2</v>
      </c>
    </row>
    <row r="1497" spans="1:10" ht="15.6" x14ac:dyDescent="0.3">
      <c r="A1497" s="422" t="s">
        <v>41</v>
      </c>
      <c r="B1497" s="423">
        <v>2037</v>
      </c>
      <c r="C1497" s="436" t="s">
        <v>1741</v>
      </c>
      <c r="D1497" s="433">
        <v>2.509907318530348E-3</v>
      </c>
      <c r="E1497" s="407">
        <v>1.826281939449274E-2</v>
      </c>
      <c r="F1497" s="407">
        <v>6.5408379776646104E-4</v>
      </c>
      <c r="G1497" s="429">
        <v>6.0227774177889788E-4</v>
      </c>
      <c r="H1497" s="444">
        <v>2.3383547220897413E-5</v>
      </c>
      <c r="I1497" s="412">
        <v>2.2371989619180395E-5</v>
      </c>
      <c r="J1497" s="428">
        <v>2.6131146640943882E-2</v>
      </c>
    </row>
    <row r="1498" spans="1:10" ht="15.6" x14ac:dyDescent="0.3">
      <c r="A1498" s="422" t="s">
        <v>41</v>
      </c>
      <c r="B1498" s="423">
        <v>2038</v>
      </c>
      <c r="C1498" s="436" t="s">
        <v>1742</v>
      </c>
      <c r="D1498" s="433">
        <v>2.3940601881135915E-3</v>
      </c>
      <c r="E1498" s="407">
        <v>1.8003841884842515E-2</v>
      </c>
      <c r="F1498" s="407">
        <v>6.2718728817393542E-4</v>
      </c>
      <c r="G1498" s="429">
        <v>5.7752469271476884E-4</v>
      </c>
      <c r="H1498" s="444">
        <v>2.278400706869299E-5</v>
      </c>
      <c r="I1498" s="412">
        <v>2.1798380895197616E-5</v>
      </c>
      <c r="J1498" s="428">
        <v>2.5933409212966854E-2</v>
      </c>
    </row>
    <row r="1499" spans="1:10" ht="15.6" x14ac:dyDescent="0.3">
      <c r="A1499" s="422" t="s">
        <v>41</v>
      </c>
      <c r="B1499" s="423">
        <v>2039</v>
      </c>
      <c r="C1499" s="436" t="s">
        <v>1743</v>
      </c>
      <c r="D1499" s="433">
        <v>2.2902763004412881E-3</v>
      </c>
      <c r="E1499" s="407">
        <v>1.777567140147944E-2</v>
      </c>
      <c r="F1499" s="407">
        <v>6.0381997022664459E-4</v>
      </c>
      <c r="G1499" s="429">
        <v>5.5602077885385116E-4</v>
      </c>
      <c r="H1499" s="444">
        <v>2.2278666848366137E-5</v>
      </c>
      <c r="I1499" s="412">
        <v>2.1314900792404609E-5</v>
      </c>
      <c r="J1499" s="428">
        <v>2.5766070270945157E-2</v>
      </c>
    </row>
    <row r="1500" spans="1:10" ht="15.6" x14ac:dyDescent="0.3">
      <c r="A1500" s="422" t="s">
        <v>41</v>
      </c>
      <c r="B1500" s="423">
        <v>2040</v>
      </c>
      <c r="C1500" s="436" t="s">
        <v>1744</v>
      </c>
      <c r="D1500" s="433">
        <v>2.1999787796109348E-3</v>
      </c>
      <c r="E1500" s="407">
        <v>1.7596814833852642E-2</v>
      </c>
      <c r="F1500" s="407">
        <v>5.8378016742660589E-4</v>
      </c>
      <c r="G1500" s="429">
        <v>5.37578750661402E-4</v>
      </c>
      <c r="H1500" s="444">
        <v>2.1845916123757942E-5</v>
      </c>
      <c r="I1500" s="412">
        <v>2.0900874663954508E-5</v>
      </c>
      <c r="J1500" s="428">
        <v>2.5625383675259454E-2</v>
      </c>
    </row>
    <row r="1501" spans="1:10" ht="15.6" x14ac:dyDescent="0.3">
      <c r="A1501" s="422" t="s">
        <v>41</v>
      </c>
      <c r="B1501" s="423">
        <v>2041</v>
      </c>
      <c r="C1501" s="436" t="s">
        <v>1745</v>
      </c>
      <c r="D1501" s="433">
        <v>2.1276131546185423E-3</v>
      </c>
      <c r="E1501" s="407">
        <v>1.7455360490240563E-2</v>
      </c>
      <c r="F1501" s="407">
        <v>5.6746465755840687E-4</v>
      </c>
      <c r="G1501" s="429">
        <v>5.2256384625044209E-4</v>
      </c>
      <c r="H1501" s="444">
        <v>2.1488967031902632E-5</v>
      </c>
      <c r="I1501" s="412">
        <v>2.0559360024222688E-5</v>
      </c>
      <c r="J1501" s="428">
        <v>2.5508934709888464E-2</v>
      </c>
    </row>
    <row r="1502" spans="1:10" ht="15.6" x14ac:dyDescent="0.3">
      <c r="A1502" s="422" t="s">
        <v>41</v>
      </c>
      <c r="B1502" s="423">
        <v>2042</v>
      </c>
      <c r="C1502" s="436" t="s">
        <v>1746</v>
      </c>
      <c r="D1502" s="433">
        <v>2.0668384630441777E-3</v>
      </c>
      <c r="E1502" s="407">
        <v>1.7329897964488757E-2</v>
      </c>
      <c r="F1502" s="407">
        <v>5.5377403662398882E-4</v>
      </c>
      <c r="G1502" s="429">
        <v>5.0996533558584072E-4</v>
      </c>
      <c r="H1502" s="444">
        <v>2.1203612219345098E-5</v>
      </c>
      <c r="I1502" s="412">
        <v>2.0286352138750812E-5</v>
      </c>
      <c r="J1502" s="428">
        <v>2.5411408292880994E-2</v>
      </c>
    </row>
    <row r="1503" spans="1:10" ht="15.6" x14ac:dyDescent="0.3">
      <c r="A1503" s="422" t="s">
        <v>41</v>
      </c>
      <c r="B1503" s="423">
        <v>2043</v>
      </c>
      <c r="C1503" s="436" t="s">
        <v>1747</v>
      </c>
      <c r="D1503" s="433">
        <v>2.02033968858624E-3</v>
      </c>
      <c r="E1503" s="407">
        <v>1.7240485090930156E-2</v>
      </c>
      <c r="F1503" s="407">
        <v>5.4234346942670598E-4</v>
      </c>
      <c r="G1503" s="429">
        <v>4.99446849495999E-4</v>
      </c>
      <c r="H1503" s="444">
        <v>2.097653186448397E-5</v>
      </c>
      <c r="I1503" s="412">
        <v>2.0069104028110216E-5</v>
      </c>
      <c r="J1503" s="428">
        <v>2.5330897511653128E-2</v>
      </c>
    </row>
    <row r="1504" spans="1:10" ht="15.6" x14ac:dyDescent="0.3">
      <c r="A1504" s="422" t="s">
        <v>41</v>
      </c>
      <c r="B1504" s="423">
        <v>2044</v>
      </c>
      <c r="C1504" s="436" t="s">
        <v>1748</v>
      </c>
      <c r="D1504" s="433">
        <v>1.9848632619679299E-3</v>
      </c>
      <c r="E1504" s="407">
        <v>1.7172382689783855E-2</v>
      </c>
      <c r="F1504" s="407">
        <v>5.3283031490340628E-4</v>
      </c>
      <c r="G1504" s="429">
        <v>4.9069287211281538E-4</v>
      </c>
      <c r="H1504" s="444">
        <v>2.0797102423474793E-5</v>
      </c>
      <c r="I1504" s="412">
        <v>1.9897432617933853E-5</v>
      </c>
      <c r="J1504" s="428">
        <v>2.5263624807158182E-2</v>
      </c>
    </row>
    <row r="1505" spans="1:10" ht="15.6" x14ac:dyDescent="0.3">
      <c r="A1505" s="422" t="s">
        <v>41</v>
      </c>
      <c r="B1505" s="423">
        <v>2045</v>
      </c>
      <c r="C1505" s="436" t="s">
        <v>1749</v>
      </c>
      <c r="D1505" s="433">
        <v>1.960012358114402E-3</v>
      </c>
      <c r="E1505" s="407">
        <v>1.7131682250285763E-2</v>
      </c>
      <c r="F1505" s="407">
        <v>5.2495564046943337E-4</v>
      </c>
      <c r="G1505" s="429">
        <v>4.8344729869877862E-4</v>
      </c>
      <c r="H1505" s="444">
        <v>2.0658416809808203E-5</v>
      </c>
      <c r="I1505" s="412">
        <v>1.9764745330257408E-5</v>
      </c>
      <c r="J1505" s="428">
        <v>2.5206075707954492E-2</v>
      </c>
    </row>
    <row r="1506" spans="1:10" ht="15.6" x14ac:dyDescent="0.3">
      <c r="A1506" s="422" t="s">
        <v>41</v>
      </c>
      <c r="B1506" s="423">
        <v>2046</v>
      </c>
      <c r="C1506" s="436" t="s">
        <v>1750</v>
      </c>
      <c r="D1506" s="433">
        <v>1.9392010988205435E-3</v>
      </c>
      <c r="E1506" s="407">
        <v>1.7100243984386917E-2</v>
      </c>
      <c r="F1506" s="407">
        <v>5.184847645396338E-4</v>
      </c>
      <c r="G1506" s="429">
        <v>4.7749348252792815E-4</v>
      </c>
      <c r="H1506" s="444">
        <v>2.0552903004043782E-5</v>
      </c>
      <c r="I1506" s="412">
        <v>1.9663789144629429E-5</v>
      </c>
      <c r="J1506" s="428">
        <v>2.5157600271647616E-2</v>
      </c>
    </row>
    <row r="1507" spans="1:10" ht="15.6" x14ac:dyDescent="0.3">
      <c r="A1507" s="422" t="s">
        <v>41</v>
      </c>
      <c r="B1507" s="423">
        <v>2047</v>
      </c>
      <c r="C1507" s="436" t="s">
        <v>1751</v>
      </c>
      <c r="D1507" s="433">
        <v>1.9211635720349075E-3</v>
      </c>
      <c r="E1507" s="407">
        <v>1.7070873406420925E-2</v>
      </c>
      <c r="F1507" s="407">
        <v>5.1319475429833757E-4</v>
      </c>
      <c r="G1507" s="429">
        <v>4.7262699509604639E-4</v>
      </c>
      <c r="H1507" s="444">
        <v>2.0473413731366409E-5</v>
      </c>
      <c r="I1507" s="412">
        <v>1.9587740951640088E-5</v>
      </c>
      <c r="J1507" s="428">
        <v>2.5116736469805761E-2</v>
      </c>
    </row>
    <row r="1508" spans="1:10" ht="15.6" x14ac:dyDescent="0.3">
      <c r="A1508" s="422" t="s">
        <v>41</v>
      </c>
      <c r="B1508" s="423">
        <v>2048</v>
      </c>
      <c r="C1508" s="436" t="s">
        <v>1752</v>
      </c>
      <c r="D1508" s="433">
        <v>1.9068603078845809E-3</v>
      </c>
      <c r="E1508" s="407">
        <v>1.7049047325461007E-2</v>
      </c>
      <c r="F1508" s="407">
        <v>5.0887705244922305E-4</v>
      </c>
      <c r="G1508" s="429">
        <v>4.6865451447410193E-4</v>
      </c>
      <c r="H1508" s="444">
        <v>2.0409677864991099E-5</v>
      </c>
      <c r="I1508" s="412">
        <v>1.9526765521231328E-5</v>
      </c>
      <c r="J1508" s="428">
        <v>2.508183160130259E-2</v>
      </c>
    </row>
    <row r="1509" spans="1:10" ht="15.6" x14ac:dyDescent="0.3">
      <c r="A1509" s="422" t="s">
        <v>41</v>
      </c>
      <c r="B1509" s="423">
        <v>2049</v>
      </c>
      <c r="C1509" s="436" t="s">
        <v>1753</v>
      </c>
      <c r="D1509" s="433">
        <v>1.899882924814461E-3</v>
      </c>
      <c r="E1509" s="407">
        <v>1.7066400712978734E-2</v>
      </c>
      <c r="F1509" s="407">
        <v>5.0569525462068078E-4</v>
      </c>
      <c r="G1509" s="429">
        <v>4.6572708410733718E-4</v>
      </c>
      <c r="H1509" s="444">
        <v>2.0357380607254713E-5</v>
      </c>
      <c r="I1509" s="412">
        <v>1.9476729695060663E-5</v>
      </c>
      <c r="J1509" s="428">
        <v>2.5051831807701503E-2</v>
      </c>
    </row>
    <row r="1510" spans="1:10" ht="15.6" x14ac:dyDescent="0.3">
      <c r="A1510" s="422" t="s">
        <v>41</v>
      </c>
      <c r="B1510" s="423">
        <v>2050</v>
      </c>
      <c r="C1510" s="436" t="s">
        <v>1754</v>
      </c>
      <c r="D1510" s="433">
        <v>1.8942544976938665E-3</v>
      </c>
      <c r="E1510" s="407">
        <v>1.7082908088822971E-2</v>
      </c>
      <c r="F1510" s="407">
        <v>5.0309315944101077E-4</v>
      </c>
      <c r="G1510" s="429">
        <v>4.6333323523296339E-4</v>
      </c>
      <c r="H1510" s="444">
        <v>2.0315979039413842E-5</v>
      </c>
      <c r="I1510" s="412">
        <v>1.9437120221641965E-5</v>
      </c>
      <c r="J1510" s="428">
        <v>2.5027667248917813E-2</v>
      </c>
    </row>
    <row r="1511" spans="1:10" ht="15.6" x14ac:dyDescent="0.3">
      <c r="A1511" s="422" t="s">
        <v>42</v>
      </c>
      <c r="B1511" s="423">
        <v>2015</v>
      </c>
      <c r="C1511" s="436" t="s">
        <v>2502</v>
      </c>
      <c r="D1511" s="433">
        <v>5.6534300286731592E-2</v>
      </c>
      <c r="E1511" s="407">
        <v>0.25019370075605191</v>
      </c>
      <c r="F1511" s="407">
        <v>2.1259763354277588E-3</v>
      </c>
      <c r="G1511" s="429">
        <v>1.9661126715364817E-3</v>
      </c>
      <c r="H1511" s="444">
        <v>2.0512072294465207E-4</v>
      </c>
      <c r="I1511" s="412">
        <v>1.9624729129499031E-4</v>
      </c>
      <c r="J1511" s="428">
        <v>4.4476465397459995E-2</v>
      </c>
    </row>
    <row r="1512" spans="1:10" ht="15.6" x14ac:dyDescent="0.3">
      <c r="A1512" s="422" t="s">
        <v>42</v>
      </c>
      <c r="B1512" s="423">
        <v>2016</v>
      </c>
      <c r="C1512" s="436" t="s">
        <v>2503</v>
      </c>
      <c r="D1512" s="433">
        <v>4.6854154718704959E-2</v>
      </c>
      <c r="E1512" s="407">
        <v>0.21479427848968166</v>
      </c>
      <c r="F1512" s="407">
        <v>1.9537344541933977E-3</v>
      </c>
      <c r="G1512" s="429">
        <v>1.8052970104509827E-3</v>
      </c>
      <c r="H1512" s="444">
        <v>1.7278716833695718E-4</v>
      </c>
      <c r="I1512" s="412">
        <v>1.6531247171344793E-4</v>
      </c>
      <c r="J1512" s="428">
        <v>4.3619550615948542E-2</v>
      </c>
    </row>
    <row r="1513" spans="1:10" ht="15.6" x14ac:dyDescent="0.3">
      <c r="A1513" s="422" t="s">
        <v>42</v>
      </c>
      <c r="B1513" s="423">
        <v>2017</v>
      </c>
      <c r="C1513" s="436" t="s">
        <v>1755</v>
      </c>
      <c r="D1513" s="433">
        <v>3.8662269021070943E-2</v>
      </c>
      <c r="E1513" s="407">
        <v>0.18340097917468176</v>
      </c>
      <c r="F1513" s="407">
        <v>1.8452855746808529E-3</v>
      </c>
      <c r="G1513" s="429">
        <v>1.704076777574141E-3</v>
      </c>
      <c r="H1513" s="444">
        <v>1.5738518156959146E-4</v>
      </c>
      <c r="I1513" s="412">
        <v>1.5057676562261265E-4</v>
      </c>
      <c r="J1513" s="428">
        <v>4.2587376620779785E-2</v>
      </c>
    </row>
    <row r="1514" spans="1:10" ht="15.6" x14ac:dyDescent="0.3">
      <c r="A1514" s="422" t="s">
        <v>42</v>
      </c>
      <c r="B1514" s="423">
        <v>2018</v>
      </c>
      <c r="C1514" s="436" t="s">
        <v>1756</v>
      </c>
      <c r="D1514" s="433">
        <v>3.199743340817017E-2</v>
      </c>
      <c r="E1514" s="407">
        <v>0.1564725755850605</v>
      </c>
      <c r="F1514" s="407">
        <v>1.7777464774787952E-3</v>
      </c>
      <c r="G1514" s="429">
        <v>1.6408651637249731E-3</v>
      </c>
      <c r="H1514" s="444">
        <v>1.4449150102809313E-4</v>
      </c>
      <c r="I1514" s="412">
        <v>1.3824085717601851E-4</v>
      </c>
      <c r="J1514" s="428">
        <v>4.1468535344664374E-2</v>
      </c>
    </row>
    <row r="1515" spans="1:10" ht="15.6" x14ac:dyDescent="0.3">
      <c r="A1515" s="422" t="s">
        <v>42</v>
      </c>
      <c r="B1515" s="423">
        <v>2019</v>
      </c>
      <c r="C1515" s="436" t="s">
        <v>1757</v>
      </c>
      <c r="D1515" s="433">
        <v>2.6500121399226459E-2</v>
      </c>
      <c r="E1515" s="407">
        <v>0.13354794299710435</v>
      </c>
      <c r="F1515" s="407">
        <v>1.7282530408455649E-3</v>
      </c>
      <c r="G1515" s="429">
        <v>1.5944655583458318E-3</v>
      </c>
      <c r="H1515" s="444">
        <v>1.3233749601468736E-4</v>
      </c>
      <c r="I1515" s="412">
        <v>1.2661263346737557E-4</v>
      </c>
      <c r="J1515" s="428">
        <v>4.0181521120000709E-2</v>
      </c>
    </row>
    <row r="1516" spans="1:10" ht="15.6" x14ac:dyDescent="0.3">
      <c r="A1516" s="422" t="s">
        <v>42</v>
      </c>
      <c r="B1516" s="423">
        <v>2020</v>
      </c>
      <c r="C1516" s="436" t="s">
        <v>1758</v>
      </c>
      <c r="D1516" s="433">
        <v>2.2290756100113968E-2</v>
      </c>
      <c r="E1516" s="407">
        <v>0.11432630948216396</v>
      </c>
      <c r="F1516" s="407">
        <v>1.6627429914164423E-3</v>
      </c>
      <c r="G1516" s="429">
        <v>1.5336259696446817E-3</v>
      </c>
      <c r="H1516" s="444">
        <v>1.2074382911221076E-4</v>
      </c>
      <c r="I1516" s="412">
        <v>1.1552050474083117E-4</v>
      </c>
      <c r="J1516" s="428">
        <v>3.9005551021202109E-2</v>
      </c>
    </row>
    <row r="1517" spans="1:10" ht="15.6" x14ac:dyDescent="0.3">
      <c r="A1517" s="422" t="s">
        <v>42</v>
      </c>
      <c r="B1517" s="423">
        <v>2021</v>
      </c>
      <c r="C1517" s="436" t="s">
        <v>1759</v>
      </c>
      <c r="D1517" s="433">
        <v>1.8989337757733753E-2</v>
      </c>
      <c r="E1517" s="407">
        <v>9.8171041111843896E-2</v>
      </c>
      <c r="F1517" s="407">
        <v>1.5744776367355724E-3</v>
      </c>
      <c r="G1517" s="429">
        <v>1.452022158398424E-3</v>
      </c>
      <c r="H1517" s="444">
        <v>1.1088042038769352E-4</v>
      </c>
      <c r="I1517" s="412">
        <v>1.0608378162604798E-4</v>
      </c>
      <c r="J1517" s="428">
        <v>3.7822218856471003E-2</v>
      </c>
    </row>
    <row r="1518" spans="1:10" ht="15.6" x14ac:dyDescent="0.3">
      <c r="A1518" s="422" t="s">
        <v>42</v>
      </c>
      <c r="B1518" s="423">
        <v>2022</v>
      </c>
      <c r="C1518" s="436" t="s">
        <v>1760</v>
      </c>
      <c r="D1518" s="433">
        <v>1.5860939432454032E-2</v>
      </c>
      <c r="E1518" s="407">
        <v>8.4166185765367926E-2</v>
      </c>
      <c r="F1518" s="407">
        <v>1.4907629405614934E-3</v>
      </c>
      <c r="G1518" s="429">
        <v>1.3745650404923138E-3</v>
      </c>
      <c r="H1518" s="444">
        <v>1.0209881038216698E-4</v>
      </c>
      <c r="I1518" s="412">
        <v>9.7682059949424457E-5</v>
      </c>
      <c r="J1518" s="428">
        <v>3.665197265833077E-2</v>
      </c>
    </row>
    <row r="1519" spans="1:10" ht="15.6" x14ac:dyDescent="0.3">
      <c r="A1519" s="422" t="s">
        <v>42</v>
      </c>
      <c r="B1519" s="423">
        <v>2023</v>
      </c>
      <c r="C1519" s="436" t="s">
        <v>1761</v>
      </c>
      <c r="D1519" s="433">
        <v>1.362532339123089E-2</v>
      </c>
      <c r="E1519" s="407">
        <v>7.2888297302351232E-2</v>
      </c>
      <c r="F1519" s="407">
        <v>1.4148320649366496E-3</v>
      </c>
      <c r="G1519" s="429">
        <v>1.3043416416986375E-3</v>
      </c>
      <c r="H1519" s="444">
        <v>9.1837306631042086E-5</v>
      </c>
      <c r="I1519" s="412">
        <v>8.7864462582843623E-5</v>
      </c>
      <c r="J1519" s="428">
        <v>3.5495206463614974E-2</v>
      </c>
    </row>
    <row r="1520" spans="1:10" ht="15.6" x14ac:dyDescent="0.3">
      <c r="A1520" s="422" t="s">
        <v>42</v>
      </c>
      <c r="B1520" s="423">
        <v>2024</v>
      </c>
      <c r="C1520" s="436" t="s">
        <v>1762</v>
      </c>
      <c r="D1520" s="433">
        <v>1.1748790566393923E-2</v>
      </c>
      <c r="E1520" s="407">
        <v>6.3476122695004786E-2</v>
      </c>
      <c r="F1520" s="407">
        <v>1.3476784917944352E-3</v>
      </c>
      <c r="G1520" s="429">
        <v>1.2422226380177852E-3</v>
      </c>
      <c r="H1520" s="444">
        <v>8.2414869904650417E-5</v>
      </c>
      <c r="I1520" s="412">
        <v>7.8849644603466121E-5</v>
      </c>
      <c r="J1520" s="428">
        <v>3.4356914378757937E-2</v>
      </c>
    </row>
    <row r="1521" spans="1:10" ht="15.6" x14ac:dyDescent="0.3">
      <c r="A1521" s="422" t="s">
        <v>42</v>
      </c>
      <c r="B1521" s="423">
        <v>2025</v>
      </c>
      <c r="C1521" s="436" t="s">
        <v>1763</v>
      </c>
      <c r="D1521" s="433">
        <v>1.0220009804690495E-2</v>
      </c>
      <c r="E1521" s="407">
        <v>5.5843299060101145E-2</v>
      </c>
      <c r="F1521" s="407">
        <v>1.2908828014446985E-3</v>
      </c>
      <c r="G1521" s="429">
        <v>1.1896926116978729E-3</v>
      </c>
      <c r="H1521" s="444">
        <v>7.4368810715628165E-5</v>
      </c>
      <c r="I1521" s="412">
        <v>7.1151647648297117E-5</v>
      </c>
      <c r="J1521" s="428">
        <v>3.3236179022569569E-2</v>
      </c>
    </row>
    <row r="1522" spans="1:10" ht="15.6" x14ac:dyDescent="0.3">
      <c r="A1522" s="422" t="s">
        <v>42</v>
      </c>
      <c r="B1522" s="423">
        <v>2026</v>
      </c>
      <c r="C1522" s="436" t="s">
        <v>1764</v>
      </c>
      <c r="D1522" s="433">
        <v>8.7132767295439069E-3</v>
      </c>
      <c r="E1522" s="407">
        <v>4.94396699860409E-2</v>
      </c>
      <c r="F1522" s="407">
        <v>1.2022301683485589E-3</v>
      </c>
      <c r="G1522" s="429">
        <v>1.1078542147851852E-3</v>
      </c>
      <c r="H1522" s="444">
        <v>6.5661240774269412E-5</v>
      </c>
      <c r="I1522" s="412">
        <v>6.2820764750198536E-5</v>
      </c>
      <c r="J1522" s="428">
        <v>3.2219284128807354E-2</v>
      </c>
    </row>
    <row r="1523" spans="1:10" ht="15.6" x14ac:dyDescent="0.3">
      <c r="A1523" s="422" t="s">
        <v>42</v>
      </c>
      <c r="B1523" s="423">
        <v>2027</v>
      </c>
      <c r="C1523" s="436" t="s">
        <v>1765</v>
      </c>
      <c r="D1523" s="433">
        <v>7.6666983212259803E-3</v>
      </c>
      <c r="E1523" s="407">
        <v>4.4213170967319186E-2</v>
      </c>
      <c r="F1523" s="407">
        <v>1.1394349897615114E-3</v>
      </c>
      <c r="G1523" s="429">
        <v>1.0497431603365161E-3</v>
      </c>
      <c r="H1523" s="444">
        <v>5.5643663039560439E-5</v>
      </c>
      <c r="I1523" s="412">
        <v>5.3236545665013801E-5</v>
      </c>
      <c r="J1523" s="428">
        <v>3.1282833976911596E-2</v>
      </c>
    </row>
    <row r="1524" spans="1:10" ht="15.6" x14ac:dyDescent="0.3">
      <c r="A1524" s="422" t="s">
        <v>42</v>
      </c>
      <c r="B1524" s="423">
        <v>2028</v>
      </c>
      <c r="C1524" s="436" t="s">
        <v>1766</v>
      </c>
      <c r="D1524" s="433">
        <v>6.8177407173748966E-3</v>
      </c>
      <c r="E1524" s="407">
        <v>3.9976069207208399E-2</v>
      </c>
      <c r="F1524" s="407">
        <v>1.074770222831185E-3</v>
      </c>
      <c r="G1524" s="429">
        <v>9.900211780963918E-4</v>
      </c>
      <c r="H1524" s="444">
        <v>4.8552519282962108E-5</v>
      </c>
      <c r="I1524" s="412">
        <v>4.645216304946169E-5</v>
      </c>
      <c r="J1524" s="428">
        <v>3.0440159097533361E-2</v>
      </c>
    </row>
    <row r="1525" spans="1:10" ht="15.6" x14ac:dyDescent="0.3">
      <c r="A1525" s="422" t="s">
        <v>42</v>
      </c>
      <c r="B1525" s="423">
        <v>2029</v>
      </c>
      <c r="C1525" s="436" t="s">
        <v>1767</v>
      </c>
      <c r="D1525" s="433">
        <v>6.0715602298997522E-3</v>
      </c>
      <c r="E1525" s="407">
        <v>3.6343358264421796E-2</v>
      </c>
      <c r="F1525" s="407">
        <v>1.0124150781053783E-3</v>
      </c>
      <c r="G1525" s="429">
        <v>9.3249047612530651E-4</v>
      </c>
      <c r="H1525" s="444">
        <v>4.3250865315242814E-5</v>
      </c>
      <c r="I1525" s="412">
        <v>4.1379856355007893E-5</v>
      </c>
      <c r="J1525" s="428">
        <v>2.968546435745072E-2</v>
      </c>
    </row>
    <row r="1526" spans="1:10" ht="15.6" x14ac:dyDescent="0.3">
      <c r="A1526" s="422" t="s">
        <v>42</v>
      </c>
      <c r="B1526" s="423">
        <v>2030</v>
      </c>
      <c r="C1526" s="436" t="s">
        <v>1768</v>
      </c>
      <c r="D1526" s="433">
        <v>5.4551300528627522E-3</v>
      </c>
      <c r="E1526" s="407">
        <v>3.3341471036768655E-2</v>
      </c>
      <c r="F1526" s="407">
        <v>9.530806134073138E-4</v>
      </c>
      <c r="G1526" s="429">
        <v>8.7776906146266799E-4</v>
      </c>
      <c r="H1526" s="444">
        <v>3.8802640957447666E-5</v>
      </c>
      <c r="I1526" s="412">
        <v>3.7124055932276252E-5</v>
      </c>
      <c r="J1526" s="428">
        <v>2.9013945889783104E-2</v>
      </c>
    </row>
    <row r="1527" spans="1:10" ht="15.6" x14ac:dyDescent="0.3">
      <c r="A1527" s="422" t="s">
        <v>42</v>
      </c>
      <c r="B1527" s="423">
        <v>2031</v>
      </c>
      <c r="C1527" s="436" t="s">
        <v>1769</v>
      </c>
      <c r="D1527" s="433">
        <v>4.9106234898555201E-3</v>
      </c>
      <c r="E1527" s="407">
        <v>3.0727873352237124E-2</v>
      </c>
      <c r="F1527" s="407">
        <v>8.9683489174073139E-4</v>
      </c>
      <c r="G1527" s="429">
        <v>8.2593322682678006E-4</v>
      </c>
      <c r="H1527" s="444">
        <v>3.5601299570057474E-5</v>
      </c>
      <c r="I1527" s="412">
        <v>3.406120352725888E-5</v>
      </c>
      <c r="J1527" s="428">
        <v>2.8419350162412118E-2</v>
      </c>
    </row>
    <row r="1528" spans="1:10" ht="15.6" x14ac:dyDescent="0.3">
      <c r="A1528" s="422" t="s">
        <v>42</v>
      </c>
      <c r="B1528" s="423">
        <v>2032</v>
      </c>
      <c r="C1528" s="436" t="s">
        <v>1770</v>
      </c>
      <c r="D1528" s="433">
        <v>4.4499071076295107E-3</v>
      </c>
      <c r="E1528" s="407">
        <v>2.8601684356515122E-2</v>
      </c>
      <c r="F1528" s="407">
        <v>8.4414199045105285E-4</v>
      </c>
      <c r="G1528" s="429">
        <v>7.773751171754928E-4</v>
      </c>
      <c r="H1528" s="444">
        <v>3.2662111996287963E-5</v>
      </c>
      <c r="I1528" s="412">
        <v>3.1249165383502634E-5</v>
      </c>
      <c r="J1528" s="428">
        <v>2.7895649456899613E-2</v>
      </c>
    </row>
    <row r="1529" spans="1:10" ht="15.6" x14ac:dyDescent="0.3">
      <c r="A1529" s="422" t="s">
        <v>42</v>
      </c>
      <c r="B1529" s="423">
        <v>2033</v>
      </c>
      <c r="C1529" s="436" t="s">
        <v>1771</v>
      </c>
      <c r="D1529" s="433">
        <v>4.0555307850961737E-3</v>
      </c>
      <c r="E1529" s="407">
        <v>2.6855064279498284E-2</v>
      </c>
      <c r="F1529" s="407">
        <v>7.9536435368998627E-4</v>
      </c>
      <c r="G1529" s="429">
        <v>7.3244381450698437E-4</v>
      </c>
      <c r="H1529" s="444">
        <v>3.0453513362553891E-5</v>
      </c>
      <c r="I1529" s="412">
        <v>2.9136110451294842E-5</v>
      </c>
      <c r="J1529" s="428">
        <v>2.7436943046172283E-2</v>
      </c>
    </row>
    <row r="1530" spans="1:10" ht="15.6" x14ac:dyDescent="0.3">
      <c r="A1530" s="422" t="s">
        <v>42</v>
      </c>
      <c r="B1530" s="423">
        <v>2034</v>
      </c>
      <c r="C1530" s="436" t="s">
        <v>1772</v>
      </c>
      <c r="D1530" s="433">
        <v>3.698285364706917E-3</v>
      </c>
      <c r="E1530" s="407">
        <v>2.5328235243799638E-2</v>
      </c>
      <c r="F1530" s="407">
        <v>7.493464781639761E-4</v>
      </c>
      <c r="G1530" s="429">
        <v>6.9005881376904392E-4</v>
      </c>
      <c r="H1530" s="444">
        <v>2.8490274704152227E-5</v>
      </c>
      <c r="I1530" s="412">
        <v>2.7257791804081557E-5</v>
      </c>
      <c r="J1530" s="428">
        <v>2.7036720865477041E-2</v>
      </c>
    </row>
    <row r="1531" spans="1:10" ht="15.6" x14ac:dyDescent="0.3">
      <c r="A1531" s="422" t="s">
        <v>42</v>
      </c>
      <c r="B1531" s="423">
        <v>2035</v>
      </c>
      <c r="C1531" s="436" t="s">
        <v>1773</v>
      </c>
      <c r="D1531" s="433">
        <v>3.387574958771278E-3</v>
      </c>
      <c r="E1531" s="407">
        <v>2.4067291544184136E-2</v>
      </c>
      <c r="F1531" s="407">
        <v>7.0666666153282743E-4</v>
      </c>
      <c r="G1531" s="429">
        <v>6.5074930173141465E-4</v>
      </c>
      <c r="H1531" s="444">
        <v>2.6712026733151179E-5</v>
      </c>
      <c r="I1531" s="412">
        <v>2.5556471901668516E-5</v>
      </c>
      <c r="J1531" s="428">
        <v>2.6690635838319453E-2</v>
      </c>
    </row>
    <row r="1532" spans="1:10" ht="15.6" x14ac:dyDescent="0.3">
      <c r="A1532" s="422" t="s">
        <v>42</v>
      </c>
      <c r="B1532" s="423">
        <v>2036</v>
      </c>
      <c r="C1532" s="436" t="s">
        <v>1774</v>
      </c>
      <c r="D1532" s="433">
        <v>3.1119289511047192E-3</v>
      </c>
      <c r="E1532" s="407">
        <v>2.2994806016685864E-2</v>
      </c>
      <c r="F1532" s="407">
        <v>6.689958746285467E-4</v>
      </c>
      <c r="G1532" s="429">
        <v>6.1605197395732327E-4</v>
      </c>
      <c r="H1532" s="444">
        <v>2.5081412916359571E-5</v>
      </c>
      <c r="I1532" s="412">
        <v>2.3996403222027282E-5</v>
      </c>
      <c r="J1532" s="428">
        <v>2.6403807510458951E-2</v>
      </c>
    </row>
    <row r="1533" spans="1:10" ht="15.6" x14ac:dyDescent="0.3">
      <c r="A1533" s="422" t="s">
        <v>42</v>
      </c>
      <c r="B1533" s="423">
        <v>2037</v>
      </c>
      <c r="C1533" s="436" t="s">
        <v>1775</v>
      </c>
      <c r="D1533" s="433">
        <v>2.8789361302059484E-3</v>
      </c>
      <c r="E1533" s="407">
        <v>2.2135468218291859E-2</v>
      </c>
      <c r="F1533" s="407">
        <v>6.3498559029075336E-4</v>
      </c>
      <c r="G1533" s="429">
        <v>5.8473023866484754E-4</v>
      </c>
      <c r="H1533" s="444">
        <v>2.3719327914771418E-5</v>
      </c>
      <c r="I1533" s="412">
        <v>2.2693241481894473E-5</v>
      </c>
      <c r="J1533" s="428">
        <v>2.6150003269016474E-2</v>
      </c>
    </row>
    <row r="1534" spans="1:10" ht="15.6" x14ac:dyDescent="0.3">
      <c r="A1534" s="422" t="s">
        <v>42</v>
      </c>
      <c r="B1534" s="423">
        <v>2038</v>
      </c>
      <c r="C1534" s="436" t="s">
        <v>1776</v>
      </c>
      <c r="D1534" s="433">
        <v>2.6616555905694087E-3</v>
      </c>
      <c r="E1534" s="407">
        <v>2.1334851534782796E-2</v>
      </c>
      <c r="F1534" s="407">
        <v>6.0408468975138455E-4</v>
      </c>
      <c r="G1534" s="429">
        <v>5.562740699055405E-4</v>
      </c>
      <c r="H1534" s="444">
        <v>2.2545827475220927E-5</v>
      </c>
      <c r="I1534" s="412">
        <v>2.1570506406481034E-5</v>
      </c>
      <c r="J1534" s="428">
        <v>2.5935669940231658E-2</v>
      </c>
    </row>
    <row r="1535" spans="1:10" ht="15.6" x14ac:dyDescent="0.3">
      <c r="A1535" s="422" t="s">
        <v>42</v>
      </c>
      <c r="B1535" s="423">
        <v>2039</v>
      </c>
      <c r="C1535" s="436" t="s">
        <v>1777</v>
      </c>
      <c r="D1535" s="433">
        <v>2.4556790792151398E-3</v>
      </c>
      <c r="E1535" s="407">
        <v>2.0576213046127362E-2</v>
      </c>
      <c r="F1535" s="407">
        <v>5.7629758873620738E-4</v>
      </c>
      <c r="G1535" s="429">
        <v>5.3068833428436286E-4</v>
      </c>
      <c r="H1535" s="444">
        <v>2.1566935672618019E-5</v>
      </c>
      <c r="I1535" s="412">
        <v>2.0633957651155567E-5</v>
      </c>
      <c r="J1535" s="428">
        <v>2.5754760220397858E-2</v>
      </c>
    </row>
    <row r="1536" spans="1:10" ht="15.6" x14ac:dyDescent="0.3">
      <c r="A1536" s="422" t="s">
        <v>42</v>
      </c>
      <c r="B1536" s="423">
        <v>2040</v>
      </c>
      <c r="C1536" s="436" t="s">
        <v>1778</v>
      </c>
      <c r="D1536" s="433">
        <v>2.2708531710456336E-3</v>
      </c>
      <c r="E1536" s="407">
        <v>1.9957953948724422E-2</v>
      </c>
      <c r="F1536" s="407">
        <v>5.5157638815770164E-4</v>
      </c>
      <c r="G1536" s="429">
        <v>5.0792638304886727E-4</v>
      </c>
      <c r="H1536" s="444">
        <v>2.0725579392355645E-5</v>
      </c>
      <c r="I1536" s="412">
        <v>1.9828999107375931E-5</v>
      </c>
      <c r="J1536" s="428">
        <v>2.5603743087733635E-2</v>
      </c>
    </row>
    <row r="1537" spans="1:10" ht="15.6" x14ac:dyDescent="0.3">
      <c r="A1537" s="422" t="s">
        <v>42</v>
      </c>
      <c r="B1537" s="423">
        <v>2041</v>
      </c>
      <c r="C1537" s="436" t="s">
        <v>1779</v>
      </c>
      <c r="D1537" s="433">
        <v>2.1288690958199651E-3</v>
      </c>
      <c r="E1537" s="407">
        <v>1.9473266655857007E-2</v>
      </c>
      <c r="F1537" s="407">
        <v>5.3193816913602845E-4</v>
      </c>
      <c r="G1537" s="429">
        <v>4.8984347897323001E-4</v>
      </c>
      <c r="H1537" s="444">
        <v>2.0016144346506315E-5</v>
      </c>
      <c r="I1537" s="412">
        <v>1.9150253640983289E-5</v>
      </c>
      <c r="J1537" s="428">
        <v>2.5479199386234792E-2</v>
      </c>
    </row>
    <row r="1538" spans="1:10" ht="15.6" x14ac:dyDescent="0.3">
      <c r="A1538" s="422" t="s">
        <v>42</v>
      </c>
      <c r="B1538" s="423">
        <v>2042</v>
      </c>
      <c r="C1538" s="436" t="s">
        <v>1780</v>
      </c>
      <c r="D1538" s="433">
        <v>2.0058929752186224E-3</v>
      </c>
      <c r="E1538" s="407">
        <v>1.9026247943976411E-2</v>
      </c>
      <c r="F1538" s="407">
        <v>5.149188324838161E-4</v>
      </c>
      <c r="G1538" s="429">
        <v>4.7417402991159838E-4</v>
      </c>
      <c r="H1538" s="444">
        <v>1.9448094115673816E-5</v>
      </c>
      <c r="I1538" s="412">
        <v>1.8606773938393612E-5</v>
      </c>
      <c r="J1538" s="428">
        <v>2.5375717083622514E-2</v>
      </c>
    </row>
    <row r="1539" spans="1:10" ht="15.6" x14ac:dyDescent="0.3">
      <c r="A1539" s="422" t="s">
        <v>42</v>
      </c>
      <c r="B1539" s="423">
        <v>2043</v>
      </c>
      <c r="C1539" s="436" t="s">
        <v>1781</v>
      </c>
      <c r="D1539" s="433">
        <v>1.9111052273000962E-3</v>
      </c>
      <c r="E1539" s="407">
        <v>1.868633733292914E-2</v>
      </c>
      <c r="F1539" s="407">
        <v>5.0030798760937868E-4</v>
      </c>
      <c r="G1539" s="429">
        <v>4.6072245173348661E-4</v>
      </c>
      <c r="H1539" s="444">
        <v>1.8980640340469191E-5</v>
      </c>
      <c r="I1539" s="412">
        <v>1.8159544075667017E-5</v>
      </c>
      <c r="J1539" s="428">
        <v>2.5291022532812919E-2</v>
      </c>
    </row>
    <row r="1540" spans="1:10" ht="15.6" x14ac:dyDescent="0.3">
      <c r="A1540" s="422" t="s">
        <v>42</v>
      </c>
      <c r="B1540" s="423">
        <v>2044</v>
      </c>
      <c r="C1540" s="436" t="s">
        <v>1782</v>
      </c>
      <c r="D1540" s="433">
        <v>1.8394492635135581E-3</v>
      </c>
      <c r="E1540" s="407">
        <v>1.8417989195947726E-2</v>
      </c>
      <c r="F1540" s="407">
        <v>4.8783263988646955E-4</v>
      </c>
      <c r="G1540" s="429">
        <v>4.4923832399815456E-4</v>
      </c>
      <c r="H1540" s="444">
        <v>1.8620740997743035E-5</v>
      </c>
      <c r="I1540" s="412">
        <v>1.7815217112730075E-5</v>
      </c>
      <c r="J1540" s="428">
        <v>2.522098125454034E-2</v>
      </c>
    </row>
    <row r="1541" spans="1:10" ht="15.6" x14ac:dyDescent="0.3">
      <c r="A1541" s="422" t="s">
        <v>42</v>
      </c>
      <c r="B1541" s="423">
        <v>2045</v>
      </c>
      <c r="C1541" s="436" t="s">
        <v>1783</v>
      </c>
      <c r="D1541" s="433">
        <v>1.7900171474252451E-3</v>
      </c>
      <c r="E1541" s="407">
        <v>1.823518404442228E-2</v>
      </c>
      <c r="F1541" s="407">
        <v>4.7719981147161401E-4</v>
      </c>
      <c r="G1541" s="429">
        <v>4.3945076136743912E-4</v>
      </c>
      <c r="H1541" s="444">
        <v>1.8336652755958181E-5</v>
      </c>
      <c r="I1541" s="412">
        <v>1.7543418602912415E-5</v>
      </c>
      <c r="J1541" s="428">
        <v>2.5162421845874035E-2</v>
      </c>
    </row>
    <row r="1542" spans="1:10" ht="15.6" x14ac:dyDescent="0.3">
      <c r="A1542" s="422" t="s">
        <v>42</v>
      </c>
      <c r="B1542" s="423">
        <v>2046</v>
      </c>
      <c r="C1542" s="436" t="s">
        <v>1784</v>
      </c>
      <c r="D1542" s="433">
        <v>1.7475496561043941E-3</v>
      </c>
      <c r="E1542" s="407">
        <v>1.8088279599043459E-2</v>
      </c>
      <c r="F1542" s="407">
        <v>4.6826226187686774E-4</v>
      </c>
      <c r="G1542" s="429">
        <v>4.3122504563546967E-4</v>
      </c>
      <c r="H1542" s="444">
        <v>1.8105765072793679E-5</v>
      </c>
      <c r="I1542" s="412">
        <v>1.7322517159296135E-5</v>
      </c>
      <c r="J1542" s="428">
        <v>2.5113757376483484E-2</v>
      </c>
    </row>
    <row r="1543" spans="1:10" ht="15.6" x14ac:dyDescent="0.3">
      <c r="A1543" s="422" t="s">
        <v>42</v>
      </c>
      <c r="B1543" s="423">
        <v>2047</v>
      </c>
      <c r="C1543" s="436" t="s">
        <v>1785</v>
      </c>
      <c r="D1543" s="433">
        <v>1.7091092707571746E-3</v>
      </c>
      <c r="E1543" s="407">
        <v>1.7949159310551768E-2</v>
      </c>
      <c r="F1543" s="407">
        <v>4.6077127725650151E-4</v>
      </c>
      <c r="G1543" s="429">
        <v>4.2433001065355296E-4</v>
      </c>
      <c r="H1543" s="444">
        <v>1.792293246943773E-5</v>
      </c>
      <c r="I1543" s="412">
        <v>1.7147597737340649E-5</v>
      </c>
      <c r="J1543" s="428">
        <v>2.5073526190824723E-2</v>
      </c>
    </row>
    <row r="1544" spans="1:10" ht="15.6" x14ac:dyDescent="0.3">
      <c r="A1544" s="422" t="s">
        <v>42</v>
      </c>
      <c r="B1544" s="423">
        <v>2048</v>
      </c>
      <c r="C1544" s="436" t="s">
        <v>1786</v>
      </c>
      <c r="D1544" s="433">
        <v>1.6771402396803328E-3</v>
      </c>
      <c r="E1544" s="407">
        <v>1.7827078635579439E-2</v>
      </c>
      <c r="F1544" s="407">
        <v>4.5450253411807379E-4</v>
      </c>
      <c r="G1544" s="429">
        <v>4.1855987194282853E-4</v>
      </c>
      <c r="H1544" s="444">
        <v>1.7748460334077491E-5</v>
      </c>
      <c r="I1544" s="412">
        <v>1.6980670748246621E-5</v>
      </c>
      <c r="J1544" s="428">
        <v>2.5040436218571313E-2</v>
      </c>
    </row>
    <row r="1545" spans="1:10" ht="15.6" x14ac:dyDescent="0.3">
      <c r="A1545" s="422" t="s">
        <v>42</v>
      </c>
      <c r="B1545" s="423">
        <v>2049</v>
      </c>
      <c r="C1545" s="436" t="s">
        <v>1787</v>
      </c>
      <c r="D1545" s="433">
        <v>1.6653448437706348E-3</v>
      </c>
      <c r="E1545" s="407">
        <v>1.7835321943623982E-2</v>
      </c>
      <c r="F1545" s="407">
        <v>4.5043379119172799E-4</v>
      </c>
      <c r="G1545" s="429">
        <v>4.1481497008772321E-4</v>
      </c>
      <c r="H1545" s="444">
        <v>1.7638475181794018E-5</v>
      </c>
      <c r="I1545" s="412">
        <v>1.6875447262836055E-5</v>
      </c>
      <c r="J1545" s="428">
        <v>2.5012788635620314E-2</v>
      </c>
    </row>
    <row r="1546" spans="1:10" ht="15.6" x14ac:dyDescent="0.3">
      <c r="A1546" s="422" t="s">
        <v>42</v>
      </c>
      <c r="B1546" s="423">
        <v>2050</v>
      </c>
      <c r="C1546" s="436" t="s">
        <v>1788</v>
      </c>
      <c r="D1546" s="433">
        <v>1.6561272270385079E-3</v>
      </c>
      <c r="E1546" s="407">
        <v>1.7846120546838085E-2</v>
      </c>
      <c r="F1546" s="407">
        <v>4.4714217258652383E-4</v>
      </c>
      <c r="G1546" s="429">
        <v>4.1178418153925487E-4</v>
      </c>
      <c r="H1546" s="444">
        <v>1.7530612740722957E-5</v>
      </c>
      <c r="I1546" s="412">
        <v>1.6772247252922283E-5</v>
      </c>
      <c r="J1546" s="428">
        <v>2.4990318352464416E-2</v>
      </c>
    </row>
    <row r="1547" spans="1:10" ht="15.6" x14ac:dyDescent="0.3">
      <c r="A1547" s="422" t="s">
        <v>43</v>
      </c>
      <c r="B1547" s="423">
        <v>2015</v>
      </c>
      <c r="C1547" s="436" t="s">
        <v>2504</v>
      </c>
      <c r="D1547" s="433">
        <v>4.4387639324458814E-2</v>
      </c>
      <c r="E1547" s="407">
        <v>0.17588992137911982</v>
      </c>
      <c r="F1547" s="407">
        <v>1.8452539750772744E-3</v>
      </c>
      <c r="G1547" s="429">
        <v>1.7039445804905621E-3</v>
      </c>
      <c r="H1547" s="444">
        <v>1.2885123012197066E-4</v>
      </c>
      <c r="I1547" s="412">
        <v>1.2327718050443473E-4</v>
      </c>
      <c r="J1547" s="428">
        <v>4.3938888333465057E-2</v>
      </c>
    </row>
    <row r="1548" spans="1:10" ht="15.6" x14ac:dyDescent="0.3">
      <c r="A1548" s="422" t="s">
        <v>43</v>
      </c>
      <c r="B1548" s="423">
        <v>2016</v>
      </c>
      <c r="C1548" s="436" t="s">
        <v>2505</v>
      </c>
      <c r="D1548" s="433">
        <v>3.6503974955075104E-2</v>
      </c>
      <c r="E1548" s="407">
        <v>0.14882194707081722</v>
      </c>
      <c r="F1548" s="407">
        <v>1.7497191079853514E-3</v>
      </c>
      <c r="G1548" s="429">
        <v>1.6145706931189425E-3</v>
      </c>
      <c r="H1548" s="444">
        <v>1.1041725359111116E-4</v>
      </c>
      <c r="I1548" s="412">
        <v>1.0564064969998275E-4</v>
      </c>
      <c r="J1548" s="428">
        <v>4.3033854892327354E-2</v>
      </c>
    </row>
    <row r="1549" spans="1:10" ht="15.6" x14ac:dyDescent="0.3">
      <c r="A1549" s="422" t="s">
        <v>43</v>
      </c>
      <c r="B1549" s="423">
        <v>2017</v>
      </c>
      <c r="C1549" s="436" t="s">
        <v>1789</v>
      </c>
      <c r="D1549" s="433">
        <v>2.9984885613669066E-2</v>
      </c>
      <c r="E1549" s="407">
        <v>0.12543932997066373</v>
      </c>
      <c r="F1549" s="407">
        <v>1.7065460751372503E-3</v>
      </c>
      <c r="G1549" s="429">
        <v>1.573894282837272E-3</v>
      </c>
      <c r="H1549" s="444">
        <v>1.0005255782779502E-4</v>
      </c>
      <c r="I1549" s="412">
        <v>9.5724329522413486E-5</v>
      </c>
      <c r="J1549" s="428">
        <v>4.2036222675091113E-2</v>
      </c>
    </row>
    <row r="1550" spans="1:10" ht="15.6" x14ac:dyDescent="0.3">
      <c r="A1550" s="422" t="s">
        <v>43</v>
      </c>
      <c r="B1550" s="423">
        <v>2018</v>
      </c>
      <c r="C1550" s="436" t="s">
        <v>1790</v>
      </c>
      <c r="D1550" s="433">
        <v>2.4526461938972711E-2</v>
      </c>
      <c r="E1550" s="407">
        <v>0.10565680046490257</v>
      </c>
      <c r="F1550" s="407">
        <v>1.6968152229566442E-3</v>
      </c>
      <c r="G1550" s="429">
        <v>1.5641837233169341E-3</v>
      </c>
      <c r="H1550" s="444">
        <v>9.1913983506226735E-5</v>
      </c>
      <c r="I1550" s="412">
        <v>8.7937825640944117E-5</v>
      </c>
      <c r="J1550" s="428">
        <v>4.0965927310601676E-2</v>
      </c>
    </row>
    <row r="1551" spans="1:10" ht="15.6" x14ac:dyDescent="0.3">
      <c r="A1551" s="422" t="s">
        <v>43</v>
      </c>
      <c r="B1551" s="423">
        <v>2019</v>
      </c>
      <c r="C1551" s="436" t="s">
        <v>1791</v>
      </c>
      <c r="D1551" s="433">
        <v>2.0092000933901493E-2</v>
      </c>
      <c r="E1551" s="407">
        <v>8.9333089049337372E-2</v>
      </c>
      <c r="F1551" s="407">
        <v>1.6953349934321559E-3</v>
      </c>
      <c r="G1551" s="429">
        <v>1.5622400621977603E-3</v>
      </c>
      <c r="H1551" s="444">
        <v>8.5068378315481555E-5</v>
      </c>
      <c r="I1551" s="412">
        <v>8.1388356280055589E-5</v>
      </c>
      <c r="J1551" s="428">
        <v>3.9630769698398065E-2</v>
      </c>
    </row>
    <row r="1552" spans="1:10" ht="15.6" x14ac:dyDescent="0.3">
      <c r="A1552" s="422" t="s">
        <v>43</v>
      </c>
      <c r="B1552" s="423">
        <v>2020</v>
      </c>
      <c r="C1552" s="436" t="s">
        <v>1792</v>
      </c>
      <c r="D1552" s="433">
        <v>1.6854441453055178E-2</v>
      </c>
      <c r="E1552" s="407">
        <v>7.6152300439006518E-2</v>
      </c>
      <c r="F1552" s="407">
        <v>1.6590668227901533E-3</v>
      </c>
      <c r="G1552" s="429">
        <v>1.5285890994270919E-3</v>
      </c>
      <c r="H1552" s="444">
        <v>7.9606378009643237E-5</v>
      </c>
      <c r="I1552" s="412">
        <v>7.6162637551075173E-5</v>
      </c>
      <c r="J1552" s="428">
        <v>3.8501920551229855E-2</v>
      </c>
    </row>
    <row r="1553" spans="1:10" ht="15.6" x14ac:dyDescent="0.3">
      <c r="A1553" s="422" t="s">
        <v>43</v>
      </c>
      <c r="B1553" s="423">
        <v>2021</v>
      </c>
      <c r="C1553" s="436" t="s">
        <v>1793</v>
      </c>
      <c r="D1553" s="433">
        <v>1.4320198332255424E-2</v>
      </c>
      <c r="E1553" s="407">
        <v>6.5380544808235672E-2</v>
      </c>
      <c r="F1553" s="407">
        <v>1.5800951588907941E-3</v>
      </c>
      <c r="G1553" s="429">
        <v>1.45568096521833E-3</v>
      </c>
      <c r="H1553" s="444">
        <v>7.3107227799168326E-5</v>
      </c>
      <c r="I1553" s="412">
        <v>6.9944640101999352E-5</v>
      </c>
      <c r="J1553" s="428">
        <v>3.7360393950397072E-2</v>
      </c>
    </row>
    <row r="1554" spans="1:10" ht="15.6" x14ac:dyDescent="0.3">
      <c r="A1554" s="422" t="s">
        <v>43</v>
      </c>
      <c r="B1554" s="423">
        <v>2022</v>
      </c>
      <c r="C1554" s="436" t="s">
        <v>1794</v>
      </c>
      <c r="D1554" s="433">
        <v>1.2104074882814916E-2</v>
      </c>
      <c r="E1554" s="407">
        <v>5.6454963375691065E-2</v>
      </c>
      <c r="F1554" s="407">
        <v>1.5051874684231849E-3</v>
      </c>
      <c r="G1554" s="429">
        <v>1.3865069522144722E-3</v>
      </c>
      <c r="H1554" s="444">
        <v>6.72758985494172E-5</v>
      </c>
      <c r="I1554" s="412">
        <v>6.4365568714851496E-5</v>
      </c>
      <c r="J1554" s="428">
        <v>3.6232125901078778E-2</v>
      </c>
    </row>
    <row r="1555" spans="1:10" ht="15.6" x14ac:dyDescent="0.3">
      <c r="A1555" s="422" t="s">
        <v>43</v>
      </c>
      <c r="B1555" s="423">
        <v>2023</v>
      </c>
      <c r="C1555" s="436" t="s">
        <v>1795</v>
      </c>
      <c r="D1555" s="433">
        <v>1.0463527742595586E-2</v>
      </c>
      <c r="E1555" s="407">
        <v>4.9346513442998403E-2</v>
      </c>
      <c r="F1555" s="407">
        <v>1.4382179288570053E-3</v>
      </c>
      <c r="G1555" s="429">
        <v>1.3246867577072475E-3</v>
      </c>
      <c r="H1555" s="444">
        <v>6.1109557273297807E-5</v>
      </c>
      <c r="I1555" s="412">
        <v>5.8465984875171018E-5</v>
      </c>
      <c r="J1555" s="428">
        <v>3.5114211742948175E-2</v>
      </c>
    </row>
    <row r="1556" spans="1:10" ht="15.6" x14ac:dyDescent="0.3">
      <c r="A1556" s="422" t="s">
        <v>43</v>
      </c>
      <c r="B1556" s="423">
        <v>2024</v>
      </c>
      <c r="C1556" s="436" t="s">
        <v>1796</v>
      </c>
      <c r="D1556" s="433">
        <v>9.0942478885559491E-3</v>
      </c>
      <c r="E1556" s="407">
        <v>4.3517931462437799E-2</v>
      </c>
      <c r="F1556" s="407">
        <v>1.3774627172583036E-3</v>
      </c>
      <c r="G1556" s="429">
        <v>1.2685737734664272E-3</v>
      </c>
      <c r="H1556" s="444">
        <v>5.4780574074832756E-5</v>
      </c>
      <c r="I1556" s="412">
        <v>5.2410793155333405E-5</v>
      </c>
      <c r="J1556" s="428">
        <v>3.4012165113074339E-2</v>
      </c>
    </row>
    <row r="1557" spans="1:10" ht="15.6" x14ac:dyDescent="0.3">
      <c r="A1557" s="422" t="s">
        <v>43</v>
      </c>
      <c r="B1557" s="423">
        <v>2025</v>
      </c>
      <c r="C1557" s="436" t="s">
        <v>1797</v>
      </c>
      <c r="D1557" s="433">
        <v>7.9802086950524279E-3</v>
      </c>
      <c r="E1557" s="407">
        <v>3.8875359495900437E-2</v>
      </c>
      <c r="F1557" s="407">
        <v>1.3256073844183213E-3</v>
      </c>
      <c r="G1557" s="429">
        <v>1.2207171173055382E-3</v>
      </c>
      <c r="H1557" s="444">
        <v>5.0155652815263079E-5</v>
      </c>
      <c r="I1557" s="412">
        <v>4.7985943432705916E-5</v>
      </c>
      <c r="J1557" s="428">
        <v>3.2923550059825508E-2</v>
      </c>
    </row>
    <row r="1558" spans="1:10" ht="15.6" x14ac:dyDescent="0.3">
      <c r="A1558" s="422" t="s">
        <v>43</v>
      </c>
      <c r="B1558" s="423">
        <v>2026</v>
      </c>
      <c r="C1558" s="436" t="s">
        <v>1798</v>
      </c>
      <c r="D1558" s="433">
        <v>7.0736721818416516E-3</v>
      </c>
      <c r="E1558" s="407">
        <v>3.518385471948085E-2</v>
      </c>
      <c r="F1558" s="407">
        <v>1.2691479708978408E-3</v>
      </c>
      <c r="G1558" s="429">
        <v>1.1686165773743876E-3</v>
      </c>
      <c r="H1558" s="444">
        <v>4.5120194518992529E-5</v>
      </c>
      <c r="I1558" s="412">
        <v>4.3168316660748944E-5</v>
      </c>
      <c r="J1558" s="428">
        <v>3.1925508638953631E-2</v>
      </c>
    </row>
    <row r="1559" spans="1:10" ht="15.6" x14ac:dyDescent="0.3">
      <c r="A1559" s="422" t="s">
        <v>43</v>
      </c>
      <c r="B1559" s="423">
        <v>2027</v>
      </c>
      <c r="C1559" s="436" t="s">
        <v>1799</v>
      </c>
      <c r="D1559" s="433">
        <v>6.3056468293824558E-3</v>
      </c>
      <c r="E1559" s="407">
        <v>3.2124008392524814E-2</v>
      </c>
      <c r="F1559" s="407">
        <v>1.2032069717710485E-3</v>
      </c>
      <c r="G1559" s="429">
        <v>1.1077811333097261E-3</v>
      </c>
      <c r="H1559" s="444">
        <v>3.96220321088333E-5</v>
      </c>
      <c r="I1559" s="412">
        <v>3.7907999694314968E-5</v>
      </c>
      <c r="J1559" s="428">
        <v>3.1009785707674483E-2</v>
      </c>
    </row>
    <row r="1560" spans="1:10" ht="15.6" x14ac:dyDescent="0.3">
      <c r="A1560" s="422" t="s">
        <v>43</v>
      </c>
      <c r="B1560" s="423">
        <v>2028</v>
      </c>
      <c r="C1560" s="436" t="s">
        <v>1800</v>
      </c>
      <c r="D1560" s="433">
        <v>5.6668804208928683E-3</v>
      </c>
      <c r="E1560" s="407">
        <v>2.9630646493937721E-2</v>
      </c>
      <c r="F1560" s="407">
        <v>1.1311083759956587E-3</v>
      </c>
      <c r="G1560" s="429">
        <v>1.0413440047123187E-3</v>
      </c>
      <c r="H1560" s="444">
        <v>3.5723579788287303E-5</v>
      </c>
      <c r="I1560" s="412">
        <v>3.4178195183868251E-5</v>
      </c>
      <c r="J1560" s="428">
        <v>3.018397925414747E-2</v>
      </c>
    </row>
    <row r="1561" spans="1:10" ht="15.6" x14ac:dyDescent="0.3">
      <c r="A1561" s="422" t="s">
        <v>43</v>
      </c>
      <c r="B1561" s="423">
        <v>2029</v>
      </c>
      <c r="C1561" s="436" t="s">
        <v>1801</v>
      </c>
      <c r="D1561" s="433">
        <v>5.1153280528437343E-3</v>
      </c>
      <c r="E1561" s="407">
        <v>2.7544784830199936E-2</v>
      </c>
      <c r="F1561" s="407">
        <v>1.0620663270576446E-3</v>
      </c>
      <c r="G1561" s="429">
        <v>9.7774651588774402E-4</v>
      </c>
      <c r="H1561" s="444">
        <v>3.2618011330780476E-5</v>
      </c>
      <c r="I1561" s="412">
        <v>3.1206970020919036E-5</v>
      </c>
      <c r="J1561" s="428">
        <v>2.9443458291059741E-2</v>
      </c>
    </row>
    <row r="1562" spans="1:10" ht="15.6" x14ac:dyDescent="0.3">
      <c r="A1562" s="422" t="s">
        <v>43</v>
      </c>
      <c r="B1562" s="423">
        <v>2030</v>
      </c>
      <c r="C1562" s="436" t="s">
        <v>1802</v>
      </c>
      <c r="D1562" s="433">
        <v>4.6518573216586014E-3</v>
      </c>
      <c r="E1562" s="407">
        <v>2.5835528632991777E-2</v>
      </c>
      <c r="F1562" s="407">
        <v>9.9687082451393409E-4</v>
      </c>
      <c r="G1562" s="429">
        <v>9.1770075271665715E-4</v>
      </c>
      <c r="H1562" s="444">
        <v>2.9912021229366722E-5</v>
      </c>
      <c r="I1562" s="412">
        <v>2.8618038970745152E-5</v>
      </c>
      <c r="J1562" s="428">
        <v>2.878382888435127E-2</v>
      </c>
    </row>
    <row r="1563" spans="1:10" ht="15.6" x14ac:dyDescent="0.3">
      <c r="A1563" s="422" t="s">
        <v>43</v>
      </c>
      <c r="B1563" s="423">
        <v>2031</v>
      </c>
      <c r="C1563" s="436" t="s">
        <v>1803</v>
      </c>
      <c r="D1563" s="433">
        <v>4.2461011713152575E-3</v>
      </c>
      <c r="E1563" s="407">
        <v>2.4382644537522737E-2</v>
      </c>
      <c r="F1563" s="407">
        <v>9.3592820045535982E-4</v>
      </c>
      <c r="G1563" s="429">
        <v>8.6159932457587258E-4</v>
      </c>
      <c r="H1563" s="444">
        <v>2.8113966875634898E-5</v>
      </c>
      <c r="I1563" s="412">
        <v>2.6897768071176495E-5</v>
      </c>
      <c r="J1563" s="428">
        <v>2.819971288246103E-2</v>
      </c>
    </row>
    <row r="1564" spans="1:10" ht="15.6" x14ac:dyDescent="0.3">
      <c r="A1564" s="422" t="s">
        <v>43</v>
      </c>
      <c r="B1564" s="423">
        <v>2032</v>
      </c>
      <c r="C1564" s="436" t="s">
        <v>1804</v>
      </c>
      <c r="D1564" s="433">
        <v>3.8960333004949021E-3</v>
      </c>
      <c r="E1564" s="407">
        <v>2.318683818406592E-2</v>
      </c>
      <c r="F1564" s="407">
        <v>8.788441126028353E-4</v>
      </c>
      <c r="G1564" s="429">
        <v>8.0903873934569273E-4</v>
      </c>
      <c r="H1564" s="444">
        <v>2.6112960962302835E-5</v>
      </c>
      <c r="I1564" s="412">
        <v>2.4983325310166084E-5</v>
      </c>
      <c r="J1564" s="428">
        <v>2.7684637306823152E-2</v>
      </c>
    </row>
    <row r="1565" spans="1:10" ht="15.6" x14ac:dyDescent="0.3">
      <c r="A1565" s="422" t="s">
        <v>43</v>
      </c>
      <c r="B1565" s="423">
        <v>2033</v>
      </c>
      <c r="C1565" s="436" t="s">
        <v>1805</v>
      </c>
      <c r="D1565" s="433">
        <v>3.5929929057419551E-3</v>
      </c>
      <c r="E1565" s="407">
        <v>2.219977442359165E-2</v>
      </c>
      <c r="F1565" s="407">
        <v>8.2654216887605527E-4</v>
      </c>
      <c r="G1565" s="429">
        <v>7.6089742146737073E-4</v>
      </c>
      <c r="H1565" s="444">
        <v>2.4756936227803177E-5</v>
      </c>
      <c r="I1565" s="412">
        <v>2.368596196289893E-5</v>
      </c>
      <c r="J1565" s="428">
        <v>2.7233664888438949E-2</v>
      </c>
    </row>
    <row r="1566" spans="1:10" ht="15.6" x14ac:dyDescent="0.3">
      <c r="A1566" s="422" t="s">
        <v>43</v>
      </c>
      <c r="B1566" s="423">
        <v>2034</v>
      </c>
      <c r="C1566" s="436" t="s">
        <v>1806</v>
      </c>
      <c r="D1566" s="433">
        <v>3.322490012481649E-3</v>
      </c>
      <c r="E1566" s="407">
        <v>2.136106225262727E-2</v>
      </c>
      <c r="F1566" s="407">
        <v>7.7826055965602521E-4</v>
      </c>
      <c r="G1566" s="429">
        <v>7.1645781098256429E-4</v>
      </c>
      <c r="H1566" s="444">
        <v>2.349935411341898E-5</v>
      </c>
      <c r="I1566" s="412">
        <v>2.2482777890964523E-5</v>
      </c>
      <c r="J1566" s="428">
        <v>2.6840319512119959E-2</v>
      </c>
    </row>
    <row r="1567" spans="1:10" ht="15.6" x14ac:dyDescent="0.3">
      <c r="A1567" s="422" t="s">
        <v>43</v>
      </c>
      <c r="B1567" s="423">
        <v>2035</v>
      </c>
      <c r="C1567" s="436" t="s">
        <v>1807</v>
      </c>
      <c r="D1567" s="433">
        <v>3.0849346721554143E-3</v>
      </c>
      <c r="E1567" s="407">
        <v>2.0670539879111965E-2</v>
      </c>
      <c r="F1567" s="407">
        <v>7.3431015147148678E-4</v>
      </c>
      <c r="G1567" s="429">
        <v>6.7600580424647186E-4</v>
      </c>
      <c r="H1567" s="444">
        <v>2.2384751687060688E-5</v>
      </c>
      <c r="I1567" s="412">
        <v>2.1416396162831919E-5</v>
      </c>
      <c r="J1567" s="428">
        <v>2.6500134122313845E-2</v>
      </c>
    </row>
    <row r="1568" spans="1:10" ht="15.6" x14ac:dyDescent="0.3">
      <c r="A1568" s="422" t="s">
        <v>43</v>
      </c>
      <c r="B1568" s="423">
        <v>2036</v>
      </c>
      <c r="C1568" s="436" t="s">
        <v>1808</v>
      </c>
      <c r="D1568" s="433">
        <v>2.8765883098739154E-3</v>
      </c>
      <c r="E1568" s="407">
        <v>2.008730047891313E-2</v>
      </c>
      <c r="F1568" s="407">
        <v>6.9572285026611377E-4</v>
      </c>
      <c r="G1568" s="429">
        <v>6.4048778275631931E-4</v>
      </c>
      <c r="H1568" s="444">
        <v>2.1369282417077065E-5</v>
      </c>
      <c r="I1568" s="412">
        <v>2.0444851287823754E-5</v>
      </c>
      <c r="J1568" s="428">
        <v>2.6207563756479063E-2</v>
      </c>
    </row>
    <row r="1569" spans="1:10" ht="15.6" x14ac:dyDescent="0.3">
      <c r="A1569" s="422" t="s">
        <v>43</v>
      </c>
      <c r="B1569" s="423">
        <v>2037</v>
      </c>
      <c r="C1569" s="436" t="s">
        <v>1809</v>
      </c>
      <c r="D1569" s="433">
        <v>2.6990924549886559E-3</v>
      </c>
      <c r="E1569" s="407">
        <v>1.961560388392419E-2</v>
      </c>
      <c r="F1569" s="407">
        <v>6.6156954716956018E-4</v>
      </c>
      <c r="G1569" s="429">
        <v>6.0905205341752009E-4</v>
      </c>
      <c r="H1569" s="444">
        <v>2.0470395338019688E-5</v>
      </c>
      <c r="I1569" s="412">
        <v>1.9584860225330178E-5</v>
      </c>
      <c r="J1569" s="428">
        <v>2.5958271751752127E-2</v>
      </c>
    </row>
    <row r="1570" spans="1:10" ht="15.6" x14ac:dyDescent="0.3">
      <c r="A1570" s="422" t="s">
        <v>43</v>
      </c>
      <c r="B1570" s="423">
        <v>2038</v>
      </c>
      <c r="C1570" s="436" t="s">
        <v>1810</v>
      </c>
      <c r="D1570" s="433">
        <v>2.5398096924833424E-3</v>
      </c>
      <c r="E1570" s="407">
        <v>1.9192345861595222E-2</v>
      </c>
      <c r="F1570" s="407">
        <v>6.3152533408369817E-4</v>
      </c>
      <c r="G1570" s="429">
        <v>5.8140023944391699E-4</v>
      </c>
      <c r="H1570" s="444">
        <v>1.9742889274219548E-5</v>
      </c>
      <c r="I1570" s="412">
        <v>1.8888825499077562E-5</v>
      </c>
      <c r="J1570" s="428">
        <v>2.5747835088124397E-2</v>
      </c>
    </row>
    <row r="1571" spans="1:10" ht="15.6" x14ac:dyDescent="0.3">
      <c r="A1571" s="422" t="s">
        <v>43</v>
      </c>
      <c r="B1571" s="423">
        <v>2039</v>
      </c>
      <c r="C1571" s="436" t="s">
        <v>1811</v>
      </c>
      <c r="D1571" s="433">
        <v>2.3940372792292438E-3</v>
      </c>
      <c r="E1571" s="407">
        <v>1.8807363943619773E-2</v>
      </c>
      <c r="F1571" s="407">
        <v>6.0532799261507099E-4</v>
      </c>
      <c r="G1571" s="429">
        <v>5.572902708647267E-4</v>
      </c>
      <c r="H1571" s="444">
        <v>1.9130711182905106E-5</v>
      </c>
      <c r="I1571" s="412">
        <v>1.8303124959494277E-5</v>
      </c>
      <c r="J1571" s="428">
        <v>2.5570195391349141E-2</v>
      </c>
    </row>
    <row r="1572" spans="1:10" ht="15.6" x14ac:dyDescent="0.3">
      <c r="A1572" s="422" t="s">
        <v>43</v>
      </c>
      <c r="B1572" s="423">
        <v>2040</v>
      </c>
      <c r="C1572" s="436" t="s">
        <v>1812</v>
      </c>
      <c r="D1572" s="433">
        <v>2.2612250909141898E-3</v>
      </c>
      <c r="E1572" s="407">
        <v>1.8475120589059542E-2</v>
      </c>
      <c r="F1572" s="407">
        <v>5.8270278530949229E-4</v>
      </c>
      <c r="G1572" s="429">
        <v>5.3646765190804599E-4</v>
      </c>
      <c r="H1572" s="444">
        <v>1.8611563098708648E-5</v>
      </c>
      <c r="I1572" s="412">
        <v>1.7806439214380244E-5</v>
      </c>
      <c r="J1572" s="428">
        <v>2.5422165607593472E-2</v>
      </c>
    </row>
    <row r="1573" spans="1:10" ht="15.6" x14ac:dyDescent="0.3">
      <c r="A1573" s="422" t="s">
        <v>43</v>
      </c>
      <c r="B1573" s="423">
        <v>2041</v>
      </c>
      <c r="C1573" s="436" t="s">
        <v>1813</v>
      </c>
      <c r="D1573" s="433">
        <v>2.1540961218743876E-3</v>
      </c>
      <c r="E1573" s="407">
        <v>1.8201620942767376E-2</v>
      </c>
      <c r="F1573" s="407">
        <v>5.6480191862482505E-4</v>
      </c>
      <c r="G1573" s="429">
        <v>5.1999222720527905E-4</v>
      </c>
      <c r="H1573" s="444">
        <v>1.8183716331777192E-5</v>
      </c>
      <c r="I1573" s="412">
        <v>1.7397095915640789E-5</v>
      </c>
      <c r="J1573" s="428">
        <v>2.5300110577349429E-2</v>
      </c>
    </row>
    <row r="1574" spans="1:10" ht="15.6" x14ac:dyDescent="0.3">
      <c r="A1574" s="422" t="s">
        <v>43</v>
      </c>
      <c r="B1574" s="423">
        <v>2042</v>
      </c>
      <c r="C1574" s="436" t="s">
        <v>1814</v>
      </c>
      <c r="D1574" s="433">
        <v>2.0627169080398872E-3</v>
      </c>
      <c r="E1574" s="407">
        <v>1.7951559636833467E-2</v>
      </c>
      <c r="F1574" s="407">
        <v>5.4980012011256413E-4</v>
      </c>
      <c r="G1574" s="429">
        <v>5.0618629527651227E-4</v>
      </c>
      <c r="H1574" s="444">
        <v>1.7843941979521686E-5</v>
      </c>
      <c r="I1574" s="412">
        <v>1.7072025199243735E-5</v>
      </c>
      <c r="J1574" s="428">
        <v>2.5199075244541829E-2</v>
      </c>
    </row>
    <row r="1575" spans="1:10" ht="15.6" x14ac:dyDescent="0.3">
      <c r="A1575" s="422" t="s">
        <v>43</v>
      </c>
      <c r="B1575" s="423">
        <v>2043</v>
      </c>
      <c r="C1575" s="436" t="s">
        <v>1815</v>
      </c>
      <c r="D1575" s="433">
        <v>1.9929381636421737E-3</v>
      </c>
      <c r="E1575" s="407">
        <v>1.7760934269351013E-2</v>
      </c>
      <c r="F1575" s="407">
        <v>5.3733537660820112E-4</v>
      </c>
      <c r="G1575" s="429">
        <v>4.9471563995038387E-4</v>
      </c>
      <c r="H1575" s="444">
        <v>1.7577279975312321E-5</v>
      </c>
      <c r="I1575" s="412">
        <v>1.681689857605412E-5</v>
      </c>
      <c r="J1575" s="428">
        <v>2.5116503587332334E-2</v>
      </c>
    </row>
    <row r="1576" spans="1:10" ht="15.6" x14ac:dyDescent="0.3">
      <c r="A1576" s="422" t="s">
        <v>43</v>
      </c>
      <c r="B1576" s="423">
        <v>2044</v>
      </c>
      <c r="C1576" s="436" t="s">
        <v>1816</v>
      </c>
      <c r="D1576" s="433">
        <v>1.9420284075602704E-3</v>
      </c>
      <c r="E1576" s="407">
        <v>1.7615774469894905E-2</v>
      </c>
      <c r="F1576" s="407">
        <v>5.2702711265794017E-4</v>
      </c>
      <c r="G1576" s="429">
        <v>4.8522949857857746E-4</v>
      </c>
      <c r="H1576" s="444">
        <v>1.73657161472051E-5</v>
      </c>
      <c r="I1576" s="412">
        <v>1.6614479821649729E-5</v>
      </c>
      <c r="J1576" s="428">
        <v>2.5048526112062739E-2</v>
      </c>
    </row>
    <row r="1577" spans="1:10" ht="15.6" x14ac:dyDescent="0.3">
      <c r="A1577" s="422" t="s">
        <v>43</v>
      </c>
      <c r="B1577" s="423">
        <v>2045</v>
      </c>
      <c r="C1577" s="436" t="s">
        <v>1817</v>
      </c>
      <c r="D1577" s="433">
        <v>1.9072832808340878E-3</v>
      </c>
      <c r="E1577" s="407">
        <v>1.7513597021497941E-2</v>
      </c>
      <c r="F1577" s="407">
        <v>5.1848672269700475E-4</v>
      </c>
      <c r="G1577" s="429">
        <v>4.7737056963664825E-4</v>
      </c>
      <c r="H1577" s="444">
        <v>1.7206749975471853E-5</v>
      </c>
      <c r="I1577" s="412">
        <v>1.6462398325589204E-5</v>
      </c>
      <c r="J1577" s="428">
        <v>2.4991865164076935E-2</v>
      </c>
    </row>
    <row r="1578" spans="1:10" ht="15.6" x14ac:dyDescent="0.3">
      <c r="A1578" s="422" t="s">
        <v>43</v>
      </c>
      <c r="B1578" s="423">
        <v>2046</v>
      </c>
      <c r="C1578" s="436" t="s">
        <v>1818</v>
      </c>
      <c r="D1578" s="433">
        <v>1.8782204513844672E-3</v>
      </c>
      <c r="E1578" s="407">
        <v>1.7432252189858419E-2</v>
      </c>
      <c r="F1578" s="407">
        <v>5.1152635900092035E-4</v>
      </c>
      <c r="G1578" s="429">
        <v>4.7096671131132664E-4</v>
      </c>
      <c r="H1578" s="444">
        <v>1.70842300193572E-5</v>
      </c>
      <c r="I1578" s="412">
        <v>1.63451723306868E-5</v>
      </c>
      <c r="J1578" s="428">
        <v>2.4944867293968578E-2</v>
      </c>
    </row>
    <row r="1579" spans="1:10" ht="15.6" x14ac:dyDescent="0.3">
      <c r="A1579" s="422" t="s">
        <v>43</v>
      </c>
      <c r="B1579" s="423">
        <v>2047</v>
      </c>
      <c r="C1579" s="436" t="s">
        <v>1819</v>
      </c>
      <c r="D1579" s="433">
        <v>1.8539973135964303E-3</v>
      </c>
      <c r="E1579" s="407">
        <v>1.7364582942987702E-2</v>
      </c>
      <c r="F1579" s="407">
        <v>5.0594679067719739E-4</v>
      </c>
      <c r="G1579" s="429">
        <v>4.6583219026386728E-4</v>
      </c>
      <c r="H1579" s="444">
        <v>1.6989550279018644E-5</v>
      </c>
      <c r="I1579" s="412">
        <v>1.6254584893048068E-5</v>
      </c>
      <c r="J1579" s="428">
        <v>2.4906001656213841E-2</v>
      </c>
    </row>
    <row r="1580" spans="1:10" ht="15.6" x14ac:dyDescent="0.3">
      <c r="A1580" s="422" t="s">
        <v>43</v>
      </c>
      <c r="B1580" s="423">
        <v>2048</v>
      </c>
      <c r="C1580" s="436" t="s">
        <v>1820</v>
      </c>
      <c r="D1580" s="433">
        <v>1.8352673575685733E-3</v>
      </c>
      <c r="E1580" s="407">
        <v>1.7313000519298998E-2</v>
      </c>
      <c r="F1580" s="407">
        <v>5.0145911789628551E-4</v>
      </c>
      <c r="G1580" s="429">
        <v>4.6170306192299477E-4</v>
      </c>
      <c r="H1580" s="444">
        <v>1.6908818355841315E-5</v>
      </c>
      <c r="I1580" s="412">
        <v>1.6177352811669675E-5</v>
      </c>
      <c r="J1580" s="428">
        <v>2.4874538885147665E-2</v>
      </c>
    </row>
    <row r="1581" spans="1:10" ht="15.6" x14ac:dyDescent="0.3">
      <c r="A1581" s="422" t="s">
        <v>43</v>
      </c>
      <c r="B1581" s="423">
        <v>2049</v>
      </c>
      <c r="C1581" s="436" t="s">
        <v>1821</v>
      </c>
      <c r="D1581" s="433">
        <v>1.8274273053251236E-3</v>
      </c>
      <c r="E1581" s="407">
        <v>1.7322351994747773E-2</v>
      </c>
      <c r="F1581" s="407">
        <v>4.98423392785759E-4</v>
      </c>
      <c r="G1581" s="429">
        <v>4.5890999595132615E-4</v>
      </c>
      <c r="H1581" s="444">
        <v>1.6847147366941624E-5</v>
      </c>
      <c r="I1581" s="412">
        <v>1.6118346078550939E-5</v>
      </c>
      <c r="J1581" s="428">
        <v>2.4848413460251472E-2</v>
      </c>
    </row>
    <row r="1582" spans="1:10" ht="15.6" x14ac:dyDescent="0.3">
      <c r="A1582" s="422" t="s">
        <v>43</v>
      </c>
      <c r="B1582" s="423">
        <v>2050</v>
      </c>
      <c r="C1582" s="436" t="s">
        <v>1822</v>
      </c>
      <c r="D1582" s="433">
        <v>1.8211957812747041E-3</v>
      </c>
      <c r="E1582" s="407">
        <v>1.7332158393045874E-2</v>
      </c>
      <c r="F1582" s="407">
        <v>4.9601423984551262E-4</v>
      </c>
      <c r="G1582" s="429">
        <v>4.5669301137575709E-4</v>
      </c>
      <c r="H1582" s="444">
        <v>1.6792659907498012E-5</v>
      </c>
      <c r="I1582" s="412">
        <v>1.6066215232445617E-5</v>
      </c>
      <c r="J1582" s="428">
        <v>2.4827199728556716E-2</v>
      </c>
    </row>
    <row r="1583" spans="1:10" ht="15.6" x14ac:dyDescent="0.3">
      <c r="A1583" s="422" t="s">
        <v>44</v>
      </c>
      <c r="B1583" s="423">
        <v>2015</v>
      </c>
      <c r="C1583" s="436" t="s">
        <v>2506</v>
      </c>
      <c r="D1583" s="433">
        <v>8.2664982412099838E-2</v>
      </c>
      <c r="E1583" s="407">
        <v>0.29735801994246913</v>
      </c>
      <c r="F1583" s="407">
        <v>3.1774505543934232E-3</v>
      </c>
      <c r="G1583" s="429">
        <v>2.9452805055933703E-3</v>
      </c>
      <c r="H1583" s="444">
        <v>4.8469516688668849E-4</v>
      </c>
      <c r="I1583" s="412">
        <v>4.6372745874202195E-4</v>
      </c>
      <c r="J1583" s="428">
        <v>4.4836353159147781E-2</v>
      </c>
    </row>
    <row r="1584" spans="1:10" ht="15.6" x14ac:dyDescent="0.3">
      <c r="A1584" s="422" t="s">
        <v>44</v>
      </c>
      <c r="B1584" s="423">
        <v>2016</v>
      </c>
      <c r="C1584" s="436" t="s">
        <v>2507</v>
      </c>
      <c r="D1584" s="433">
        <v>6.7494754354775671E-2</v>
      </c>
      <c r="E1584" s="407">
        <v>0.25356226432731876</v>
      </c>
      <c r="F1584" s="407">
        <v>2.8755269025944525E-3</v>
      </c>
      <c r="G1584" s="429">
        <v>2.6630100663193263E-3</v>
      </c>
      <c r="H1584" s="444">
        <v>4.1577163113817937E-4</v>
      </c>
      <c r="I1584" s="412">
        <v>3.9778553564177285E-4</v>
      </c>
      <c r="J1584" s="428">
        <v>4.3940112720337737E-2</v>
      </c>
    </row>
    <row r="1585" spans="1:10" ht="15.6" x14ac:dyDescent="0.3">
      <c r="A1585" s="422" t="s">
        <v>44</v>
      </c>
      <c r="B1585" s="423">
        <v>2017</v>
      </c>
      <c r="C1585" s="436" t="s">
        <v>1823</v>
      </c>
      <c r="D1585" s="433">
        <v>5.6610388293291708E-2</v>
      </c>
      <c r="E1585" s="407">
        <v>0.21798007727378613</v>
      </c>
      <c r="F1585" s="407">
        <v>2.6967921059484088E-3</v>
      </c>
      <c r="G1585" s="429">
        <v>2.4959906865455444E-3</v>
      </c>
      <c r="H1585" s="444">
        <v>3.7439347856592093E-4</v>
      </c>
      <c r="I1585" s="412">
        <v>3.5819738523298444E-4</v>
      </c>
      <c r="J1585" s="428">
        <v>4.292651682736514E-2</v>
      </c>
    </row>
    <row r="1586" spans="1:10" ht="15.6" x14ac:dyDescent="0.3">
      <c r="A1586" s="422" t="s">
        <v>44</v>
      </c>
      <c r="B1586" s="423">
        <v>2018</v>
      </c>
      <c r="C1586" s="436" t="s">
        <v>1824</v>
      </c>
      <c r="D1586" s="433">
        <v>4.6787456885876974E-2</v>
      </c>
      <c r="E1586" s="407">
        <v>0.186409217784995</v>
      </c>
      <c r="F1586" s="407">
        <v>2.5671275832079717E-3</v>
      </c>
      <c r="G1586" s="429">
        <v>2.3743665380907288E-3</v>
      </c>
      <c r="H1586" s="444">
        <v>3.3767280831244819E-4</v>
      </c>
      <c r="I1586" s="412">
        <v>3.230652283813615E-4</v>
      </c>
      <c r="J1586" s="428">
        <v>4.1830405712515277E-2</v>
      </c>
    </row>
    <row r="1587" spans="1:10" ht="15.6" x14ac:dyDescent="0.3">
      <c r="A1587" s="422" t="s">
        <v>44</v>
      </c>
      <c r="B1587" s="423">
        <v>2019</v>
      </c>
      <c r="C1587" s="436" t="s">
        <v>1825</v>
      </c>
      <c r="D1587" s="433">
        <v>3.8694294011558217E-2</v>
      </c>
      <c r="E1587" s="407">
        <v>0.15946483110455359</v>
      </c>
      <c r="F1587" s="407">
        <v>2.4679544475582722E-3</v>
      </c>
      <c r="G1587" s="429">
        <v>2.2812082054304845E-3</v>
      </c>
      <c r="H1587" s="444">
        <v>3.0409251425660058E-4</v>
      </c>
      <c r="I1587" s="412">
        <v>2.909376037558183E-4</v>
      </c>
      <c r="J1587" s="428">
        <v>4.0679698738149105E-2</v>
      </c>
    </row>
    <row r="1588" spans="1:10" ht="15.6" x14ac:dyDescent="0.3">
      <c r="A1588" s="422" t="s">
        <v>44</v>
      </c>
      <c r="B1588" s="423">
        <v>2020</v>
      </c>
      <c r="C1588" s="436" t="s">
        <v>1826</v>
      </c>
      <c r="D1588" s="433">
        <v>3.2742392117558548E-2</v>
      </c>
      <c r="E1588" s="407">
        <v>0.13689532757730191</v>
      </c>
      <c r="F1588" s="407">
        <v>2.3591290932108502E-3</v>
      </c>
      <c r="G1588" s="429">
        <v>2.1798362360620745E-3</v>
      </c>
      <c r="H1588" s="444">
        <v>2.7516196839574776E-4</v>
      </c>
      <c r="I1588" s="412">
        <v>2.63258581020672E-4</v>
      </c>
      <c r="J1588" s="428">
        <v>3.9525173172467648E-2</v>
      </c>
    </row>
    <row r="1589" spans="1:10" ht="15.6" x14ac:dyDescent="0.3">
      <c r="A1589" s="422" t="s">
        <v>44</v>
      </c>
      <c r="B1589" s="423">
        <v>2021</v>
      </c>
      <c r="C1589" s="436" t="s">
        <v>1827</v>
      </c>
      <c r="D1589" s="433">
        <v>2.8383006023114971E-2</v>
      </c>
      <c r="E1589" s="407">
        <v>0.11807458049867958</v>
      </c>
      <c r="F1589" s="407">
        <v>2.2583077176237957E-3</v>
      </c>
      <c r="G1589" s="429">
        <v>2.0861099099151298E-3</v>
      </c>
      <c r="H1589" s="444">
        <v>2.5097806108060141E-4</v>
      </c>
      <c r="I1589" s="412">
        <v>2.4012086166470635E-4</v>
      </c>
      <c r="J1589" s="428">
        <v>3.8358479018325821E-2</v>
      </c>
    </row>
    <row r="1590" spans="1:10" ht="15.6" x14ac:dyDescent="0.3">
      <c r="A1590" s="422" t="s">
        <v>44</v>
      </c>
      <c r="B1590" s="423">
        <v>2022</v>
      </c>
      <c r="C1590" s="436" t="s">
        <v>1828</v>
      </c>
      <c r="D1590" s="433">
        <v>2.3791107484811235E-2</v>
      </c>
      <c r="E1590" s="407">
        <v>0.10143031698382161</v>
      </c>
      <c r="F1590" s="407">
        <v>2.1294980349220059E-3</v>
      </c>
      <c r="G1590" s="429">
        <v>1.9665077538395504E-3</v>
      </c>
      <c r="H1590" s="444">
        <v>2.2586070591687705E-4</v>
      </c>
      <c r="I1590" s="412">
        <v>2.1609007924229063E-4</v>
      </c>
      <c r="J1590" s="428">
        <v>3.7198948782419264E-2</v>
      </c>
    </row>
    <row r="1591" spans="1:10" ht="15.6" x14ac:dyDescent="0.3">
      <c r="A1591" s="422" t="s">
        <v>44</v>
      </c>
      <c r="B1591" s="423">
        <v>2023</v>
      </c>
      <c r="C1591" s="436" t="s">
        <v>1829</v>
      </c>
      <c r="D1591" s="433">
        <v>2.0473179919948445E-2</v>
      </c>
      <c r="E1591" s="407">
        <v>8.7912099121266227E-2</v>
      </c>
      <c r="F1591" s="407">
        <v>2.0077399458169332E-3</v>
      </c>
      <c r="G1591" s="429">
        <v>1.8534395320791415E-3</v>
      </c>
      <c r="H1591" s="444">
        <v>1.9703492928047796E-4</v>
      </c>
      <c r="I1591" s="412">
        <v>1.8851128891334834E-4</v>
      </c>
      <c r="J1591" s="428">
        <v>3.604936701757646E-2</v>
      </c>
    </row>
    <row r="1592" spans="1:10" ht="15.6" x14ac:dyDescent="0.3">
      <c r="A1592" s="422" t="s">
        <v>44</v>
      </c>
      <c r="B1592" s="423">
        <v>2024</v>
      </c>
      <c r="C1592" s="436" t="s">
        <v>1830</v>
      </c>
      <c r="D1592" s="433">
        <v>1.7697883148703575E-2</v>
      </c>
      <c r="E1592" s="407">
        <v>7.6662433301427302E-2</v>
      </c>
      <c r="F1592" s="407">
        <v>1.8989905736937495E-3</v>
      </c>
      <c r="G1592" s="429">
        <v>1.7524287462150404E-3</v>
      </c>
      <c r="H1592" s="444">
        <v>1.7066317113446171E-4</v>
      </c>
      <c r="I1592" s="412">
        <v>1.6328036142355547E-4</v>
      </c>
      <c r="J1592" s="428">
        <v>3.5088283706007473E-2</v>
      </c>
    </row>
    <row r="1593" spans="1:10" ht="15.6" x14ac:dyDescent="0.3">
      <c r="A1593" s="422" t="s">
        <v>44</v>
      </c>
      <c r="B1593" s="423">
        <v>2025</v>
      </c>
      <c r="C1593" s="436" t="s">
        <v>1831</v>
      </c>
      <c r="D1593" s="433">
        <v>1.5457440305287534E-2</v>
      </c>
      <c r="E1593" s="407">
        <v>6.7572472310103562E-2</v>
      </c>
      <c r="F1593" s="407">
        <v>1.808501558249939E-3</v>
      </c>
      <c r="G1593" s="429">
        <v>1.6684477015918822E-3</v>
      </c>
      <c r="H1593" s="444">
        <v>1.5010856176994456E-4</v>
      </c>
      <c r="I1593" s="412">
        <v>1.4361492885754033E-4</v>
      </c>
      <c r="J1593" s="428">
        <v>3.3964712281006101E-2</v>
      </c>
    </row>
    <row r="1594" spans="1:10" ht="15.6" x14ac:dyDescent="0.3">
      <c r="A1594" s="422" t="s">
        <v>44</v>
      </c>
      <c r="B1594" s="423">
        <v>2026</v>
      </c>
      <c r="C1594" s="436" t="s">
        <v>1832</v>
      </c>
      <c r="D1594" s="433">
        <v>1.3605034351003608E-2</v>
      </c>
      <c r="E1594" s="407">
        <v>6.0156048771064813E-2</v>
      </c>
      <c r="F1594" s="407">
        <v>1.7174551072096211E-3</v>
      </c>
      <c r="G1594" s="429">
        <v>1.5838733692104285E-3</v>
      </c>
      <c r="H1594" s="444">
        <v>1.2703106709926456E-4</v>
      </c>
      <c r="I1594" s="412">
        <v>1.2153575472250177E-4</v>
      </c>
      <c r="J1594" s="428">
        <v>3.295136371626458E-2</v>
      </c>
    </row>
    <row r="1595" spans="1:10" ht="15.6" x14ac:dyDescent="0.3">
      <c r="A1595" s="422" t="s">
        <v>44</v>
      </c>
      <c r="B1595" s="423">
        <v>2027</v>
      </c>
      <c r="C1595" s="436" t="s">
        <v>1833</v>
      </c>
      <c r="D1595" s="433">
        <v>1.2022571799845476E-2</v>
      </c>
      <c r="E1595" s="407">
        <v>5.3898588821273387E-2</v>
      </c>
      <c r="F1595" s="407">
        <v>1.6179521220230828E-3</v>
      </c>
      <c r="G1595" s="429">
        <v>1.4914456027710966E-3</v>
      </c>
      <c r="H1595" s="444">
        <v>1.0189008920632294E-4</v>
      </c>
      <c r="I1595" s="412">
        <v>9.7482369457620435E-5</v>
      </c>
      <c r="J1595" s="428">
        <v>3.203699680992167E-2</v>
      </c>
    </row>
    <row r="1596" spans="1:10" ht="15.6" x14ac:dyDescent="0.3">
      <c r="A1596" s="422" t="s">
        <v>44</v>
      </c>
      <c r="B1596" s="423">
        <v>2028</v>
      </c>
      <c r="C1596" s="436" t="s">
        <v>1834</v>
      </c>
      <c r="D1596" s="433">
        <v>1.0713592824642236E-2</v>
      </c>
      <c r="E1596" s="407">
        <v>4.8709301301112368E-2</v>
      </c>
      <c r="F1596" s="407">
        <v>1.5171175043644537E-3</v>
      </c>
      <c r="G1596" s="429">
        <v>1.3980034415133982E-3</v>
      </c>
      <c r="H1596" s="444">
        <v>8.2351652745235696E-5</v>
      </c>
      <c r="I1596" s="412">
        <v>7.8789162781276449E-5</v>
      </c>
      <c r="J1596" s="428">
        <v>3.1222164957122864E-2</v>
      </c>
    </row>
    <row r="1597" spans="1:10" ht="15.6" x14ac:dyDescent="0.3">
      <c r="A1597" s="422" t="s">
        <v>44</v>
      </c>
      <c r="B1597" s="423">
        <v>2029</v>
      </c>
      <c r="C1597" s="436" t="s">
        <v>1835</v>
      </c>
      <c r="D1597" s="433">
        <v>9.5271038695181279E-3</v>
      </c>
      <c r="E1597" s="407">
        <v>4.4138204860051412E-2</v>
      </c>
      <c r="F1597" s="407">
        <v>1.4213878991996825E-3</v>
      </c>
      <c r="G1597" s="429">
        <v>1.3094565222009609E-3</v>
      </c>
      <c r="H1597" s="444">
        <v>6.8211896668961223E-5</v>
      </c>
      <c r="I1597" s="412">
        <v>6.526107802798644E-5</v>
      </c>
      <c r="J1597" s="428">
        <v>3.0493932931446314E-2</v>
      </c>
    </row>
    <row r="1598" spans="1:10" ht="15.6" x14ac:dyDescent="0.3">
      <c r="A1598" s="422" t="s">
        <v>44</v>
      </c>
      <c r="B1598" s="423">
        <v>2030</v>
      </c>
      <c r="C1598" s="436" t="s">
        <v>1836</v>
      </c>
      <c r="D1598" s="433">
        <v>8.555666998712446E-3</v>
      </c>
      <c r="E1598" s="407">
        <v>4.0410898928744624E-2</v>
      </c>
      <c r="F1598" s="407">
        <v>1.3311583708641161E-3</v>
      </c>
      <c r="G1598" s="429">
        <v>1.2260512071877907E-3</v>
      </c>
      <c r="H1598" s="444">
        <v>5.6339372696105013E-5</v>
      </c>
      <c r="I1598" s="412">
        <v>5.3902157933734043E-5</v>
      </c>
      <c r="J1598" s="428">
        <v>2.984715877556781E-2</v>
      </c>
    </row>
    <row r="1599" spans="1:10" ht="15.6" x14ac:dyDescent="0.3">
      <c r="A1599" s="422" t="s">
        <v>44</v>
      </c>
      <c r="B1599" s="423">
        <v>2031</v>
      </c>
      <c r="C1599" s="436" t="s">
        <v>1837</v>
      </c>
      <c r="D1599" s="433">
        <v>7.6795615325772277E-3</v>
      </c>
      <c r="E1599" s="407">
        <v>3.7072648271754535E-2</v>
      </c>
      <c r="F1599" s="407">
        <v>1.2492267671107944E-3</v>
      </c>
      <c r="G1599" s="429">
        <v>1.1505282802232834E-3</v>
      </c>
      <c r="H1599" s="444">
        <v>5.1243889460417229E-5</v>
      </c>
      <c r="I1599" s="412">
        <v>4.9027108241698411E-5</v>
      </c>
      <c r="J1599" s="428">
        <v>2.9480780920296764E-2</v>
      </c>
    </row>
    <row r="1600" spans="1:10" ht="15.6" x14ac:dyDescent="0.3">
      <c r="A1600" s="422" t="s">
        <v>44</v>
      </c>
      <c r="B1600" s="423">
        <v>2032</v>
      </c>
      <c r="C1600" s="436" t="s">
        <v>1838</v>
      </c>
      <c r="D1600" s="433">
        <v>6.9270753198384799E-3</v>
      </c>
      <c r="E1600" s="407">
        <v>3.4310740823331229E-2</v>
      </c>
      <c r="F1600" s="407">
        <v>1.1708494402167006E-3</v>
      </c>
      <c r="G1600" s="429">
        <v>1.0782265743286708E-3</v>
      </c>
      <c r="H1600" s="444">
        <v>4.4905942799419065E-5</v>
      </c>
      <c r="I1600" s="412">
        <v>4.2963334709689159E-5</v>
      </c>
      <c r="J1600" s="428">
        <v>2.8970451108628479E-2</v>
      </c>
    </row>
    <row r="1601" spans="1:10" ht="15.6" x14ac:dyDescent="0.3">
      <c r="A1601" s="422" t="s">
        <v>44</v>
      </c>
      <c r="B1601" s="423">
        <v>2033</v>
      </c>
      <c r="C1601" s="436" t="s">
        <v>1839</v>
      </c>
      <c r="D1601" s="433">
        <v>6.2946075506604459E-3</v>
      </c>
      <c r="E1601" s="407">
        <v>3.2096898320424234E-2</v>
      </c>
      <c r="F1601" s="407">
        <v>1.1003584249107976E-3</v>
      </c>
      <c r="G1601" s="429">
        <v>1.0132727336587247E-3</v>
      </c>
      <c r="H1601" s="444">
        <v>4.1159112118109871E-5</v>
      </c>
      <c r="I1601" s="412">
        <v>3.9378590349475523E-5</v>
      </c>
      <c r="J1601" s="428">
        <v>2.8521060518767245E-2</v>
      </c>
    </row>
    <row r="1602" spans="1:10" ht="15.6" x14ac:dyDescent="0.3">
      <c r="A1602" s="422" t="s">
        <v>44</v>
      </c>
      <c r="B1602" s="423">
        <v>2034</v>
      </c>
      <c r="C1602" s="436" t="s">
        <v>1840</v>
      </c>
      <c r="D1602" s="433">
        <v>5.7025252620106414E-3</v>
      </c>
      <c r="E1602" s="407">
        <v>3.0082548043682936E-2</v>
      </c>
      <c r="F1602" s="407">
        <v>1.0334604036993534E-3</v>
      </c>
      <c r="G1602" s="429">
        <v>9.5164974441068158E-4</v>
      </c>
      <c r="H1602" s="444">
        <v>3.8124191573750708E-5</v>
      </c>
      <c r="I1602" s="412">
        <v>3.6474961058022271E-5</v>
      </c>
      <c r="J1602" s="428">
        <v>2.8125325116681713E-2</v>
      </c>
    </row>
    <row r="1603" spans="1:10" ht="15.6" x14ac:dyDescent="0.3">
      <c r="A1603" s="422" t="s">
        <v>44</v>
      </c>
      <c r="B1603" s="423">
        <v>2035</v>
      </c>
      <c r="C1603" s="436" t="s">
        <v>1841</v>
      </c>
      <c r="D1603" s="433">
        <v>5.1796112830201401E-3</v>
      </c>
      <c r="E1603" s="407">
        <v>2.8383931175280628E-2</v>
      </c>
      <c r="F1603" s="407">
        <v>9.7113178996635044E-4</v>
      </c>
      <c r="G1603" s="429">
        <v>8.9423427135300662E-4</v>
      </c>
      <c r="H1603" s="444">
        <v>3.5261058716315264E-5</v>
      </c>
      <c r="I1603" s="412">
        <v>3.3735683633452156E-5</v>
      </c>
      <c r="J1603" s="428">
        <v>2.778047943463401E-2</v>
      </c>
    </row>
    <row r="1604" spans="1:10" ht="15.6" x14ac:dyDescent="0.3">
      <c r="A1604" s="422" t="s">
        <v>44</v>
      </c>
      <c r="B1604" s="423">
        <v>2036</v>
      </c>
      <c r="C1604" s="436" t="s">
        <v>1842</v>
      </c>
      <c r="D1604" s="433">
        <v>4.7247162019712265E-3</v>
      </c>
      <c r="E1604" s="407">
        <v>2.6961230797751312E-2</v>
      </c>
      <c r="F1604" s="407">
        <v>9.1760606298774844E-4</v>
      </c>
      <c r="G1604" s="429">
        <v>8.4492330099245202E-4</v>
      </c>
      <c r="H1604" s="444">
        <v>3.2683425567567804E-5</v>
      </c>
      <c r="I1604" s="412">
        <v>3.1269549798795549E-5</v>
      </c>
      <c r="J1604" s="428">
        <v>2.748097310824086E-2</v>
      </c>
    </row>
    <row r="1605" spans="1:10" ht="15.6" x14ac:dyDescent="0.3">
      <c r="A1605" s="422" t="s">
        <v>44</v>
      </c>
      <c r="B1605" s="423">
        <v>2037</v>
      </c>
      <c r="C1605" s="436" t="s">
        <v>1843</v>
      </c>
      <c r="D1605" s="433">
        <v>4.333154278160437E-3</v>
      </c>
      <c r="E1605" s="407">
        <v>2.5781532675603552E-2</v>
      </c>
      <c r="F1605" s="407">
        <v>8.6925030967371409E-4</v>
      </c>
      <c r="G1605" s="429">
        <v>8.0037940426680107E-4</v>
      </c>
      <c r="H1605" s="444">
        <v>3.046748337555061E-5</v>
      </c>
      <c r="I1605" s="412">
        <v>2.9149474542078177E-5</v>
      </c>
      <c r="J1605" s="428">
        <v>2.7223250886550098E-2</v>
      </c>
    </row>
    <row r="1606" spans="1:10" ht="15.6" x14ac:dyDescent="0.3">
      <c r="A1606" s="422" t="s">
        <v>44</v>
      </c>
      <c r="B1606" s="423">
        <v>2038</v>
      </c>
      <c r="C1606" s="436" t="s">
        <v>1844</v>
      </c>
      <c r="D1606" s="433">
        <v>3.966366707193779E-3</v>
      </c>
      <c r="E1606" s="407">
        <v>2.4675148902176675E-2</v>
      </c>
      <c r="F1606" s="407">
        <v>8.2551833061473808E-4</v>
      </c>
      <c r="G1606" s="429">
        <v>7.6010687823529566E-4</v>
      </c>
      <c r="H1606" s="444">
        <v>2.8796306454415416E-5</v>
      </c>
      <c r="I1606" s="412">
        <v>2.7550599392898358E-5</v>
      </c>
      <c r="J1606" s="428">
        <v>2.7002668660380723E-2</v>
      </c>
    </row>
    <row r="1607" spans="1:10" ht="15.6" x14ac:dyDescent="0.3">
      <c r="A1607" s="422" t="s">
        <v>44</v>
      </c>
      <c r="B1607" s="423">
        <v>2039</v>
      </c>
      <c r="C1607" s="436" t="s">
        <v>1845</v>
      </c>
      <c r="D1607" s="433">
        <v>3.6209664481994695E-3</v>
      </c>
      <c r="E1607" s="407">
        <v>2.3635028101730845E-2</v>
      </c>
      <c r="F1607" s="407">
        <v>7.8604511435762003E-4</v>
      </c>
      <c r="G1607" s="429">
        <v>7.2375952076448409E-4</v>
      </c>
      <c r="H1607" s="444">
        <v>2.7357844565953054E-5</v>
      </c>
      <c r="I1607" s="412">
        <v>2.6174354933268137E-5</v>
      </c>
      <c r="J1607" s="428">
        <v>2.681350845759372E-2</v>
      </c>
    </row>
    <row r="1608" spans="1:10" ht="15.6" x14ac:dyDescent="0.3">
      <c r="A1608" s="422" t="s">
        <v>44</v>
      </c>
      <c r="B1608" s="423">
        <v>2040</v>
      </c>
      <c r="C1608" s="436" t="s">
        <v>1846</v>
      </c>
      <c r="D1608" s="433">
        <v>3.3146298268529649E-3</v>
      </c>
      <c r="E1608" s="407">
        <v>2.2794685117331334E-2</v>
      </c>
      <c r="F1608" s="407">
        <v>7.5085830201324804E-4</v>
      </c>
      <c r="G1608" s="429">
        <v>6.913599876043426E-4</v>
      </c>
      <c r="H1608" s="444">
        <v>2.6127918686346583E-5</v>
      </c>
      <c r="I1608" s="412">
        <v>2.4997634772105906E-5</v>
      </c>
      <c r="J1608" s="428">
        <v>2.6653606635717367E-2</v>
      </c>
    </row>
    <row r="1609" spans="1:10" ht="15.6" x14ac:dyDescent="0.3">
      <c r="A1609" s="422" t="s">
        <v>44</v>
      </c>
      <c r="B1609" s="423">
        <v>2041</v>
      </c>
      <c r="C1609" s="436" t="s">
        <v>1847</v>
      </c>
      <c r="D1609" s="433">
        <v>3.0628208887913395E-3</v>
      </c>
      <c r="E1609" s="407">
        <v>2.2072309848025138E-2</v>
      </c>
      <c r="F1609" s="407">
        <v>7.2359403180551475E-4</v>
      </c>
      <c r="G1609" s="429">
        <v>6.6625307322416458E-4</v>
      </c>
      <c r="H1609" s="444">
        <v>2.5079286449228962E-5</v>
      </c>
      <c r="I1609" s="412">
        <v>2.3994373773099115E-5</v>
      </c>
      <c r="J1609" s="428">
        <v>2.6520027020341654E-2</v>
      </c>
    </row>
    <row r="1610" spans="1:10" ht="15.6" x14ac:dyDescent="0.3">
      <c r="A1610" s="422" t="s">
        <v>44</v>
      </c>
      <c r="B1610" s="423">
        <v>2042</v>
      </c>
      <c r="C1610" s="436" t="s">
        <v>1848</v>
      </c>
      <c r="D1610" s="433">
        <v>2.8442140788202826E-3</v>
      </c>
      <c r="E1610" s="407">
        <v>2.1406667941057968E-2</v>
      </c>
      <c r="F1610" s="407">
        <v>6.9975094621973295E-4</v>
      </c>
      <c r="G1610" s="429">
        <v>6.442964062293525E-4</v>
      </c>
      <c r="H1610" s="444">
        <v>2.4175170853660919E-5</v>
      </c>
      <c r="I1610" s="412">
        <v>2.3129363900019694E-5</v>
      </c>
      <c r="J1610" s="428">
        <v>2.6406158138943044E-2</v>
      </c>
    </row>
    <row r="1611" spans="1:10" ht="15.6" x14ac:dyDescent="0.3">
      <c r="A1611" s="422" t="s">
        <v>44</v>
      </c>
      <c r="B1611" s="423">
        <v>2043</v>
      </c>
      <c r="C1611" s="436" t="s">
        <v>1849</v>
      </c>
      <c r="D1611" s="433">
        <v>2.6819982274985743E-3</v>
      </c>
      <c r="E1611" s="407">
        <v>2.0911166286582916E-2</v>
      </c>
      <c r="F1611" s="407">
        <v>6.792371824686659E-4</v>
      </c>
      <c r="G1611" s="429">
        <v>6.2540824469908092E-4</v>
      </c>
      <c r="H1611" s="444">
        <v>2.3461646588096651E-5</v>
      </c>
      <c r="I1611" s="412">
        <v>2.244670602986652E-5</v>
      </c>
      <c r="J1611" s="428">
        <v>2.6311506706974415E-2</v>
      </c>
    </row>
    <row r="1612" spans="1:10" ht="15.6" x14ac:dyDescent="0.3">
      <c r="A1612" s="422" t="s">
        <v>44</v>
      </c>
      <c r="B1612" s="423">
        <v>2044</v>
      </c>
      <c r="C1612" s="436" t="s">
        <v>1850</v>
      </c>
      <c r="D1612" s="433">
        <v>2.5627408920896569E-3</v>
      </c>
      <c r="E1612" s="407">
        <v>2.0523828110802715E-2</v>
      </c>
      <c r="F1612" s="407">
        <v>6.6157635196806926E-4</v>
      </c>
      <c r="G1612" s="429">
        <v>6.0914914558020969E-4</v>
      </c>
      <c r="H1612" s="444">
        <v>2.2904660705740796E-5</v>
      </c>
      <c r="I1612" s="412">
        <v>2.1913814283578881E-5</v>
      </c>
      <c r="J1612" s="428">
        <v>2.6231448149147199E-2</v>
      </c>
    </row>
    <row r="1613" spans="1:10" ht="15.6" x14ac:dyDescent="0.3">
      <c r="A1613" s="422" t="s">
        <v>44</v>
      </c>
      <c r="B1613" s="423">
        <v>2045</v>
      </c>
      <c r="C1613" s="436" t="s">
        <v>1851</v>
      </c>
      <c r="D1613" s="433">
        <v>2.4819498862367088E-3</v>
      </c>
      <c r="E1613" s="407">
        <v>2.0250081718723296E-2</v>
      </c>
      <c r="F1613" s="407">
        <v>6.4635956810658304E-4</v>
      </c>
      <c r="G1613" s="429">
        <v>5.9514048149205583E-4</v>
      </c>
      <c r="H1613" s="444">
        <v>2.2444649168659404E-5</v>
      </c>
      <c r="I1613" s="412">
        <v>2.1473706943679095E-5</v>
      </c>
      <c r="J1613" s="428">
        <v>2.6161111631577031E-2</v>
      </c>
    </row>
    <row r="1614" spans="1:10" ht="15.6" x14ac:dyDescent="0.3">
      <c r="A1614" s="422" t="s">
        <v>44</v>
      </c>
      <c r="B1614" s="423">
        <v>2046</v>
      </c>
      <c r="C1614" s="436" t="s">
        <v>1852</v>
      </c>
      <c r="D1614" s="433">
        <v>2.409659415865959E-3</v>
      </c>
      <c r="E1614" s="407">
        <v>2.001419838337665E-2</v>
      </c>
      <c r="F1614" s="407">
        <v>6.3346651155333621E-4</v>
      </c>
      <c r="G1614" s="429">
        <v>5.8327148163111314E-4</v>
      </c>
      <c r="H1614" s="444">
        <v>2.2073378025496485E-5</v>
      </c>
      <c r="I1614" s="412">
        <v>2.1118490313503018E-5</v>
      </c>
      <c r="J1614" s="428">
        <v>2.6100646644066885E-2</v>
      </c>
    </row>
    <row r="1615" spans="1:10" ht="15.6" x14ac:dyDescent="0.3">
      <c r="A1615" s="422" t="s">
        <v>44</v>
      </c>
      <c r="B1615" s="423">
        <v>2047</v>
      </c>
      <c r="C1615" s="436" t="s">
        <v>1853</v>
      </c>
      <c r="D1615" s="433">
        <v>2.3484203950609695E-3</v>
      </c>
      <c r="E1615" s="407">
        <v>1.9815677127522847E-2</v>
      </c>
      <c r="F1615" s="407">
        <v>6.2275691096470094E-4</v>
      </c>
      <c r="G1615" s="429">
        <v>5.734116330736713E-4</v>
      </c>
      <c r="H1615" s="444">
        <v>2.1721049295172969E-5</v>
      </c>
      <c r="I1615" s="412">
        <v>2.0781403539343295E-5</v>
      </c>
      <c r="J1615" s="428">
        <v>2.6049908477025437E-2</v>
      </c>
    </row>
    <row r="1616" spans="1:10" ht="15.6" x14ac:dyDescent="0.3">
      <c r="A1616" s="422" t="s">
        <v>44</v>
      </c>
      <c r="B1616" s="423">
        <v>2048</v>
      </c>
      <c r="C1616" s="436" t="s">
        <v>1854</v>
      </c>
      <c r="D1616" s="433">
        <v>2.3004903693713036E-3</v>
      </c>
      <c r="E1616" s="407">
        <v>1.9657224519070243E-2</v>
      </c>
      <c r="F1616" s="407">
        <v>6.1382622239879625E-4</v>
      </c>
      <c r="G1616" s="429">
        <v>5.6518591638047373E-4</v>
      </c>
      <c r="H1616" s="444">
        <v>2.1347097524561829E-5</v>
      </c>
      <c r="I1616" s="412">
        <v>2.0423636435642994E-5</v>
      </c>
      <c r="J1616" s="428">
        <v>2.6006260782433753E-2</v>
      </c>
    </row>
    <row r="1617" spans="1:10" ht="15.6" x14ac:dyDescent="0.3">
      <c r="A1617" s="422" t="s">
        <v>44</v>
      </c>
      <c r="B1617" s="423">
        <v>2049</v>
      </c>
      <c r="C1617" s="436" t="s">
        <v>1855</v>
      </c>
      <c r="D1617" s="433">
        <v>2.2830950160410523E-3</v>
      </c>
      <c r="E1617" s="407">
        <v>1.9660070876689723E-2</v>
      </c>
      <c r="F1617" s="407">
        <v>6.0823881304394997E-4</v>
      </c>
      <c r="G1617" s="429">
        <v>5.6004001401071309E-4</v>
      </c>
      <c r="H1617" s="444">
        <v>2.1109879623358412E-5</v>
      </c>
      <c r="I1617" s="412">
        <v>2.0196680859246127E-5</v>
      </c>
      <c r="J1617" s="428">
        <v>2.5968722795525742E-2</v>
      </c>
    </row>
    <row r="1618" spans="1:10" ht="15.6" x14ac:dyDescent="0.3">
      <c r="A1618" s="422" t="s">
        <v>44</v>
      </c>
      <c r="B1618" s="423">
        <v>2050</v>
      </c>
      <c r="C1618" s="436" t="s">
        <v>1856</v>
      </c>
      <c r="D1618" s="433">
        <v>2.2692625832479597E-3</v>
      </c>
      <c r="E1618" s="407">
        <v>1.9665088999139213E-2</v>
      </c>
      <c r="F1618" s="407">
        <v>6.0365272921357775E-4</v>
      </c>
      <c r="G1618" s="429">
        <v>5.5581357191534402E-4</v>
      </c>
      <c r="H1618" s="444">
        <v>2.0854650485895892E-5</v>
      </c>
      <c r="I1618" s="412">
        <v>1.9952493516487701E-5</v>
      </c>
      <c r="J1618" s="428">
        <v>2.5937374504020422E-2</v>
      </c>
    </row>
    <row r="1619" spans="1:10" ht="15.6" x14ac:dyDescent="0.3">
      <c r="A1619" s="422" t="s">
        <v>45</v>
      </c>
      <c r="B1619" s="423">
        <v>2015</v>
      </c>
      <c r="C1619" s="436" t="s">
        <v>2508</v>
      </c>
      <c r="D1619" s="433">
        <v>6.9906696726440454E-2</v>
      </c>
      <c r="E1619" s="407">
        <v>0.25282605463574276</v>
      </c>
      <c r="F1619" s="407">
        <v>2.470360882958913E-3</v>
      </c>
      <c r="G1619" s="429">
        <v>2.2859091477702154E-3</v>
      </c>
      <c r="H1619" s="444">
        <v>2.4230051254512958E-4</v>
      </c>
      <c r="I1619" s="412">
        <v>2.3181869792218658E-4</v>
      </c>
      <c r="J1619" s="428">
        <v>4.4545008148838737E-2</v>
      </c>
    </row>
    <row r="1620" spans="1:10" ht="15.6" x14ac:dyDescent="0.3">
      <c r="A1620" s="422" t="s">
        <v>45</v>
      </c>
      <c r="B1620" s="423">
        <v>2016</v>
      </c>
      <c r="C1620" s="436" t="s">
        <v>2509</v>
      </c>
      <c r="D1620" s="433">
        <v>5.7794860505314467E-2</v>
      </c>
      <c r="E1620" s="407">
        <v>0.2156555356921101</v>
      </c>
      <c r="F1620" s="407">
        <v>2.2813301522150646E-3</v>
      </c>
      <c r="G1620" s="429">
        <v>2.1090088952049097E-3</v>
      </c>
      <c r="H1620" s="444">
        <v>2.0207724567486286E-4</v>
      </c>
      <c r="I1620" s="412">
        <v>1.9333547180152593E-4</v>
      </c>
      <c r="J1620" s="428">
        <v>4.3588607189394335E-2</v>
      </c>
    </row>
    <row r="1621" spans="1:10" ht="15.6" x14ac:dyDescent="0.3">
      <c r="A1621" s="422" t="s">
        <v>45</v>
      </c>
      <c r="B1621" s="423">
        <v>2017</v>
      </c>
      <c r="C1621" s="436" t="s">
        <v>1857</v>
      </c>
      <c r="D1621" s="433">
        <v>4.7386795212794444E-2</v>
      </c>
      <c r="E1621" s="407">
        <v>0.18292560604205746</v>
      </c>
      <c r="F1621" s="407">
        <v>2.1702009688120577E-3</v>
      </c>
      <c r="G1621" s="429">
        <v>2.0047444002498239E-3</v>
      </c>
      <c r="H1621" s="444">
        <v>1.8126862267108391E-4</v>
      </c>
      <c r="I1621" s="412">
        <v>1.7342702358150644E-4</v>
      </c>
      <c r="J1621" s="428">
        <v>4.2456865452008163E-2</v>
      </c>
    </row>
    <row r="1622" spans="1:10" ht="15.6" x14ac:dyDescent="0.3">
      <c r="A1622" s="422" t="s">
        <v>45</v>
      </c>
      <c r="B1622" s="423">
        <v>2018</v>
      </c>
      <c r="C1622" s="436" t="s">
        <v>1858</v>
      </c>
      <c r="D1622" s="433">
        <v>3.8420040053700553E-2</v>
      </c>
      <c r="E1622" s="407">
        <v>0.15445345510885478</v>
      </c>
      <c r="F1622" s="407">
        <v>2.1023579789948752E-3</v>
      </c>
      <c r="G1622" s="429">
        <v>1.9406256345239946E-3</v>
      </c>
      <c r="H1622" s="444">
        <v>1.6337316376377622E-4</v>
      </c>
      <c r="I1622" s="412">
        <v>1.5630571178150003E-4</v>
      </c>
      <c r="J1622" s="428">
        <v>4.126594050556559E-2</v>
      </c>
    </row>
    <row r="1623" spans="1:10" ht="15.6" x14ac:dyDescent="0.3">
      <c r="A1623" s="422" t="s">
        <v>45</v>
      </c>
      <c r="B1623" s="423">
        <v>2019</v>
      </c>
      <c r="C1623" s="436" t="s">
        <v>1859</v>
      </c>
      <c r="D1623" s="433">
        <v>3.1429635682108721E-2</v>
      </c>
      <c r="E1623" s="407">
        <v>0.13082825752381863</v>
      </c>
      <c r="F1623" s="407">
        <v>2.0556113229166198E-3</v>
      </c>
      <c r="G1623" s="429">
        <v>1.8963160598334998E-3</v>
      </c>
      <c r="H1623" s="444">
        <v>1.4584900690409032E-4</v>
      </c>
      <c r="I1623" s="412">
        <v>1.3953964360679529E-4</v>
      </c>
      <c r="J1623" s="428">
        <v>4.0057333789748108E-2</v>
      </c>
    </row>
    <row r="1624" spans="1:10" ht="15.6" x14ac:dyDescent="0.3">
      <c r="A1624" s="422" t="s">
        <v>45</v>
      </c>
      <c r="B1624" s="423">
        <v>2020</v>
      </c>
      <c r="C1624" s="436" t="s">
        <v>1860</v>
      </c>
      <c r="D1624" s="433">
        <v>2.6106533500242685E-2</v>
      </c>
      <c r="E1624" s="407">
        <v>0.11122844211302545</v>
      </c>
      <c r="F1624" s="407">
        <v>1.9844120059993356E-3</v>
      </c>
      <c r="G1624" s="429">
        <v>1.8300549309232658E-3</v>
      </c>
      <c r="H1624" s="444">
        <v>1.324963770581595E-4</v>
      </c>
      <c r="I1624" s="412">
        <v>1.2676464306987417E-4</v>
      </c>
      <c r="J1624" s="428">
        <v>3.8847190241261861E-2</v>
      </c>
    </row>
    <row r="1625" spans="1:10" ht="15.6" x14ac:dyDescent="0.3">
      <c r="A1625" s="422" t="s">
        <v>45</v>
      </c>
      <c r="B1625" s="423">
        <v>2021</v>
      </c>
      <c r="C1625" s="436" t="s">
        <v>1861</v>
      </c>
      <c r="D1625" s="433">
        <v>2.1885806228969535E-2</v>
      </c>
      <c r="E1625" s="407">
        <v>9.4689192645789538E-2</v>
      </c>
      <c r="F1625" s="407">
        <v>1.8751050575567139E-3</v>
      </c>
      <c r="G1625" s="429">
        <v>1.7288694826447825E-3</v>
      </c>
      <c r="H1625" s="444">
        <v>1.1930071232906791E-4</v>
      </c>
      <c r="I1625" s="412">
        <v>1.1413981778412774E-4</v>
      </c>
      <c r="J1625" s="428">
        <v>3.7681324195130012E-2</v>
      </c>
    </row>
    <row r="1626" spans="1:10" ht="15.6" x14ac:dyDescent="0.3">
      <c r="A1626" s="422" t="s">
        <v>45</v>
      </c>
      <c r="B1626" s="423">
        <v>2022</v>
      </c>
      <c r="C1626" s="436" t="s">
        <v>1862</v>
      </c>
      <c r="D1626" s="433">
        <v>1.8017367922938794E-2</v>
      </c>
      <c r="E1626" s="407">
        <v>8.0610459235589363E-2</v>
      </c>
      <c r="F1626" s="407">
        <v>1.7706686382756754E-3</v>
      </c>
      <c r="G1626" s="429">
        <v>1.6321421493169122E-3</v>
      </c>
      <c r="H1626" s="444">
        <v>1.0710522105943586E-4</v>
      </c>
      <c r="I1626" s="412">
        <v>1.0247189097534422E-4</v>
      </c>
      <c r="J1626" s="428">
        <v>3.6507432570238439E-2</v>
      </c>
    </row>
    <row r="1627" spans="1:10" ht="15.6" x14ac:dyDescent="0.3">
      <c r="A1627" s="422" t="s">
        <v>45</v>
      </c>
      <c r="B1627" s="423">
        <v>2023</v>
      </c>
      <c r="C1627" s="436" t="s">
        <v>1863</v>
      </c>
      <c r="D1627" s="433">
        <v>1.5405275269370782E-2</v>
      </c>
      <c r="E1627" s="407">
        <v>6.9529142470826102E-2</v>
      </c>
      <c r="F1627" s="407">
        <v>1.6789489983111846E-3</v>
      </c>
      <c r="G1627" s="429">
        <v>1.5473760309145095E-3</v>
      </c>
      <c r="H1627" s="444">
        <v>9.6551358467766095E-5</v>
      </c>
      <c r="I1627" s="412">
        <v>9.2374591185176354E-5</v>
      </c>
      <c r="J1627" s="428">
        <v>3.5351669670958333E-2</v>
      </c>
    </row>
    <row r="1628" spans="1:10" ht="15.6" x14ac:dyDescent="0.3">
      <c r="A1628" s="422" t="s">
        <v>45</v>
      </c>
      <c r="B1628" s="423">
        <v>2024</v>
      </c>
      <c r="C1628" s="436" t="s">
        <v>1864</v>
      </c>
      <c r="D1628" s="433">
        <v>1.3235735501327103E-2</v>
      </c>
      <c r="E1628" s="407">
        <v>6.0421113846582365E-2</v>
      </c>
      <c r="F1628" s="407">
        <v>1.5975921229505574E-3</v>
      </c>
      <c r="G1628" s="429">
        <v>1.4721554755686471E-3</v>
      </c>
      <c r="H1628" s="444">
        <v>8.6274398669710127E-5</v>
      </c>
      <c r="I1628" s="412">
        <v>8.2542200906055908E-5</v>
      </c>
      <c r="J1628" s="428">
        <v>3.4222103684193129E-2</v>
      </c>
    </row>
    <row r="1629" spans="1:10" ht="15.6" x14ac:dyDescent="0.3">
      <c r="A1629" s="422" t="s">
        <v>45</v>
      </c>
      <c r="B1629" s="423">
        <v>2025</v>
      </c>
      <c r="C1629" s="436" t="s">
        <v>1865</v>
      </c>
      <c r="D1629" s="433">
        <v>1.1505739223961996E-2</v>
      </c>
      <c r="E1629" s="407">
        <v>5.3195823256683226E-2</v>
      </c>
      <c r="F1629" s="407">
        <v>1.5296951153086946E-3</v>
      </c>
      <c r="G1629" s="429">
        <v>1.4093936070337064E-3</v>
      </c>
      <c r="H1629" s="444">
        <v>7.762193591684368E-5</v>
      </c>
      <c r="I1629" s="412">
        <v>7.4264041522121183E-5</v>
      </c>
      <c r="J1629" s="428">
        <v>3.3115092429379864E-2</v>
      </c>
    </row>
    <row r="1630" spans="1:10" ht="15.6" x14ac:dyDescent="0.3">
      <c r="A1630" s="422" t="s">
        <v>45</v>
      </c>
      <c r="B1630" s="423">
        <v>2026</v>
      </c>
      <c r="C1630" s="436" t="s">
        <v>1866</v>
      </c>
      <c r="D1630" s="433">
        <v>1.0102661434820614E-2</v>
      </c>
      <c r="E1630" s="407">
        <v>4.7422944489951178E-2</v>
      </c>
      <c r="F1630" s="407">
        <v>1.4591880612119215E-3</v>
      </c>
      <c r="G1630" s="429">
        <v>1.3442034494606178E-3</v>
      </c>
      <c r="H1630" s="444">
        <v>6.7959944844119872E-5</v>
      </c>
      <c r="I1630" s="412">
        <v>6.5020033342591692E-5</v>
      </c>
      <c r="J1630" s="428">
        <v>3.2070153107086247E-2</v>
      </c>
    </row>
    <row r="1631" spans="1:10" ht="15.6" x14ac:dyDescent="0.3">
      <c r="A1631" s="422" t="s">
        <v>45</v>
      </c>
      <c r="B1631" s="423">
        <v>2027</v>
      </c>
      <c r="C1631" s="436" t="s">
        <v>1867</v>
      </c>
      <c r="D1631" s="433">
        <v>8.9117990744688892E-3</v>
      </c>
      <c r="E1631" s="407">
        <v>4.2594488199471196E-2</v>
      </c>
      <c r="F1631" s="407">
        <v>1.3784839989800554E-3</v>
      </c>
      <c r="G1631" s="429">
        <v>1.2695896125205044E-3</v>
      </c>
      <c r="H1631" s="444">
        <v>5.6991701251686402E-5</v>
      </c>
      <c r="I1631" s="412">
        <v>5.4526269011920486E-5</v>
      </c>
      <c r="J1631" s="428">
        <v>3.1143539471881879E-2</v>
      </c>
    </row>
    <row r="1632" spans="1:10" ht="15.6" x14ac:dyDescent="0.3">
      <c r="A1632" s="422" t="s">
        <v>45</v>
      </c>
      <c r="B1632" s="423">
        <v>2028</v>
      </c>
      <c r="C1632" s="436" t="s">
        <v>1868</v>
      </c>
      <c r="D1632" s="433">
        <v>7.9320808645244861E-3</v>
      </c>
      <c r="E1632" s="407">
        <v>3.8654383611031636E-2</v>
      </c>
      <c r="F1632" s="407">
        <v>1.2933203532558917E-3</v>
      </c>
      <c r="G1632" s="429">
        <v>1.1910033598019909E-3</v>
      </c>
      <c r="H1632" s="444">
        <v>4.9425041075135272E-5</v>
      </c>
      <c r="I1632" s="412">
        <v>4.7286937346457967E-5</v>
      </c>
      <c r="J1632" s="428">
        <v>3.0307203318801674E-2</v>
      </c>
    </row>
    <row r="1633" spans="1:10" ht="15.6" x14ac:dyDescent="0.3">
      <c r="A1633" s="422" t="s">
        <v>45</v>
      </c>
      <c r="B1633" s="423">
        <v>2029</v>
      </c>
      <c r="C1633" s="436" t="s">
        <v>1869</v>
      </c>
      <c r="D1633" s="433">
        <v>7.0892473004027252E-3</v>
      </c>
      <c r="E1633" s="407">
        <v>3.5350591213162065E-2</v>
      </c>
      <c r="F1633" s="407">
        <v>1.2110415161562037E-3</v>
      </c>
      <c r="G1633" s="429">
        <v>1.1151026865074852E-3</v>
      </c>
      <c r="H1633" s="444">
        <v>4.2783743162340254E-5</v>
      </c>
      <c r="I1633" s="412">
        <v>4.0932939252366286E-5</v>
      </c>
      <c r="J1633" s="428">
        <v>2.9556455166972105E-2</v>
      </c>
    </row>
    <row r="1634" spans="1:10" ht="15.6" x14ac:dyDescent="0.3">
      <c r="A1634" s="422" t="s">
        <v>45</v>
      </c>
      <c r="B1634" s="423">
        <v>2030</v>
      </c>
      <c r="C1634" s="436" t="s">
        <v>1870</v>
      </c>
      <c r="D1634" s="433">
        <v>6.3806569371695184E-3</v>
      </c>
      <c r="E1634" s="407">
        <v>3.2596045106762062E-2</v>
      </c>
      <c r="F1634" s="407">
        <v>1.1344829400790734E-3</v>
      </c>
      <c r="G1634" s="429">
        <v>1.044537129829228E-3</v>
      </c>
      <c r="H1634" s="444">
        <v>3.8159597671503981E-5</v>
      </c>
      <c r="I1634" s="412">
        <v>3.6508833358005172E-5</v>
      </c>
      <c r="J1634" s="428">
        <v>2.8885351260903497E-2</v>
      </c>
    </row>
    <row r="1635" spans="1:10" ht="15.6" x14ac:dyDescent="0.3">
      <c r="A1635" s="422" t="s">
        <v>45</v>
      </c>
      <c r="B1635" s="423">
        <v>2031</v>
      </c>
      <c r="C1635" s="436" t="s">
        <v>1871</v>
      </c>
      <c r="D1635" s="433">
        <v>5.7571323637452439E-3</v>
      </c>
      <c r="E1635" s="407">
        <v>3.0209684092995761E-2</v>
      </c>
      <c r="F1635" s="407">
        <v>1.0629181460115635E-3</v>
      </c>
      <c r="G1635" s="429">
        <v>9.7861212858217986E-4</v>
      </c>
      <c r="H1635" s="444">
        <v>3.4826212700554389E-5</v>
      </c>
      <c r="I1635" s="412">
        <v>3.3319646735276949E-5</v>
      </c>
      <c r="J1635" s="428">
        <v>2.8290318116145123E-2</v>
      </c>
    </row>
    <row r="1636" spans="1:10" ht="15.6" x14ac:dyDescent="0.3">
      <c r="A1636" s="422" t="s">
        <v>45</v>
      </c>
      <c r="B1636" s="423">
        <v>2032</v>
      </c>
      <c r="C1636" s="436" t="s">
        <v>1872</v>
      </c>
      <c r="D1636" s="433">
        <v>5.2237048331680216E-3</v>
      </c>
      <c r="E1636" s="407">
        <v>2.8240267132301232E-2</v>
      </c>
      <c r="F1636" s="407">
        <v>9.9659345041796621E-4</v>
      </c>
      <c r="G1636" s="429">
        <v>9.1752407214516351E-4</v>
      </c>
      <c r="H1636" s="444">
        <v>3.2008464984297569E-5</v>
      </c>
      <c r="I1636" s="412">
        <v>3.0623786478608525E-5</v>
      </c>
      <c r="J1636" s="428">
        <v>2.7761918153631531E-2</v>
      </c>
    </row>
    <row r="1637" spans="1:10" ht="15.6" x14ac:dyDescent="0.3">
      <c r="A1637" s="422" t="s">
        <v>45</v>
      </c>
      <c r="B1637" s="423">
        <v>2033</v>
      </c>
      <c r="C1637" s="436" t="s">
        <v>1873</v>
      </c>
      <c r="D1637" s="433">
        <v>4.7621970259569615E-3</v>
      </c>
      <c r="E1637" s="407">
        <v>2.6604474227352643E-2</v>
      </c>
      <c r="F1637" s="407">
        <v>9.3586578987377763E-4</v>
      </c>
      <c r="G1637" s="429">
        <v>8.6161160173989432E-4</v>
      </c>
      <c r="H1637" s="444">
        <v>2.9988747258633475E-5</v>
      </c>
      <c r="I1637" s="412">
        <v>2.8691447710961221E-5</v>
      </c>
      <c r="J1637" s="428">
        <v>2.7295625875114908E-2</v>
      </c>
    </row>
    <row r="1638" spans="1:10" ht="15.6" x14ac:dyDescent="0.3">
      <c r="A1638" s="422" t="s">
        <v>45</v>
      </c>
      <c r="B1638" s="423">
        <v>2034</v>
      </c>
      <c r="C1638" s="436" t="s">
        <v>1874</v>
      </c>
      <c r="D1638" s="433">
        <v>4.3430254616376122E-3</v>
      </c>
      <c r="E1638" s="407">
        <v>2.5166952081330334E-2</v>
      </c>
      <c r="F1638" s="407">
        <v>8.7941916669459703E-4</v>
      </c>
      <c r="G1638" s="429">
        <v>8.0964166309795908E-4</v>
      </c>
      <c r="H1638" s="444">
        <v>2.8116382841210593E-5</v>
      </c>
      <c r="I1638" s="412">
        <v>2.6900086817491415E-5</v>
      </c>
      <c r="J1638" s="428">
        <v>2.6885756578614989E-2</v>
      </c>
    </row>
    <row r="1639" spans="1:10" ht="15.6" x14ac:dyDescent="0.3">
      <c r="A1639" s="422" t="s">
        <v>45</v>
      </c>
      <c r="B1639" s="423">
        <v>2035</v>
      </c>
      <c r="C1639" s="436" t="s">
        <v>1875</v>
      </c>
      <c r="D1639" s="433">
        <v>3.9807768750893856E-3</v>
      </c>
      <c r="E1639" s="407">
        <v>2.3989980297683365E-2</v>
      </c>
      <c r="F1639" s="407">
        <v>8.2785561576861411E-4</v>
      </c>
      <c r="G1639" s="429">
        <v>7.6216214718140404E-4</v>
      </c>
      <c r="H1639" s="444">
        <v>2.6279474628943058E-5</v>
      </c>
      <c r="I1639" s="412">
        <v>2.5142641571648192E-5</v>
      </c>
      <c r="J1639" s="428">
        <v>2.6527376018927656E-2</v>
      </c>
    </row>
    <row r="1640" spans="1:10" ht="15.6" x14ac:dyDescent="0.3">
      <c r="A1640" s="422" t="s">
        <v>45</v>
      </c>
      <c r="B1640" s="423">
        <v>2036</v>
      </c>
      <c r="C1640" s="436" t="s">
        <v>1876</v>
      </c>
      <c r="D1640" s="433">
        <v>3.6577182133462087E-3</v>
      </c>
      <c r="E1640" s="407">
        <v>2.2966703908452509E-2</v>
      </c>
      <c r="F1640" s="407">
        <v>7.8312207656316404E-4</v>
      </c>
      <c r="G1640" s="429">
        <v>7.2097545711870238E-4</v>
      </c>
      <c r="H1640" s="444">
        <v>2.4769617383821224E-5</v>
      </c>
      <c r="I1640" s="412">
        <v>2.3698092955184619E-5</v>
      </c>
      <c r="J1640" s="428">
        <v>2.6215767671074475E-2</v>
      </c>
    </row>
    <row r="1641" spans="1:10" ht="15.6" x14ac:dyDescent="0.3">
      <c r="A1641" s="422" t="s">
        <v>45</v>
      </c>
      <c r="B1641" s="423">
        <v>2037</v>
      </c>
      <c r="C1641" s="436" t="s">
        <v>1877</v>
      </c>
      <c r="D1641" s="433">
        <v>3.3832666396616264E-3</v>
      </c>
      <c r="E1641" s="407">
        <v>2.2137500536586151E-2</v>
      </c>
      <c r="F1641" s="407">
        <v>7.4336282771162051E-4</v>
      </c>
      <c r="G1641" s="429">
        <v>6.8436644963093085E-4</v>
      </c>
      <c r="H1641" s="444">
        <v>2.3376355139446471E-5</v>
      </c>
      <c r="I1641" s="412">
        <v>2.2365105477909945E-5</v>
      </c>
      <c r="J1641" s="428">
        <v>2.5947477581288795E-2</v>
      </c>
    </row>
    <row r="1642" spans="1:10" ht="15.6" x14ac:dyDescent="0.3">
      <c r="A1642" s="422" t="s">
        <v>45</v>
      </c>
      <c r="B1642" s="423">
        <v>2038</v>
      </c>
      <c r="C1642" s="436" t="s">
        <v>1878</v>
      </c>
      <c r="D1642" s="433">
        <v>3.1398845065893511E-3</v>
      </c>
      <c r="E1642" s="407">
        <v>2.1408732167857637E-2</v>
      </c>
      <c r="F1642" s="407">
        <v>7.0837819095281808E-4</v>
      </c>
      <c r="G1642" s="429">
        <v>6.5215876864472503E-4</v>
      </c>
      <c r="H1642" s="444">
        <v>2.2306071627030129E-5</v>
      </c>
      <c r="I1642" s="412">
        <v>2.1341111032459168E-5</v>
      </c>
      <c r="J1642" s="428">
        <v>2.5718032411724226E-2</v>
      </c>
    </row>
    <row r="1643" spans="1:10" ht="15.6" x14ac:dyDescent="0.3">
      <c r="A1643" s="422" t="s">
        <v>45</v>
      </c>
      <c r="B1643" s="423">
        <v>2039</v>
      </c>
      <c r="C1643" s="436" t="s">
        <v>1879</v>
      </c>
      <c r="D1643" s="433">
        <v>2.9084789589523294E-3</v>
      </c>
      <c r="E1643" s="407">
        <v>2.0715440546956152E-2</v>
      </c>
      <c r="F1643" s="407">
        <v>6.7747781111878141E-4</v>
      </c>
      <c r="G1643" s="429">
        <v>6.2371514098821324E-4</v>
      </c>
      <c r="H1643" s="444">
        <v>2.1444115930744791E-5</v>
      </c>
      <c r="I1643" s="412">
        <v>2.0516453417467741E-5</v>
      </c>
      <c r="J1643" s="428">
        <v>2.5522179907763579E-2</v>
      </c>
    </row>
    <row r="1644" spans="1:10" ht="15.6" x14ac:dyDescent="0.3">
      <c r="A1644" s="422" t="s">
        <v>45</v>
      </c>
      <c r="B1644" s="423">
        <v>2040</v>
      </c>
      <c r="C1644" s="436" t="s">
        <v>1880</v>
      </c>
      <c r="D1644" s="433">
        <v>2.7111459123610395E-3</v>
      </c>
      <c r="E1644" s="407">
        <v>2.0176140254206328E-2</v>
      </c>
      <c r="F1644" s="407">
        <v>6.5071271680036701E-4</v>
      </c>
      <c r="G1644" s="429">
        <v>5.990786255114603E-4</v>
      </c>
      <c r="H1644" s="444">
        <v>2.0707362125278545E-5</v>
      </c>
      <c r="I1644" s="412">
        <v>1.9811573800547811E-5</v>
      </c>
      <c r="J1644" s="428">
        <v>2.535700276459793E-2</v>
      </c>
    </row>
    <row r="1645" spans="1:10" ht="15.6" x14ac:dyDescent="0.3">
      <c r="A1645" s="422" t="s">
        <v>45</v>
      </c>
      <c r="B1645" s="423">
        <v>2041</v>
      </c>
      <c r="C1645" s="436" t="s">
        <v>1881</v>
      </c>
      <c r="D1645" s="433">
        <v>2.5624815098028689E-3</v>
      </c>
      <c r="E1645" s="407">
        <v>1.9760233683071733E-2</v>
      </c>
      <c r="F1645" s="407">
        <v>6.2976530912856802E-4</v>
      </c>
      <c r="G1645" s="429">
        <v>5.7979465805863461E-4</v>
      </c>
      <c r="H1645" s="444">
        <v>2.0077280138311695E-5</v>
      </c>
      <c r="I1645" s="412">
        <v>1.920874313633666E-5</v>
      </c>
      <c r="J1645" s="428">
        <v>2.5219831970207683E-2</v>
      </c>
    </row>
    <row r="1646" spans="1:10" ht="15.6" x14ac:dyDescent="0.3">
      <c r="A1646" s="422" t="s">
        <v>45</v>
      </c>
      <c r="B1646" s="423">
        <v>2042</v>
      </c>
      <c r="C1646" s="436" t="s">
        <v>1882</v>
      </c>
      <c r="D1646" s="433">
        <v>2.4358716053271431E-3</v>
      </c>
      <c r="E1646" s="407">
        <v>1.9383422596423224E-2</v>
      </c>
      <c r="F1646" s="407">
        <v>6.1195188126311197E-4</v>
      </c>
      <c r="G1646" s="429">
        <v>5.6339674786118018E-4</v>
      </c>
      <c r="H1646" s="444">
        <v>1.9561726480408516E-5</v>
      </c>
      <c r="I1646" s="412">
        <v>1.871549698234107E-5</v>
      </c>
      <c r="J1646" s="428">
        <v>2.5105228200030257E-2</v>
      </c>
    </row>
    <row r="1647" spans="1:10" ht="15.6" x14ac:dyDescent="0.3">
      <c r="A1647" s="422" t="s">
        <v>45</v>
      </c>
      <c r="B1647" s="423">
        <v>2043</v>
      </c>
      <c r="C1647" s="436" t="s">
        <v>1883</v>
      </c>
      <c r="D1647" s="433">
        <v>2.3402121970354604E-3</v>
      </c>
      <c r="E1647" s="407">
        <v>1.9102298971450826E-2</v>
      </c>
      <c r="F1647" s="407">
        <v>5.9702766931554188E-4</v>
      </c>
      <c r="G1647" s="429">
        <v>5.4965988921103432E-4</v>
      </c>
      <c r="H1647" s="444">
        <v>1.9170611090571975E-5</v>
      </c>
      <c r="I1647" s="412">
        <v>1.8341300629652018E-5</v>
      </c>
      <c r="J1647" s="428">
        <v>2.5010971324832317E-2</v>
      </c>
    </row>
    <row r="1648" spans="1:10" ht="15.6" x14ac:dyDescent="0.3">
      <c r="A1648" s="422" t="s">
        <v>45</v>
      </c>
      <c r="B1648" s="423">
        <v>2044</v>
      </c>
      <c r="C1648" s="436" t="s">
        <v>1884</v>
      </c>
      <c r="D1648" s="433">
        <v>2.2678747281024273E-3</v>
      </c>
      <c r="E1648" s="407">
        <v>1.8877870443238069E-2</v>
      </c>
      <c r="F1648" s="407">
        <v>5.8452323857099194E-4</v>
      </c>
      <c r="G1648" s="429">
        <v>5.3814990445724849E-4</v>
      </c>
      <c r="H1648" s="444">
        <v>1.885076479696605E-5</v>
      </c>
      <c r="I1648" s="412">
        <v>1.8035291531845264E-5</v>
      </c>
      <c r="J1648" s="428">
        <v>2.4933209707893828E-2</v>
      </c>
    </row>
    <row r="1649" spans="1:10" ht="15.6" x14ac:dyDescent="0.3">
      <c r="A1649" s="422" t="s">
        <v>45</v>
      </c>
      <c r="B1649" s="423">
        <v>2045</v>
      </c>
      <c r="C1649" s="436" t="s">
        <v>1885</v>
      </c>
      <c r="D1649" s="433">
        <v>2.2199397453857668E-3</v>
      </c>
      <c r="E1649" s="407">
        <v>1.8733907637810042E-2</v>
      </c>
      <c r="F1649" s="407">
        <v>5.741396075312937E-4</v>
      </c>
      <c r="G1649" s="429">
        <v>5.2859383505409233E-4</v>
      </c>
      <c r="H1649" s="444">
        <v>1.8609225018161863E-5</v>
      </c>
      <c r="I1649" s="412">
        <v>1.7804195161536035E-5</v>
      </c>
      <c r="J1649" s="428">
        <v>2.4868781646882346E-2</v>
      </c>
    </row>
    <row r="1650" spans="1:10" ht="15.6" x14ac:dyDescent="0.3">
      <c r="A1650" s="422" t="s">
        <v>45</v>
      </c>
      <c r="B1650" s="423">
        <v>2046</v>
      </c>
      <c r="C1650" s="436" t="s">
        <v>1886</v>
      </c>
      <c r="D1650" s="433">
        <v>2.1792955882806893E-3</v>
      </c>
      <c r="E1650" s="407">
        <v>1.8619445386508695E-2</v>
      </c>
      <c r="F1650" s="407">
        <v>5.6559858813299982E-4</v>
      </c>
      <c r="G1650" s="429">
        <v>5.2073364820396284E-4</v>
      </c>
      <c r="H1650" s="444">
        <v>1.8414920661507314E-5</v>
      </c>
      <c r="I1650" s="412">
        <v>1.7618298886702361E-5</v>
      </c>
      <c r="J1650" s="428">
        <v>2.4816217043799719E-2</v>
      </c>
    </row>
    <row r="1651" spans="1:10" ht="15.6" x14ac:dyDescent="0.3">
      <c r="A1651" s="422" t="s">
        <v>45</v>
      </c>
      <c r="B1651" s="423">
        <v>2047</v>
      </c>
      <c r="C1651" s="436" t="s">
        <v>1887</v>
      </c>
      <c r="D1651" s="433">
        <v>2.1441550514093217E-3</v>
      </c>
      <c r="E1651" s="407">
        <v>1.8516907508162875E-2</v>
      </c>
      <c r="F1651" s="407">
        <v>5.5862101947244604E-4</v>
      </c>
      <c r="G1651" s="429">
        <v>5.143115857023198E-4</v>
      </c>
      <c r="H1651" s="444">
        <v>1.8251031324352426E-5</v>
      </c>
      <c r="I1651" s="412">
        <v>1.7461498776205065E-5</v>
      </c>
      <c r="J1651" s="428">
        <v>2.4773631516736956E-2</v>
      </c>
    </row>
    <row r="1652" spans="1:10" ht="15.6" x14ac:dyDescent="0.3">
      <c r="A1652" s="422" t="s">
        <v>45</v>
      </c>
      <c r="B1652" s="423">
        <v>2048</v>
      </c>
      <c r="C1652" s="436" t="s">
        <v>1888</v>
      </c>
      <c r="D1652" s="433">
        <v>2.1159613065465928E-3</v>
      </c>
      <c r="E1652" s="407">
        <v>1.8432370284324644E-2</v>
      </c>
      <c r="F1652" s="407">
        <v>5.5291559748245995E-4</v>
      </c>
      <c r="G1652" s="429">
        <v>5.0906057795096279E-4</v>
      </c>
      <c r="H1652" s="444">
        <v>1.8113042019546182E-5</v>
      </c>
      <c r="I1652" s="412">
        <v>1.7329479220838321E-5</v>
      </c>
      <c r="J1652" s="428">
        <v>2.4739692515427868E-2</v>
      </c>
    </row>
    <row r="1653" spans="1:10" ht="15.6" x14ac:dyDescent="0.3">
      <c r="A1653" s="422" t="s">
        <v>45</v>
      </c>
      <c r="B1653" s="423">
        <v>2049</v>
      </c>
      <c r="C1653" s="436" t="s">
        <v>1889</v>
      </c>
      <c r="D1653" s="433">
        <v>2.1049120382670189E-3</v>
      </c>
      <c r="E1653" s="407">
        <v>1.8436939297701623E-2</v>
      </c>
      <c r="F1653" s="407">
        <v>5.4915478404097033E-4</v>
      </c>
      <c r="G1653" s="429">
        <v>5.0559853577161089E-4</v>
      </c>
      <c r="H1653" s="444">
        <v>1.7989485931410172E-5</v>
      </c>
      <c r="I1653" s="412">
        <v>1.7211272529521836E-5</v>
      </c>
      <c r="J1653" s="428">
        <v>2.4711739252443847E-2</v>
      </c>
    </row>
    <row r="1654" spans="1:10" ht="15.6" x14ac:dyDescent="0.3">
      <c r="A1654" s="422" t="s">
        <v>45</v>
      </c>
      <c r="B1654" s="423">
        <v>2050</v>
      </c>
      <c r="C1654" s="436" t="s">
        <v>1890</v>
      </c>
      <c r="D1654" s="433">
        <v>2.096179215878409E-3</v>
      </c>
      <c r="E1654" s="407">
        <v>1.8443269627028632E-2</v>
      </c>
      <c r="F1654" s="407">
        <v>5.461814145735186E-4</v>
      </c>
      <c r="G1654" s="429">
        <v>5.028609321998678E-4</v>
      </c>
      <c r="H1654" s="444">
        <v>1.7896755780785126E-5</v>
      </c>
      <c r="I1654" s="412">
        <v>1.7122551541234697E-5</v>
      </c>
      <c r="J1654" s="428">
        <v>2.4689815682749177E-2</v>
      </c>
    </row>
    <row r="1655" spans="1:10" ht="15.6" x14ac:dyDescent="0.3">
      <c r="A1655" s="422" t="s">
        <v>46</v>
      </c>
      <c r="B1655" s="423">
        <v>2015</v>
      </c>
      <c r="C1655" s="436" t="s">
        <v>2510</v>
      </c>
      <c r="D1655" s="433">
        <v>9.8714837590262089E-2</v>
      </c>
      <c r="E1655" s="407">
        <v>0.3050581589453466</v>
      </c>
      <c r="F1655" s="407">
        <v>3.3366033953777115E-3</v>
      </c>
      <c r="G1655" s="429">
        <v>3.0784573779922136E-3</v>
      </c>
      <c r="H1655" s="444">
        <v>9.2105301424928311E-5</v>
      </c>
      <c r="I1655" s="412">
        <v>8.8120865893789277E-5</v>
      </c>
      <c r="J1655" s="428">
        <v>4.3378590434608573E-2</v>
      </c>
    </row>
    <row r="1656" spans="1:10" ht="15.6" x14ac:dyDescent="0.3">
      <c r="A1656" s="422" t="s">
        <v>46</v>
      </c>
      <c r="B1656" s="423">
        <v>2016</v>
      </c>
      <c r="C1656" s="436" t="s">
        <v>2511</v>
      </c>
      <c r="D1656" s="433">
        <v>8.1643740223051917E-2</v>
      </c>
      <c r="E1656" s="407">
        <v>0.26078753726338494</v>
      </c>
      <c r="F1656" s="407">
        <v>3.1358498733281919E-3</v>
      </c>
      <c r="G1656" s="429">
        <v>2.8929835292229051E-3</v>
      </c>
      <c r="H1656" s="444">
        <v>1.2396717848747095E-4</v>
      </c>
      <c r="I1656" s="412">
        <v>1.1860441453891007E-4</v>
      </c>
      <c r="J1656" s="428">
        <v>4.2472753246494868E-2</v>
      </c>
    </row>
    <row r="1657" spans="1:10" ht="15.6" x14ac:dyDescent="0.3">
      <c r="A1657" s="422" t="s">
        <v>46</v>
      </c>
      <c r="B1657" s="423">
        <v>2017</v>
      </c>
      <c r="C1657" s="436" t="s">
        <v>1891</v>
      </c>
      <c r="D1657" s="433">
        <v>7.0072890275668293E-2</v>
      </c>
      <c r="E1657" s="407">
        <v>0.22641696822379012</v>
      </c>
      <c r="F1657" s="407">
        <v>3.0134217975690551E-3</v>
      </c>
      <c r="G1657" s="429">
        <v>2.7790851466164552E-3</v>
      </c>
      <c r="H1657" s="444">
        <v>1.1712828541057683E-4</v>
      </c>
      <c r="I1657" s="412">
        <v>1.120613673364984E-4</v>
      </c>
      <c r="J1657" s="428">
        <v>4.1467267945603986E-2</v>
      </c>
    </row>
    <row r="1658" spans="1:10" ht="15.6" x14ac:dyDescent="0.3">
      <c r="A1658" s="422" t="s">
        <v>46</v>
      </c>
      <c r="B1658" s="423">
        <v>2018</v>
      </c>
      <c r="C1658" s="436" t="s">
        <v>1892</v>
      </c>
      <c r="D1658" s="433">
        <v>5.893894707406877E-2</v>
      </c>
      <c r="E1658" s="407">
        <v>0.19537895324778295</v>
      </c>
      <c r="F1658" s="407">
        <v>2.929963405918847E-3</v>
      </c>
      <c r="G1658" s="429">
        <v>2.7009680003462059E-3</v>
      </c>
      <c r="H1658" s="444">
        <v>1.1106159631206394E-4</v>
      </c>
      <c r="I1658" s="412">
        <v>1.062571212813191E-4</v>
      </c>
      <c r="J1658" s="428">
        <v>4.0410400186859298E-2</v>
      </c>
    </row>
    <row r="1659" spans="1:10" ht="15.6" x14ac:dyDescent="0.3">
      <c r="A1659" s="422" t="s">
        <v>46</v>
      </c>
      <c r="B1659" s="423">
        <v>2019</v>
      </c>
      <c r="C1659" s="436" t="s">
        <v>1893</v>
      </c>
      <c r="D1659" s="433">
        <v>4.9662389113154286E-2</v>
      </c>
      <c r="E1659" s="407">
        <v>0.16874982677814251</v>
      </c>
      <c r="F1659" s="407">
        <v>2.8658773641284129E-3</v>
      </c>
      <c r="G1659" s="429">
        <v>2.6410014181029451E-3</v>
      </c>
      <c r="H1659" s="444">
        <v>1.0589036958278968E-4</v>
      </c>
      <c r="I1659" s="412">
        <v>1.0130960233549575E-4</v>
      </c>
      <c r="J1659" s="428">
        <v>3.9265320363807879E-2</v>
      </c>
    </row>
    <row r="1660" spans="1:10" ht="15.6" x14ac:dyDescent="0.3">
      <c r="A1660" s="422" t="s">
        <v>46</v>
      </c>
      <c r="B1660" s="423">
        <v>2020</v>
      </c>
      <c r="C1660" s="436" t="s">
        <v>1894</v>
      </c>
      <c r="D1660" s="433">
        <v>4.1015841447827842E-2</v>
      </c>
      <c r="E1660" s="407">
        <v>0.14507425308161412</v>
      </c>
      <c r="F1660" s="407">
        <v>2.7488288959573249E-3</v>
      </c>
      <c r="G1660" s="429">
        <v>2.5325205108918769E-3</v>
      </c>
      <c r="H1660" s="444">
        <v>1.0188478082449071E-4</v>
      </c>
      <c r="I1660" s="412">
        <v>9.7477292679695762E-5</v>
      </c>
      <c r="J1660" s="428">
        <v>3.8159256966909548E-2</v>
      </c>
    </row>
    <row r="1661" spans="1:10" ht="15.6" x14ac:dyDescent="0.3">
      <c r="A1661" s="422" t="s">
        <v>46</v>
      </c>
      <c r="B1661" s="423">
        <v>2021</v>
      </c>
      <c r="C1661" s="436" t="s">
        <v>1895</v>
      </c>
      <c r="D1661" s="433">
        <v>3.4815408645246591E-2</v>
      </c>
      <c r="E1661" s="407">
        <v>0.12512520847159159</v>
      </c>
      <c r="F1661" s="407">
        <v>2.5718068019187886E-3</v>
      </c>
      <c r="G1661" s="429">
        <v>2.3686358928264291E-3</v>
      </c>
      <c r="H1661" s="444">
        <v>8.106256054505596E-5</v>
      </c>
      <c r="I1661" s="412">
        <v>7.7555829399493582E-5</v>
      </c>
      <c r="J1661" s="428">
        <v>3.7087433793546065E-2</v>
      </c>
    </row>
    <row r="1662" spans="1:10" ht="15.6" x14ac:dyDescent="0.3">
      <c r="A1662" s="422" t="s">
        <v>46</v>
      </c>
      <c r="B1662" s="423">
        <v>2022</v>
      </c>
      <c r="C1662" s="436" t="s">
        <v>1896</v>
      </c>
      <c r="D1662" s="433">
        <v>2.7912069427239901E-2</v>
      </c>
      <c r="E1662" s="407">
        <v>0.10681709365925506</v>
      </c>
      <c r="F1662" s="407">
        <v>2.4181491574514682E-3</v>
      </c>
      <c r="G1662" s="429">
        <v>2.2264900047283469E-3</v>
      </c>
      <c r="H1662" s="444">
        <v>7.5725116260124721E-5</v>
      </c>
      <c r="I1662" s="412">
        <v>7.2449285364170957E-5</v>
      </c>
      <c r="J1662" s="428">
        <v>3.597815605282273E-2</v>
      </c>
    </row>
    <row r="1663" spans="1:10" ht="15.6" x14ac:dyDescent="0.3">
      <c r="A1663" s="422" t="s">
        <v>46</v>
      </c>
      <c r="B1663" s="423">
        <v>2023</v>
      </c>
      <c r="C1663" s="436" t="s">
        <v>1897</v>
      </c>
      <c r="D1663" s="433">
        <v>2.4064410562139409E-2</v>
      </c>
      <c r="E1663" s="407">
        <v>9.299287856343165E-2</v>
      </c>
      <c r="F1663" s="407">
        <v>2.2838102539871176E-3</v>
      </c>
      <c r="G1663" s="429">
        <v>2.1026891067956297E-3</v>
      </c>
      <c r="H1663" s="444">
        <v>7.0485889930926301E-5</v>
      </c>
      <c r="I1663" s="412">
        <v>6.7436698832497874E-5</v>
      </c>
      <c r="J1663" s="428">
        <v>3.4875430895812451E-2</v>
      </c>
    </row>
    <row r="1664" spans="1:10" ht="15.6" x14ac:dyDescent="0.3">
      <c r="A1664" s="422" t="s">
        <v>46</v>
      </c>
      <c r="B1664" s="423">
        <v>2024</v>
      </c>
      <c r="C1664" s="436" t="s">
        <v>1898</v>
      </c>
      <c r="D1664" s="433">
        <v>2.0588238630359509E-2</v>
      </c>
      <c r="E1664" s="407">
        <v>8.0872588059783132E-2</v>
      </c>
      <c r="F1664" s="407">
        <v>2.1598794497403148E-3</v>
      </c>
      <c r="G1664" s="429">
        <v>1.9884642511890063E-3</v>
      </c>
      <c r="H1664" s="444">
        <v>6.6103156379550856E-5</v>
      </c>
      <c r="I1664" s="412">
        <v>6.3243567877140972E-5</v>
      </c>
      <c r="J1664" s="428">
        <v>3.3927778938884219E-2</v>
      </c>
    </row>
    <row r="1665" spans="1:10" ht="15.6" x14ac:dyDescent="0.3">
      <c r="A1665" s="422" t="s">
        <v>46</v>
      </c>
      <c r="B1665" s="423">
        <v>2025</v>
      </c>
      <c r="C1665" s="436" t="s">
        <v>1899</v>
      </c>
      <c r="D1665" s="433">
        <v>1.7773457318864858E-2</v>
      </c>
      <c r="E1665" s="407">
        <v>7.1156382130323173E-2</v>
      </c>
      <c r="F1665" s="407">
        <v>2.0587780439303852E-3</v>
      </c>
      <c r="G1665" s="429">
        <v>1.8952930120470918E-3</v>
      </c>
      <c r="H1665" s="444">
        <v>6.2202196829716166E-5</v>
      </c>
      <c r="I1665" s="412">
        <v>5.951135155297762E-5</v>
      </c>
      <c r="J1665" s="428">
        <v>3.2846698473201374E-2</v>
      </c>
    </row>
    <row r="1666" spans="1:10" ht="15.6" x14ac:dyDescent="0.3">
      <c r="A1666" s="422" t="s">
        <v>46</v>
      </c>
      <c r="B1666" s="423">
        <v>2026</v>
      </c>
      <c r="C1666" s="436" t="s">
        <v>1900</v>
      </c>
      <c r="D1666" s="433">
        <v>1.5706048896725989E-2</v>
      </c>
      <c r="E1666" s="407">
        <v>6.3748483848544674E-2</v>
      </c>
      <c r="F1666" s="407">
        <v>1.9672341182749675E-3</v>
      </c>
      <c r="G1666" s="429">
        <v>1.8109833003669619E-3</v>
      </c>
      <c r="H1666" s="444">
        <v>5.8547739261467729E-5</v>
      </c>
      <c r="I1666" s="412">
        <v>5.6014993878661102E-5</v>
      </c>
      <c r="J1666" s="428">
        <v>3.1866443211363144E-2</v>
      </c>
    </row>
    <row r="1667" spans="1:10" ht="15.6" x14ac:dyDescent="0.3">
      <c r="A1667" s="422" t="s">
        <v>46</v>
      </c>
      <c r="B1667" s="423">
        <v>2027</v>
      </c>
      <c r="C1667" s="436" t="s">
        <v>1901</v>
      </c>
      <c r="D1667" s="433">
        <v>1.3984060636879731E-2</v>
      </c>
      <c r="E1667" s="407">
        <v>5.7574956470036846E-2</v>
      </c>
      <c r="F1667" s="407">
        <v>1.8664447710933143E-3</v>
      </c>
      <c r="G1667" s="429">
        <v>1.7181915244037246E-3</v>
      </c>
      <c r="H1667" s="444">
        <v>5.5378463937019021E-5</v>
      </c>
      <c r="I1667" s="412">
        <v>5.2982809940950376E-5</v>
      </c>
      <c r="J1667" s="428">
        <v>3.0976874313897673E-2</v>
      </c>
    </row>
    <row r="1668" spans="1:10" ht="15.6" x14ac:dyDescent="0.3">
      <c r="A1668" s="422" t="s">
        <v>46</v>
      </c>
      <c r="B1668" s="423">
        <v>2028</v>
      </c>
      <c r="C1668" s="436" t="s">
        <v>1902</v>
      </c>
      <c r="D1668" s="433">
        <v>1.250924158504286E-2</v>
      </c>
      <c r="E1668" s="407">
        <v>5.2312625960565504E-2</v>
      </c>
      <c r="F1668" s="407">
        <v>1.7553634716619229E-3</v>
      </c>
      <c r="G1668" s="429">
        <v>1.6159443772067609E-3</v>
      </c>
      <c r="H1668" s="444">
        <v>5.2382597148038964E-5</v>
      </c>
      <c r="I1668" s="412">
        <v>5.0116545893552441E-5</v>
      </c>
      <c r="J1668" s="428">
        <v>3.0181757859569159E-2</v>
      </c>
    </row>
    <row r="1669" spans="1:10" ht="15.6" x14ac:dyDescent="0.3">
      <c r="A1669" s="422" t="s">
        <v>46</v>
      </c>
      <c r="B1669" s="423">
        <v>2029</v>
      </c>
      <c r="C1669" s="436" t="s">
        <v>1903</v>
      </c>
      <c r="D1669" s="433">
        <v>1.1170795340507193E-2</v>
      </c>
      <c r="E1669" s="407">
        <v>4.7603901934731997E-2</v>
      </c>
      <c r="F1669" s="407">
        <v>1.6478827050387429E-3</v>
      </c>
      <c r="G1669" s="429">
        <v>1.5170151711019371E-3</v>
      </c>
      <c r="H1669" s="444">
        <v>4.9569652985565236E-5</v>
      </c>
      <c r="I1669" s="412">
        <v>4.7425293612017275E-5</v>
      </c>
      <c r="J1669" s="428">
        <v>2.9472606584291652E-2</v>
      </c>
    </row>
    <row r="1670" spans="1:10" ht="15.6" x14ac:dyDescent="0.3">
      <c r="A1670" s="422" t="s">
        <v>46</v>
      </c>
      <c r="B1670" s="423">
        <v>2030</v>
      </c>
      <c r="C1670" s="436" t="s">
        <v>1904</v>
      </c>
      <c r="D1670" s="433">
        <v>1.0075311436054901E-2</v>
      </c>
      <c r="E1670" s="407">
        <v>4.3722018799151913E-2</v>
      </c>
      <c r="F1670" s="407">
        <v>1.5467167260667083E-3</v>
      </c>
      <c r="G1670" s="429">
        <v>1.4238959259834471E-3</v>
      </c>
      <c r="H1670" s="444">
        <v>4.6864485003901424E-5</v>
      </c>
      <c r="I1670" s="412">
        <v>4.4837154619502482E-5</v>
      </c>
      <c r="J1670" s="428">
        <v>2.8843557634347115E-2</v>
      </c>
    </row>
    <row r="1671" spans="1:10" ht="15.6" x14ac:dyDescent="0.3">
      <c r="A1671" s="422" t="s">
        <v>46</v>
      </c>
      <c r="B1671" s="423">
        <v>2031</v>
      </c>
      <c r="C1671" s="436" t="s">
        <v>1905</v>
      </c>
      <c r="D1671" s="433">
        <v>9.0656799053204298E-3</v>
      </c>
      <c r="E1671" s="407">
        <v>4.0185586761669244E-2</v>
      </c>
      <c r="F1671" s="407">
        <v>1.4497704342292062E-3</v>
      </c>
      <c r="G1671" s="429">
        <v>1.3346621006897817E-3</v>
      </c>
      <c r="H1671" s="444">
        <v>4.430948387360553E-5</v>
      </c>
      <c r="I1671" s="412">
        <v>4.2392673005635247E-5</v>
      </c>
      <c r="J1671" s="428">
        <v>2.8314983676787489E-2</v>
      </c>
    </row>
    <row r="1672" spans="1:10" ht="15.6" x14ac:dyDescent="0.3">
      <c r="A1672" s="422" t="s">
        <v>46</v>
      </c>
      <c r="B1672" s="423">
        <v>2032</v>
      </c>
      <c r="C1672" s="436" t="s">
        <v>1906</v>
      </c>
      <c r="D1672" s="433">
        <v>8.2120442966383995E-3</v>
      </c>
      <c r="E1672" s="407">
        <v>3.7320630963658973E-2</v>
      </c>
      <c r="F1672" s="407">
        <v>1.3612371261887207E-3</v>
      </c>
      <c r="G1672" s="429">
        <v>1.253171846871995E-3</v>
      </c>
      <c r="H1672" s="444">
        <v>4.1969421333896304E-5</v>
      </c>
      <c r="I1672" s="412">
        <v>4.0153841941396633E-5</v>
      </c>
      <c r="J1672" s="428">
        <v>2.782410020643275E-2</v>
      </c>
    </row>
    <row r="1673" spans="1:10" ht="15.6" x14ac:dyDescent="0.3">
      <c r="A1673" s="422" t="s">
        <v>46</v>
      </c>
      <c r="B1673" s="423">
        <v>2033</v>
      </c>
      <c r="C1673" s="436" t="s">
        <v>1907</v>
      </c>
      <c r="D1673" s="433">
        <v>7.5180161509503457E-3</v>
      </c>
      <c r="E1673" s="407">
        <v>3.5084568334834726E-2</v>
      </c>
      <c r="F1673" s="407">
        <v>1.2813698652262315E-3</v>
      </c>
      <c r="G1673" s="429">
        <v>1.179656417899186E-3</v>
      </c>
      <c r="H1673" s="444">
        <v>3.9806600817259745E-5</v>
      </c>
      <c r="I1673" s="412">
        <v>3.8084583227339548E-5</v>
      </c>
      <c r="J1673" s="428">
        <v>2.7392910322702017E-2</v>
      </c>
    </row>
    <row r="1674" spans="1:10" ht="15.6" x14ac:dyDescent="0.3">
      <c r="A1674" s="422" t="s">
        <v>46</v>
      </c>
      <c r="B1674" s="423">
        <v>2034</v>
      </c>
      <c r="C1674" s="436" t="s">
        <v>1908</v>
      </c>
      <c r="D1674" s="433">
        <v>6.831981460403376E-3</v>
      </c>
      <c r="E1674" s="407">
        <v>3.2901532405498403E-2</v>
      </c>
      <c r="F1674" s="407">
        <v>1.2052890231906992E-3</v>
      </c>
      <c r="G1674" s="429">
        <v>1.1096293696539175E-3</v>
      </c>
      <c r="H1674" s="444">
        <v>3.7844221584693159E-5</v>
      </c>
      <c r="I1674" s="412">
        <v>3.6207094685848728E-5</v>
      </c>
      <c r="J1674" s="428">
        <v>2.7015322189894615E-2</v>
      </c>
    </row>
    <row r="1675" spans="1:10" ht="15.6" x14ac:dyDescent="0.3">
      <c r="A1675" s="422" t="s">
        <v>46</v>
      </c>
      <c r="B1675" s="423">
        <v>2035</v>
      </c>
      <c r="C1675" s="436" t="s">
        <v>1909</v>
      </c>
      <c r="D1675" s="433">
        <v>6.1695531949382343E-3</v>
      </c>
      <c r="E1675" s="407">
        <v>3.0897532236314824E-2</v>
      </c>
      <c r="F1675" s="407">
        <v>1.1324391131477417E-3</v>
      </c>
      <c r="G1675" s="429">
        <v>1.0425794715422647E-3</v>
      </c>
      <c r="H1675" s="444">
        <v>3.6042650599521398E-5</v>
      </c>
      <c r="I1675" s="412">
        <v>3.4483468685745638E-5</v>
      </c>
      <c r="J1675" s="428">
        <v>2.6687341900153226E-2</v>
      </c>
    </row>
    <row r="1676" spans="1:10" ht="15.6" x14ac:dyDescent="0.3">
      <c r="A1676" s="422" t="s">
        <v>46</v>
      </c>
      <c r="B1676" s="423">
        <v>2036</v>
      </c>
      <c r="C1676" s="436" t="s">
        <v>1910</v>
      </c>
      <c r="D1676" s="433">
        <v>5.616275866541981E-3</v>
      </c>
      <c r="E1676" s="407">
        <v>2.9262246503261324E-2</v>
      </c>
      <c r="F1676" s="407">
        <v>1.0719314400434693E-3</v>
      </c>
      <c r="G1676" s="429">
        <v>9.8688395736772636E-4</v>
      </c>
      <c r="H1676" s="444">
        <v>3.4408322610091629E-5</v>
      </c>
      <c r="I1676" s="412">
        <v>3.2919830197444944E-5</v>
      </c>
      <c r="J1676" s="428">
        <v>2.6403473910932417E-2</v>
      </c>
    </row>
    <row r="1677" spans="1:10" ht="15.6" x14ac:dyDescent="0.3">
      <c r="A1677" s="422" t="s">
        <v>46</v>
      </c>
      <c r="B1677" s="423">
        <v>2037</v>
      </c>
      <c r="C1677" s="436" t="s">
        <v>1911</v>
      </c>
      <c r="D1677" s="433">
        <v>5.1231904408645937E-3</v>
      </c>
      <c r="E1677" s="407">
        <v>2.7851403259178786E-2</v>
      </c>
      <c r="F1677" s="407">
        <v>1.0134391122796854E-3</v>
      </c>
      <c r="G1677" s="429">
        <v>9.3289272232652796E-4</v>
      </c>
      <c r="H1677" s="444">
        <v>2.8777170399352474E-5</v>
      </c>
      <c r="I1677" s="412">
        <v>2.7532287634642145E-5</v>
      </c>
      <c r="J1677" s="428">
        <v>2.616018361121044E-2</v>
      </c>
    </row>
    <row r="1678" spans="1:10" ht="15.6" x14ac:dyDescent="0.3">
      <c r="A1678" s="422" t="s">
        <v>46</v>
      </c>
      <c r="B1678" s="423">
        <v>2038</v>
      </c>
      <c r="C1678" s="436" t="s">
        <v>1912</v>
      </c>
      <c r="D1678" s="433">
        <v>4.6958159211860197E-3</v>
      </c>
      <c r="E1678" s="407">
        <v>2.6629456877158706E-2</v>
      </c>
      <c r="F1678" s="407">
        <v>9.6535863271862612E-4</v>
      </c>
      <c r="G1678" s="429">
        <v>8.8864348274218091E-4</v>
      </c>
      <c r="H1678" s="444">
        <v>2.7678144112560476E-5</v>
      </c>
      <c r="I1678" s="412">
        <v>2.6480798764310022E-5</v>
      </c>
      <c r="J1678" s="428">
        <v>2.5953429393321799E-2</v>
      </c>
    </row>
    <row r="1679" spans="1:10" ht="15.6" x14ac:dyDescent="0.3">
      <c r="A1679" s="422" t="s">
        <v>46</v>
      </c>
      <c r="B1679" s="423">
        <v>2039</v>
      </c>
      <c r="C1679" s="436" t="s">
        <v>1913</v>
      </c>
      <c r="D1679" s="433">
        <v>4.2648740245599765E-3</v>
      </c>
      <c r="E1679" s="407">
        <v>2.5410399072442174E-2</v>
      </c>
      <c r="F1679" s="407">
        <v>9.217206762532369E-4</v>
      </c>
      <c r="G1679" s="429">
        <v>8.4848559426159984E-4</v>
      </c>
      <c r="H1679" s="444">
        <v>2.6751262434289064E-5</v>
      </c>
      <c r="I1679" s="412">
        <v>2.5594021458133213E-5</v>
      </c>
      <c r="J1679" s="428">
        <v>2.577816399603703E-2</v>
      </c>
    </row>
    <row r="1680" spans="1:10" ht="15.6" x14ac:dyDescent="0.3">
      <c r="A1680" s="422" t="s">
        <v>46</v>
      </c>
      <c r="B1680" s="423">
        <v>2040</v>
      </c>
      <c r="C1680" s="436" t="s">
        <v>1914</v>
      </c>
      <c r="D1680" s="433">
        <v>3.8847557767137842E-3</v>
      </c>
      <c r="E1680" s="407">
        <v>2.4387673809248254E-2</v>
      </c>
      <c r="F1680" s="407">
        <v>8.8303577709595074E-4</v>
      </c>
      <c r="G1680" s="429">
        <v>8.1288629562257836E-4</v>
      </c>
      <c r="H1680" s="444">
        <v>2.5944241891946775E-5</v>
      </c>
      <c r="I1680" s="412">
        <v>2.4821907778543011E-5</v>
      </c>
      <c r="J1680" s="428">
        <v>2.5630947748962598E-2</v>
      </c>
    </row>
    <row r="1681" spans="1:10" ht="15.6" x14ac:dyDescent="0.3">
      <c r="A1681" s="422" t="s">
        <v>46</v>
      </c>
      <c r="B1681" s="423">
        <v>2041</v>
      </c>
      <c r="C1681" s="436" t="s">
        <v>1915</v>
      </c>
      <c r="D1681" s="433">
        <v>3.6251511430876906E-3</v>
      </c>
      <c r="E1681" s="407">
        <v>2.3674947511459526E-2</v>
      </c>
      <c r="F1681" s="407">
        <v>8.5445291892508035E-4</v>
      </c>
      <c r="G1681" s="429">
        <v>7.8657983157992865E-4</v>
      </c>
      <c r="H1681" s="444">
        <v>2.5269937094778983E-5</v>
      </c>
      <c r="I1681" s="412">
        <v>2.4176770665188326E-5</v>
      </c>
      <c r="J1681" s="428">
        <v>2.5509425000276035E-2</v>
      </c>
    </row>
    <row r="1682" spans="1:10" ht="15.6" x14ac:dyDescent="0.3">
      <c r="A1682" s="422" t="s">
        <v>46</v>
      </c>
      <c r="B1682" s="423">
        <v>2042</v>
      </c>
      <c r="C1682" s="436" t="s">
        <v>1916</v>
      </c>
      <c r="D1682" s="433">
        <v>3.3891039521193088E-3</v>
      </c>
      <c r="E1682" s="407">
        <v>2.2981632189183324E-2</v>
      </c>
      <c r="F1682" s="407">
        <v>8.2967175342812949E-4</v>
      </c>
      <c r="G1682" s="429">
        <v>7.6377411480997278E-4</v>
      </c>
      <c r="H1682" s="444">
        <v>2.4714219736672506E-5</v>
      </c>
      <c r="I1682" s="412">
        <v>2.3645097745937817E-5</v>
      </c>
      <c r="J1682" s="428">
        <v>2.5407554610720102E-2</v>
      </c>
    </row>
    <row r="1683" spans="1:10" ht="15.6" x14ac:dyDescent="0.3">
      <c r="A1683" s="422" t="s">
        <v>46</v>
      </c>
      <c r="B1683" s="423">
        <v>2043</v>
      </c>
      <c r="C1683" s="436" t="s">
        <v>1917</v>
      </c>
      <c r="D1683" s="433">
        <v>3.2086273560928361E-3</v>
      </c>
      <c r="E1683" s="407">
        <v>2.2447692018423539E-2</v>
      </c>
      <c r="F1683" s="407">
        <v>8.0805466068008247E-4</v>
      </c>
      <c r="G1683" s="429">
        <v>7.4386363926504107E-4</v>
      </c>
      <c r="H1683" s="444">
        <v>2.3794403729389306E-5</v>
      </c>
      <c r="I1683" s="412">
        <v>2.2765069685238265E-5</v>
      </c>
      <c r="J1683" s="428">
        <v>2.5323708662422961E-2</v>
      </c>
    </row>
    <row r="1684" spans="1:10" ht="15.6" x14ac:dyDescent="0.3">
      <c r="A1684" s="422" t="s">
        <v>46</v>
      </c>
      <c r="B1684" s="423">
        <v>2044</v>
      </c>
      <c r="C1684" s="436" t="s">
        <v>1918</v>
      </c>
      <c r="D1684" s="433">
        <v>3.0710201147166063E-3</v>
      </c>
      <c r="E1684" s="407">
        <v>2.2000024853300319E-2</v>
      </c>
      <c r="F1684" s="407">
        <v>7.8963597697624145E-4</v>
      </c>
      <c r="G1684" s="429">
        <v>7.2690589460828949E-4</v>
      </c>
      <c r="H1684" s="444">
        <v>2.3194979184550847E-5</v>
      </c>
      <c r="I1684" s="412">
        <v>2.2191577432130077E-5</v>
      </c>
      <c r="J1684" s="428">
        <v>2.5253621526108189E-2</v>
      </c>
    </row>
    <row r="1685" spans="1:10" ht="15.6" x14ac:dyDescent="0.3">
      <c r="A1685" s="422" t="s">
        <v>46</v>
      </c>
      <c r="B1685" s="423">
        <v>2045</v>
      </c>
      <c r="C1685" s="436" t="s">
        <v>1919</v>
      </c>
      <c r="D1685" s="433">
        <v>2.9842014050479528E-3</v>
      </c>
      <c r="E1685" s="407">
        <v>2.1720372029414105E-2</v>
      </c>
      <c r="F1685" s="407">
        <v>7.7420427613031958E-4</v>
      </c>
      <c r="G1685" s="429">
        <v>7.1270678560630008E-4</v>
      </c>
      <c r="H1685" s="444">
        <v>2.2933017842265882E-5</v>
      </c>
      <c r="I1685" s="412">
        <v>2.1940943321506754E-5</v>
      </c>
      <c r="J1685" s="428">
        <v>2.5194011046307221E-2</v>
      </c>
    </row>
    <row r="1686" spans="1:10" ht="15.6" x14ac:dyDescent="0.3">
      <c r="A1686" s="422" t="s">
        <v>46</v>
      </c>
      <c r="B1686" s="423">
        <v>2046</v>
      </c>
      <c r="C1686" s="436" t="s">
        <v>1920</v>
      </c>
      <c r="D1686" s="433">
        <v>2.9144016314240372E-3</v>
      </c>
      <c r="E1686" s="407">
        <v>2.1517807347411943E-2</v>
      </c>
      <c r="F1686" s="407">
        <v>7.6120358337101774E-4</v>
      </c>
      <c r="G1686" s="429">
        <v>7.0073718356019016E-4</v>
      </c>
      <c r="H1686" s="444">
        <v>2.2499212435848317E-5</v>
      </c>
      <c r="I1686" s="412">
        <v>2.1525906719262767E-5</v>
      </c>
      <c r="J1686" s="428">
        <v>2.5143911955613864E-2</v>
      </c>
    </row>
    <row r="1687" spans="1:10" ht="15.6" x14ac:dyDescent="0.3">
      <c r="A1687" s="422" t="s">
        <v>46</v>
      </c>
      <c r="B1687" s="423">
        <v>2047</v>
      </c>
      <c r="C1687" s="436" t="s">
        <v>1921</v>
      </c>
      <c r="D1687" s="433">
        <v>2.8445984906080913E-3</v>
      </c>
      <c r="E1687" s="407">
        <v>2.1294149582122068E-2</v>
      </c>
      <c r="F1687" s="407">
        <v>7.5011217216280055E-4</v>
      </c>
      <c r="G1687" s="429">
        <v>6.9052795733036214E-4</v>
      </c>
      <c r="H1687" s="444">
        <v>2.2200431788825189E-5</v>
      </c>
      <c r="I1687" s="412">
        <v>2.1240056895842468E-5</v>
      </c>
      <c r="J1687" s="428">
        <v>2.510167385645036E-2</v>
      </c>
    </row>
    <row r="1688" spans="1:10" ht="15.6" x14ac:dyDescent="0.3">
      <c r="A1688" s="422" t="s">
        <v>46</v>
      </c>
      <c r="B1688" s="423">
        <v>2048</v>
      </c>
      <c r="C1688" s="436" t="s">
        <v>1922</v>
      </c>
      <c r="D1688" s="433">
        <v>2.7925759679000937E-3</v>
      </c>
      <c r="E1688" s="407">
        <v>2.1130842215949838E-2</v>
      </c>
      <c r="F1688" s="407">
        <v>7.4102770590011289E-4</v>
      </c>
      <c r="G1688" s="429">
        <v>6.8216541864353053E-4</v>
      </c>
      <c r="H1688" s="444">
        <v>2.1940474412850577E-5</v>
      </c>
      <c r="I1688" s="412">
        <v>2.0991337958014001E-5</v>
      </c>
      <c r="J1688" s="428">
        <v>2.5065881966436682E-2</v>
      </c>
    </row>
    <row r="1689" spans="1:10" ht="15.6" x14ac:dyDescent="0.3">
      <c r="A1689" s="422" t="s">
        <v>46</v>
      </c>
      <c r="B1689" s="423">
        <v>2049</v>
      </c>
      <c r="C1689" s="436" t="s">
        <v>1923</v>
      </c>
      <c r="D1689" s="433">
        <v>2.7738027228995524E-3</v>
      </c>
      <c r="E1689" s="407">
        <v>2.1130260591040288E-2</v>
      </c>
      <c r="F1689" s="407">
        <v>7.3559586096917553E-4</v>
      </c>
      <c r="G1689" s="429">
        <v>6.7716787573135744E-4</v>
      </c>
      <c r="H1689" s="444">
        <v>2.1854635084843199E-5</v>
      </c>
      <c r="I1689" s="412">
        <v>2.0909211526011509E-5</v>
      </c>
      <c r="J1689" s="428">
        <v>2.5035080026850256E-2</v>
      </c>
    </row>
    <row r="1690" spans="1:10" ht="15.6" x14ac:dyDescent="0.3">
      <c r="A1690" s="422" t="s">
        <v>46</v>
      </c>
      <c r="B1690" s="423">
        <v>2050</v>
      </c>
      <c r="C1690" s="436" t="s">
        <v>1924</v>
      </c>
      <c r="D1690" s="433">
        <v>2.7587742210111979E-3</v>
      </c>
      <c r="E1690" s="407">
        <v>2.1133950073408812E-2</v>
      </c>
      <c r="F1690" s="407">
        <v>7.3123683807913952E-4</v>
      </c>
      <c r="G1690" s="429">
        <v>6.7315758543808686E-4</v>
      </c>
      <c r="H1690" s="444">
        <v>2.1786323135279322E-5</v>
      </c>
      <c r="I1690" s="412">
        <v>2.0843858572029153E-5</v>
      </c>
      <c r="J1690" s="428">
        <v>2.5010237863940288E-2</v>
      </c>
    </row>
    <row r="1691" spans="1:10" ht="15.6" x14ac:dyDescent="0.3">
      <c r="A1691" s="422" t="s">
        <v>47</v>
      </c>
      <c r="B1691" s="423">
        <v>2015</v>
      </c>
      <c r="C1691" s="436" t="s">
        <v>2512</v>
      </c>
      <c r="D1691" s="433">
        <v>9.5664884925162397E-2</v>
      </c>
      <c r="E1691" s="407">
        <v>0.31564547032008616</v>
      </c>
      <c r="F1691" s="407">
        <v>3.3724671672967512E-3</v>
      </c>
      <c r="G1691" s="429">
        <v>3.1209375004111208E-3</v>
      </c>
      <c r="H1691" s="444">
        <v>3.4387721460201793E-4</v>
      </c>
      <c r="I1691" s="412">
        <v>3.2900123353946824E-4</v>
      </c>
      <c r="J1691" s="428">
        <v>4.3781969534937078E-2</v>
      </c>
    </row>
    <row r="1692" spans="1:10" ht="15.6" x14ac:dyDescent="0.3">
      <c r="A1692" s="422" t="s">
        <v>47</v>
      </c>
      <c r="B1692" s="423">
        <v>2016</v>
      </c>
      <c r="C1692" s="436" t="s">
        <v>2513</v>
      </c>
      <c r="D1692" s="433">
        <v>7.9962130597474729E-2</v>
      </c>
      <c r="E1692" s="407">
        <v>0.2734860542069989</v>
      </c>
      <c r="F1692" s="407">
        <v>3.1306186589635898E-3</v>
      </c>
      <c r="G1692" s="429">
        <v>2.8953316788786366E-3</v>
      </c>
      <c r="H1692" s="444">
        <v>3.1176733923264708E-4</v>
      </c>
      <c r="I1692" s="412">
        <v>2.9828042431994284E-4</v>
      </c>
      <c r="J1692" s="428">
        <v>4.2902823986163525E-2</v>
      </c>
    </row>
    <row r="1693" spans="1:10" ht="15.6" x14ac:dyDescent="0.3">
      <c r="A1693" s="422" t="s">
        <v>47</v>
      </c>
      <c r="B1693" s="423">
        <v>2017</v>
      </c>
      <c r="C1693" s="436" t="s">
        <v>1925</v>
      </c>
      <c r="D1693" s="433">
        <v>6.717293287314538E-2</v>
      </c>
      <c r="E1693" s="407">
        <v>0.23642214743342335</v>
      </c>
      <c r="F1693" s="407">
        <v>2.965375374589403E-3</v>
      </c>
      <c r="G1693" s="429">
        <v>2.7408527912187392E-3</v>
      </c>
      <c r="H1693" s="444">
        <v>2.8298592328883214E-4</v>
      </c>
      <c r="I1693" s="412">
        <v>2.7074407364154215E-4</v>
      </c>
      <c r="J1693" s="428">
        <v>4.1863455778365692E-2</v>
      </c>
    </row>
    <row r="1694" spans="1:10" ht="15.6" x14ac:dyDescent="0.3">
      <c r="A1694" s="422" t="s">
        <v>47</v>
      </c>
      <c r="B1694" s="423">
        <v>2018</v>
      </c>
      <c r="C1694" s="436" t="s">
        <v>1926</v>
      </c>
      <c r="D1694" s="433">
        <v>5.5638094536420338E-2</v>
      </c>
      <c r="E1694" s="407">
        <v>0.20322268794883458</v>
      </c>
      <c r="F1694" s="407">
        <v>2.8472413494043387E-3</v>
      </c>
      <c r="G1694" s="429">
        <v>2.6299829067428096E-3</v>
      </c>
      <c r="H1694" s="444">
        <v>2.5772755377231004E-4</v>
      </c>
      <c r="I1694" s="412">
        <v>2.4657837553954093E-4</v>
      </c>
      <c r="J1694" s="428">
        <v>4.077607094665487E-2</v>
      </c>
    </row>
    <row r="1695" spans="1:10" ht="15.6" x14ac:dyDescent="0.3">
      <c r="A1695" s="422" t="s">
        <v>47</v>
      </c>
      <c r="B1695" s="423">
        <v>2019</v>
      </c>
      <c r="C1695" s="436" t="s">
        <v>1927</v>
      </c>
      <c r="D1695" s="433">
        <v>4.6179002007363315E-2</v>
      </c>
      <c r="E1695" s="407">
        <v>0.17476130681081883</v>
      </c>
      <c r="F1695" s="407">
        <v>2.7529709554203665E-3</v>
      </c>
      <c r="G1695" s="429">
        <v>2.5414092536731572E-3</v>
      </c>
      <c r="H1695" s="444">
        <v>2.3189158920601023E-4</v>
      </c>
      <c r="I1695" s="412">
        <v>2.2186006544176458E-4</v>
      </c>
      <c r="J1695" s="428">
        <v>3.9656575227566743E-2</v>
      </c>
    </row>
    <row r="1696" spans="1:10" ht="15.6" x14ac:dyDescent="0.3">
      <c r="A1696" s="422" t="s">
        <v>47</v>
      </c>
      <c r="B1696" s="423">
        <v>2020</v>
      </c>
      <c r="C1696" s="436" t="s">
        <v>1928</v>
      </c>
      <c r="D1696" s="433">
        <v>3.9033053505556262E-2</v>
      </c>
      <c r="E1696" s="407">
        <v>0.1508234436352705</v>
      </c>
      <c r="F1696" s="407">
        <v>2.6330049427075648E-3</v>
      </c>
      <c r="G1696" s="429">
        <v>2.4298296500576398E-3</v>
      </c>
      <c r="H1696" s="444">
        <v>2.087221646835783E-4</v>
      </c>
      <c r="I1696" s="412">
        <v>1.9969293781123908E-4</v>
      </c>
      <c r="J1696" s="428">
        <v>3.8517335628009193E-2</v>
      </c>
    </row>
    <row r="1697" spans="1:10" ht="15.6" x14ac:dyDescent="0.3">
      <c r="A1697" s="422" t="s">
        <v>47</v>
      </c>
      <c r="B1697" s="423">
        <v>2021</v>
      </c>
      <c r="C1697" s="436" t="s">
        <v>1929</v>
      </c>
      <c r="D1697" s="433">
        <v>3.3258717925012837E-2</v>
      </c>
      <c r="E1697" s="407">
        <v>0.13009565239908116</v>
      </c>
      <c r="F1697" s="407">
        <v>2.4708542691736363E-3</v>
      </c>
      <c r="G1697" s="429">
        <v>2.2796525159332285E-3</v>
      </c>
      <c r="H1697" s="444">
        <v>1.8695433030223088E-4</v>
      </c>
      <c r="I1697" s="412">
        <v>1.7886676390409153E-4</v>
      </c>
      <c r="J1697" s="428">
        <v>3.7399034173663491E-2</v>
      </c>
    </row>
    <row r="1698" spans="1:10" ht="15.6" x14ac:dyDescent="0.3">
      <c r="A1698" s="422" t="s">
        <v>47</v>
      </c>
      <c r="B1698" s="423">
        <v>2022</v>
      </c>
      <c r="C1698" s="436" t="s">
        <v>1930</v>
      </c>
      <c r="D1698" s="433">
        <v>2.6581108211315922E-2</v>
      </c>
      <c r="E1698" s="407">
        <v>0.11071217658660081</v>
      </c>
      <c r="F1698" s="407">
        <v>2.3146497748216819E-3</v>
      </c>
      <c r="G1698" s="429">
        <v>2.1347453334542442E-3</v>
      </c>
      <c r="H1698" s="444">
        <v>1.6929037369582439E-4</v>
      </c>
      <c r="I1698" s="412">
        <v>1.6196694912957611E-4</v>
      </c>
      <c r="J1698" s="428">
        <v>3.6265391120316924E-2</v>
      </c>
    </row>
    <row r="1699" spans="1:10" ht="15.6" x14ac:dyDescent="0.3">
      <c r="A1699" s="422" t="s">
        <v>47</v>
      </c>
      <c r="B1699" s="423">
        <v>2023</v>
      </c>
      <c r="C1699" s="436" t="s">
        <v>1931</v>
      </c>
      <c r="D1699" s="433">
        <v>2.2756725530815081E-2</v>
      </c>
      <c r="E1699" s="407">
        <v>9.5856206721443238E-2</v>
      </c>
      <c r="F1699" s="407">
        <v>2.1761726210962036E-3</v>
      </c>
      <c r="G1699" s="429">
        <v>2.0066727322572632E-3</v>
      </c>
      <c r="H1699" s="444">
        <v>1.5178323319871902E-4</v>
      </c>
      <c r="I1699" s="412">
        <v>1.4521715838375736E-4</v>
      </c>
      <c r="J1699" s="428">
        <v>3.5141548985753925E-2</v>
      </c>
    </row>
    <row r="1700" spans="1:10" ht="15.6" x14ac:dyDescent="0.3">
      <c r="A1700" s="422" t="s">
        <v>47</v>
      </c>
      <c r="B1700" s="423">
        <v>2024</v>
      </c>
      <c r="C1700" s="436" t="s">
        <v>1932</v>
      </c>
      <c r="D1700" s="433">
        <v>1.9583874828943252E-2</v>
      </c>
      <c r="E1700" s="407">
        <v>8.3527320647288572E-2</v>
      </c>
      <c r="F1700" s="407">
        <v>2.0561349940856023E-3</v>
      </c>
      <c r="G1700" s="429">
        <v>1.8956097007429846E-3</v>
      </c>
      <c r="H1700" s="444">
        <v>1.3516847318352889E-4</v>
      </c>
      <c r="I1700" s="412">
        <v>1.2932114614124378E-4</v>
      </c>
      <c r="J1700" s="428">
        <v>3.403297237999553E-2</v>
      </c>
    </row>
    <row r="1701" spans="1:10" ht="15.6" x14ac:dyDescent="0.3">
      <c r="A1701" s="422" t="s">
        <v>47</v>
      </c>
      <c r="B1701" s="423">
        <v>2025</v>
      </c>
      <c r="C1701" s="436" t="s">
        <v>1933</v>
      </c>
      <c r="D1701" s="433">
        <v>1.7098643299665709E-2</v>
      </c>
      <c r="E1701" s="407">
        <v>7.3770685456080468E-2</v>
      </c>
      <c r="F1701" s="407">
        <v>1.9582228796406341E-3</v>
      </c>
      <c r="G1701" s="429">
        <v>1.8050051278757828E-3</v>
      </c>
      <c r="H1701" s="444">
        <v>1.2034600242623688E-4</v>
      </c>
      <c r="I1701" s="412">
        <v>1.1513989098460581E-4</v>
      </c>
      <c r="J1701" s="428">
        <v>3.2936870566184932E-2</v>
      </c>
    </row>
    <row r="1702" spans="1:10" ht="15.6" x14ac:dyDescent="0.3">
      <c r="A1702" s="422" t="s">
        <v>47</v>
      </c>
      <c r="B1702" s="423">
        <v>2026</v>
      </c>
      <c r="C1702" s="436" t="s">
        <v>1934</v>
      </c>
      <c r="D1702" s="433">
        <v>1.5060799085931293E-2</v>
      </c>
      <c r="E1702" s="407">
        <v>6.5855874377679799E-2</v>
      </c>
      <c r="F1702" s="407">
        <v>1.8621534856385789E-3</v>
      </c>
      <c r="G1702" s="429">
        <v>1.7160999291176867E-3</v>
      </c>
      <c r="H1702" s="444">
        <v>1.0506567242631522E-4</v>
      </c>
      <c r="I1702" s="412">
        <v>1.0052057887462557E-4</v>
      </c>
      <c r="J1702" s="428">
        <v>3.1952049131298323E-2</v>
      </c>
    </row>
    <row r="1703" spans="1:10" ht="15.6" x14ac:dyDescent="0.3">
      <c r="A1703" s="422" t="s">
        <v>47</v>
      </c>
      <c r="B1703" s="423">
        <v>2027</v>
      </c>
      <c r="C1703" s="436" t="s">
        <v>1935</v>
      </c>
      <c r="D1703" s="433">
        <v>1.3299155477414771E-2</v>
      </c>
      <c r="E1703" s="407">
        <v>5.9073069635276108E-2</v>
      </c>
      <c r="F1703" s="407">
        <v>1.7506085496335954E-3</v>
      </c>
      <c r="G1703" s="429">
        <v>1.6127150613884371E-3</v>
      </c>
      <c r="H1703" s="444">
        <v>8.3029679232539375E-5</v>
      </c>
      <c r="I1703" s="412">
        <v>7.9437852456230583E-5</v>
      </c>
      <c r="J1703" s="428">
        <v>3.1063274167677103E-2</v>
      </c>
    </row>
    <row r="1704" spans="1:10" ht="15.6" x14ac:dyDescent="0.3">
      <c r="A1704" s="422" t="s">
        <v>47</v>
      </c>
      <c r="B1704" s="423">
        <v>2028</v>
      </c>
      <c r="C1704" s="436" t="s">
        <v>1936</v>
      </c>
      <c r="D1704" s="433">
        <v>1.1832440825983353E-2</v>
      </c>
      <c r="E1704" s="407">
        <v>5.3418593430239615E-2</v>
      </c>
      <c r="F1704" s="407">
        <v>1.6382992969088835E-3</v>
      </c>
      <c r="G1704" s="429">
        <v>1.5089072158663741E-3</v>
      </c>
      <c r="H1704" s="444">
        <v>6.8446255503289426E-5</v>
      </c>
      <c r="I1704" s="412">
        <v>6.5485299189543014E-5</v>
      </c>
      <c r="J1704" s="428">
        <v>3.0269959655513257E-2</v>
      </c>
    </row>
    <row r="1705" spans="1:10" ht="15.6" x14ac:dyDescent="0.3">
      <c r="A1705" s="422" t="s">
        <v>47</v>
      </c>
      <c r="B1705" s="423">
        <v>2029</v>
      </c>
      <c r="C1705" s="436" t="s">
        <v>1937</v>
      </c>
      <c r="D1705" s="433">
        <v>1.0510535448362326E-2</v>
      </c>
      <c r="E1705" s="407">
        <v>4.8434679781236403E-2</v>
      </c>
      <c r="F1705" s="407">
        <v>1.5323871585358659E-3</v>
      </c>
      <c r="G1705" s="429">
        <v>1.4111396884414083E-3</v>
      </c>
      <c r="H1705" s="444">
        <v>5.8125520080624729E-5</v>
      </c>
      <c r="I1705" s="412">
        <v>5.5611033652060373E-5</v>
      </c>
      <c r="J1705" s="428">
        <v>2.9562890315649348E-2</v>
      </c>
    </row>
    <row r="1706" spans="1:10" ht="15.6" x14ac:dyDescent="0.3">
      <c r="A1706" s="422" t="s">
        <v>47</v>
      </c>
      <c r="B1706" s="423">
        <v>2030</v>
      </c>
      <c r="C1706" s="436" t="s">
        <v>1938</v>
      </c>
      <c r="D1706" s="433">
        <v>9.4422109019391427E-3</v>
      </c>
      <c r="E1706" s="407">
        <v>4.4308195256607848E-2</v>
      </c>
      <c r="F1706" s="407">
        <v>1.4340134023749266E-3</v>
      </c>
      <c r="G1706" s="429">
        <v>1.3203840021098149E-3</v>
      </c>
      <c r="H1706" s="444">
        <v>4.9932564377270621E-5</v>
      </c>
      <c r="I1706" s="412">
        <v>4.7772502554191956E-5</v>
      </c>
      <c r="J1706" s="428">
        <v>2.893583399726822E-2</v>
      </c>
    </row>
    <row r="1707" spans="1:10" ht="15.6" x14ac:dyDescent="0.3">
      <c r="A1707" s="422" t="s">
        <v>47</v>
      </c>
      <c r="B1707" s="423">
        <v>2031</v>
      </c>
      <c r="C1707" s="436" t="s">
        <v>1939</v>
      </c>
      <c r="D1707" s="433">
        <v>8.4763607271632867E-3</v>
      </c>
      <c r="E1707" s="407">
        <v>4.0601538088764925E-2</v>
      </c>
      <c r="F1707" s="407">
        <v>1.3426644604930822E-3</v>
      </c>
      <c r="G1707" s="429">
        <v>1.236203738715845E-3</v>
      </c>
      <c r="H1707" s="444">
        <v>4.4901277395981398E-5</v>
      </c>
      <c r="I1707" s="412">
        <v>4.29588638729682E-5</v>
      </c>
      <c r="J1707" s="428">
        <v>2.8382783433669151E-2</v>
      </c>
    </row>
    <row r="1708" spans="1:10" ht="15.6" x14ac:dyDescent="0.3">
      <c r="A1708" s="422" t="s">
        <v>47</v>
      </c>
      <c r="B1708" s="423">
        <v>2032</v>
      </c>
      <c r="C1708" s="436" t="s">
        <v>1940</v>
      </c>
      <c r="D1708" s="433">
        <v>7.652346133759225E-3</v>
      </c>
      <c r="E1708" s="407">
        <v>3.7557762631439888E-2</v>
      </c>
      <c r="F1708" s="407">
        <v>1.2592313116809744E-3</v>
      </c>
      <c r="G1708" s="429">
        <v>1.159350461080607E-3</v>
      </c>
      <c r="H1708" s="444">
        <v>4.1134187265896254E-5</v>
      </c>
      <c r="I1708" s="412">
        <v>3.9354740974508513E-5</v>
      </c>
      <c r="J1708" s="428">
        <v>2.7897330159216201E-2</v>
      </c>
    </row>
    <row r="1709" spans="1:10" ht="15.6" x14ac:dyDescent="0.3">
      <c r="A1709" s="422" t="s">
        <v>47</v>
      </c>
      <c r="B1709" s="423">
        <v>2033</v>
      </c>
      <c r="C1709" s="436" t="s">
        <v>1941</v>
      </c>
      <c r="D1709" s="433">
        <v>6.9194043143322448E-3</v>
      </c>
      <c r="E1709" s="407">
        <v>3.4925878530788455E-2</v>
      </c>
      <c r="F1709" s="407">
        <v>1.1813973283824135E-3</v>
      </c>
      <c r="G1709" s="429">
        <v>1.0876680726826895E-3</v>
      </c>
      <c r="H1709" s="444">
        <v>3.8006676145251321E-5</v>
      </c>
      <c r="I1709" s="412">
        <v>3.636252123241075E-5</v>
      </c>
      <c r="J1709" s="428">
        <v>2.7474093973256033E-2</v>
      </c>
    </row>
    <row r="1710" spans="1:10" ht="15.6" x14ac:dyDescent="0.3">
      <c r="A1710" s="422" t="s">
        <v>47</v>
      </c>
      <c r="B1710" s="423">
        <v>2034</v>
      </c>
      <c r="C1710" s="436" t="s">
        <v>1942</v>
      </c>
      <c r="D1710" s="433">
        <v>6.2622153845543743E-3</v>
      </c>
      <c r="E1710" s="407">
        <v>3.2662561732272569E-2</v>
      </c>
      <c r="F1710" s="407">
        <v>1.1092456510674257E-3</v>
      </c>
      <c r="G1710" s="429">
        <v>1.0212287604144592E-3</v>
      </c>
      <c r="H1710" s="444">
        <v>3.5349443096143825E-5</v>
      </c>
      <c r="I1710" s="412">
        <v>3.38202452172397E-5</v>
      </c>
      <c r="J1710" s="428">
        <v>2.7107167990847968E-2</v>
      </c>
    </row>
    <row r="1711" spans="1:10" ht="15.6" x14ac:dyDescent="0.3">
      <c r="A1711" s="422" t="s">
        <v>47</v>
      </c>
      <c r="B1711" s="423">
        <v>2035</v>
      </c>
      <c r="C1711" s="436" t="s">
        <v>1943</v>
      </c>
      <c r="D1711" s="433">
        <v>5.6678355912619695E-3</v>
      </c>
      <c r="E1711" s="407">
        <v>3.0707236593393417E-2</v>
      </c>
      <c r="F1711" s="407">
        <v>1.0426385349705507E-3</v>
      </c>
      <c r="G1711" s="429">
        <v>9.599042805443366E-4</v>
      </c>
      <c r="H1711" s="444">
        <v>3.3176067232720302E-5</v>
      </c>
      <c r="I1711" s="412">
        <v>3.1740887498343084E-5</v>
      </c>
      <c r="J1711" s="428">
        <v>2.6792213058724194E-2</v>
      </c>
    </row>
    <row r="1712" spans="1:10" ht="15.6" x14ac:dyDescent="0.3">
      <c r="A1712" s="422" t="s">
        <v>47</v>
      </c>
      <c r="B1712" s="423">
        <v>2036</v>
      </c>
      <c r="C1712" s="436" t="s">
        <v>1944</v>
      </c>
      <c r="D1712" s="433">
        <v>5.1509133481023508E-3</v>
      </c>
      <c r="E1712" s="407">
        <v>2.9046587676782788E-2</v>
      </c>
      <c r="F1712" s="407">
        <v>9.8532384935334978E-4</v>
      </c>
      <c r="G1712" s="429">
        <v>9.0711255244597488E-4</v>
      </c>
      <c r="H1712" s="444">
        <v>3.0679578005635347E-5</v>
      </c>
      <c r="I1712" s="412">
        <v>2.9352397253514056E-5</v>
      </c>
      <c r="J1712" s="428">
        <v>2.6523419407415229E-2</v>
      </c>
    </row>
    <row r="1713" spans="1:10" ht="15.6" x14ac:dyDescent="0.3">
      <c r="A1713" s="422" t="s">
        <v>47</v>
      </c>
      <c r="B1713" s="423">
        <v>2037</v>
      </c>
      <c r="C1713" s="436" t="s">
        <v>1945</v>
      </c>
      <c r="D1713" s="433">
        <v>4.6985370420963022E-3</v>
      </c>
      <c r="E1713" s="407">
        <v>2.7633029443202919E-2</v>
      </c>
      <c r="F1713" s="407">
        <v>9.3446396902153734E-4</v>
      </c>
      <c r="G1713" s="429">
        <v>8.6028933361282994E-4</v>
      </c>
      <c r="H1713" s="444">
        <v>2.9086589639033426E-5</v>
      </c>
      <c r="I1713" s="412">
        <v>2.7828320233114174E-5</v>
      </c>
      <c r="J1713" s="428">
        <v>2.6296569528819883E-2</v>
      </c>
    </row>
    <row r="1714" spans="1:10" ht="15.6" x14ac:dyDescent="0.3">
      <c r="A1714" s="422" t="s">
        <v>47</v>
      </c>
      <c r="B1714" s="423">
        <v>2038</v>
      </c>
      <c r="C1714" s="436" t="s">
        <v>1946</v>
      </c>
      <c r="D1714" s="433">
        <v>4.2896104089270738E-3</v>
      </c>
      <c r="E1714" s="407">
        <v>2.6355645581711315E-2</v>
      </c>
      <c r="F1714" s="407">
        <v>8.8872364729772519E-4</v>
      </c>
      <c r="G1714" s="429">
        <v>8.1817770917592438E-4</v>
      </c>
      <c r="H1714" s="444">
        <v>2.7611606783095856E-5</v>
      </c>
      <c r="I1714" s="412">
        <v>2.6417140331755058E-5</v>
      </c>
      <c r="J1714" s="428">
        <v>2.6106244506498004E-2</v>
      </c>
    </row>
    <row r="1715" spans="1:10" ht="15.6" x14ac:dyDescent="0.3">
      <c r="A1715" s="422" t="s">
        <v>47</v>
      </c>
      <c r="B1715" s="423">
        <v>2039</v>
      </c>
      <c r="C1715" s="436" t="s">
        <v>1947</v>
      </c>
      <c r="D1715" s="433">
        <v>3.8969896452088581E-3</v>
      </c>
      <c r="E1715" s="407">
        <v>2.5132453582435991E-2</v>
      </c>
      <c r="F1715" s="407">
        <v>8.4762333244897041E-4</v>
      </c>
      <c r="G1715" s="429">
        <v>7.8034387039790313E-4</v>
      </c>
      <c r="H1715" s="444">
        <v>2.6439731950985362E-5</v>
      </c>
      <c r="I1715" s="412">
        <v>2.5295962584353687E-5</v>
      </c>
      <c r="J1715" s="428">
        <v>2.5947710200406121E-2</v>
      </c>
    </row>
    <row r="1716" spans="1:10" ht="15.6" x14ac:dyDescent="0.3">
      <c r="A1716" s="422" t="s">
        <v>47</v>
      </c>
      <c r="B1716" s="423">
        <v>2040</v>
      </c>
      <c r="C1716" s="436" t="s">
        <v>1948</v>
      </c>
      <c r="D1716" s="433">
        <v>3.5552028576747137E-3</v>
      </c>
      <c r="E1716" s="407">
        <v>2.413194158084548E-2</v>
      </c>
      <c r="F1716" s="407">
        <v>8.1129694023030267E-4</v>
      </c>
      <c r="G1716" s="429">
        <v>7.4690455765660411E-4</v>
      </c>
      <c r="H1716" s="444">
        <v>2.5395677044359571E-5</v>
      </c>
      <c r="I1716" s="412">
        <v>2.4297068886824221E-5</v>
      </c>
      <c r="J1716" s="428">
        <v>2.5816240159025818E-2</v>
      </c>
    </row>
    <row r="1717" spans="1:10" ht="15.6" x14ac:dyDescent="0.3">
      <c r="A1717" s="422" t="s">
        <v>47</v>
      </c>
      <c r="B1717" s="423">
        <v>2041</v>
      </c>
      <c r="C1717" s="436" t="s">
        <v>1949</v>
      </c>
      <c r="D1717" s="433">
        <v>3.3082160723547356E-3</v>
      </c>
      <c r="E1717" s="407">
        <v>2.3381569015700706E-2</v>
      </c>
      <c r="F1717" s="407">
        <v>7.8379318522788226E-4</v>
      </c>
      <c r="G1717" s="429">
        <v>7.2158493574212674E-4</v>
      </c>
      <c r="H1717" s="444">
        <v>2.4564121662485571E-5</v>
      </c>
      <c r="I1717" s="412">
        <v>2.3501485192298005E-5</v>
      </c>
      <c r="J1717" s="428">
        <v>2.5708947264768699E-2</v>
      </c>
    </row>
    <row r="1718" spans="1:10" ht="15.6" x14ac:dyDescent="0.3">
      <c r="A1718" s="422" t="s">
        <v>47</v>
      </c>
      <c r="B1718" s="423">
        <v>2042</v>
      </c>
      <c r="C1718" s="436" t="s">
        <v>1950</v>
      </c>
      <c r="D1718" s="433">
        <v>3.0945104218160521E-3</v>
      </c>
      <c r="E1718" s="407">
        <v>2.2686224789795567E-2</v>
      </c>
      <c r="F1718" s="407">
        <v>7.5997493048903094E-4</v>
      </c>
      <c r="G1718" s="429">
        <v>6.9965479003136907E-4</v>
      </c>
      <c r="H1718" s="444">
        <v>2.3769613965369555E-5</v>
      </c>
      <c r="I1718" s="412">
        <v>2.2741356293083068E-5</v>
      </c>
      <c r="J1718" s="428">
        <v>2.5620362236389749E-2</v>
      </c>
    </row>
    <row r="1719" spans="1:10" ht="15.6" x14ac:dyDescent="0.3">
      <c r="A1719" s="422" t="s">
        <v>47</v>
      </c>
      <c r="B1719" s="423">
        <v>2043</v>
      </c>
      <c r="C1719" s="436" t="s">
        <v>1951</v>
      </c>
      <c r="D1719" s="433">
        <v>2.9334134747628043E-3</v>
      </c>
      <c r="E1719" s="407">
        <v>2.2166574754649056E-2</v>
      </c>
      <c r="F1719" s="407">
        <v>7.3974506037315221E-4</v>
      </c>
      <c r="G1719" s="429">
        <v>6.8103231803735181E-4</v>
      </c>
      <c r="H1719" s="444">
        <v>2.3180224887936132E-5</v>
      </c>
      <c r="I1719" s="412">
        <v>2.2177457497456085E-5</v>
      </c>
      <c r="J1719" s="428">
        <v>2.5547907898388959E-2</v>
      </c>
    </row>
    <row r="1720" spans="1:10" ht="15.6" x14ac:dyDescent="0.3">
      <c r="A1720" s="422" t="s">
        <v>47</v>
      </c>
      <c r="B1720" s="423">
        <v>2044</v>
      </c>
      <c r="C1720" s="436" t="s">
        <v>1952</v>
      </c>
      <c r="D1720" s="433">
        <v>2.811885764591644E-3</v>
      </c>
      <c r="E1720" s="407">
        <v>2.1747420193408362E-2</v>
      </c>
      <c r="F1720" s="407">
        <v>7.2244657460853237E-4</v>
      </c>
      <c r="G1720" s="429">
        <v>6.6510638192557542E-4</v>
      </c>
      <c r="H1720" s="444">
        <v>2.2622201248192882E-5</v>
      </c>
      <c r="I1720" s="412">
        <v>2.1643574002528444E-5</v>
      </c>
      <c r="J1720" s="428">
        <v>2.5488562234181961E-2</v>
      </c>
    </row>
    <row r="1721" spans="1:10" ht="15.6" x14ac:dyDescent="0.3">
      <c r="A1721" s="422" t="s">
        <v>47</v>
      </c>
      <c r="B1721" s="423">
        <v>2045</v>
      </c>
      <c r="C1721" s="436" t="s">
        <v>1953</v>
      </c>
      <c r="D1721" s="433">
        <v>2.7305660375148669E-3</v>
      </c>
      <c r="E1721" s="407">
        <v>2.146742222969741E-2</v>
      </c>
      <c r="F1721" s="407">
        <v>7.0782058032963966E-4</v>
      </c>
      <c r="G1721" s="429">
        <v>6.5164377633959139E-4</v>
      </c>
      <c r="H1721" s="444">
        <v>2.2230022405292925E-5</v>
      </c>
      <c r="I1721" s="412">
        <v>2.1268358418686051E-5</v>
      </c>
      <c r="J1721" s="428">
        <v>2.5438521605278833E-2</v>
      </c>
    </row>
    <row r="1722" spans="1:10" ht="15.6" x14ac:dyDescent="0.3">
      <c r="A1722" s="422" t="s">
        <v>47</v>
      </c>
      <c r="B1722" s="423">
        <v>2046</v>
      </c>
      <c r="C1722" s="436" t="s">
        <v>1954</v>
      </c>
      <c r="D1722" s="433">
        <v>2.6597727206530927E-3</v>
      </c>
      <c r="E1722" s="407">
        <v>2.1237449341479853E-2</v>
      </c>
      <c r="F1722" s="407">
        <v>6.9539913222408788E-4</v>
      </c>
      <c r="G1722" s="429">
        <v>6.4020679683726006E-4</v>
      </c>
      <c r="H1722" s="444">
        <v>2.1808646736952202E-5</v>
      </c>
      <c r="I1722" s="412">
        <v>2.0865213715409615E-5</v>
      </c>
      <c r="J1722" s="428">
        <v>2.5397469672619095E-2</v>
      </c>
    </row>
    <row r="1723" spans="1:10" ht="15.6" x14ac:dyDescent="0.3">
      <c r="A1723" s="422" t="s">
        <v>47</v>
      </c>
      <c r="B1723" s="423">
        <v>2047</v>
      </c>
      <c r="C1723" s="436" t="s">
        <v>1955</v>
      </c>
      <c r="D1723" s="433">
        <v>2.5992314943593235E-3</v>
      </c>
      <c r="E1723" s="407">
        <v>2.1037803632442217E-2</v>
      </c>
      <c r="F1723" s="407">
        <v>6.8514862579586739E-4</v>
      </c>
      <c r="G1723" s="429">
        <v>6.3077109026130475E-4</v>
      </c>
      <c r="H1723" s="444">
        <v>2.1519986358203802E-5</v>
      </c>
      <c r="I1723" s="412">
        <v>2.0589037745194074E-5</v>
      </c>
      <c r="J1723" s="428">
        <v>2.5363113049144969E-2</v>
      </c>
    </row>
    <row r="1724" spans="1:10" ht="15.6" x14ac:dyDescent="0.3">
      <c r="A1724" s="422" t="s">
        <v>47</v>
      </c>
      <c r="B1724" s="423">
        <v>2048</v>
      </c>
      <c r="C1724" s="436" t="s">
        <v>1956</v>
      </c>
      <c r="D1724" s="433">
        <v>2.549402828619696E-3</v>
      </c>
      <c r="E1724" s="407">
        <v>2.0866622904301503E-2</v>
      </c>
      <c r="F1724" s="407">
        <v>6.7649538982106805E-4</v>
      </c>
      <c r="G1724" s="429">
        <v>6.2280201877293827E-4</v>
      </c>
      <c r="H1724" s="444">
        <v>2.1183448859420969E-5</v>
      </c>
      <c r="I1724" s="412">
        <v>2.0267063199746446E-5</v>
      </c>
      <c r="J1724" s="428">
        <v>2.5334691631056075E-2</v>
      </c>
    </row>
    <row r="1725" spans="1:10" ht="15.6" x14ac:dyDescent="0.3">
      <c r="A1725" s="422" t="s">
        <v>47</v>
      </c>
      <c r="B1725" s="423">
        <v>2049</v>
      </c>
      <c r="C1725" s="436" t="s">
        <v>1957</v>
      </c>
      <c r="D1725" s="433">
        <v>2.5310548408864937E-3</v>
      </c>
      <c r="E1725" s="407">
        <v>2.0859757150860799E-2</v>
      </c>
      <c r="F1725" s="407">
        <v>6.7108636214528977E-4</v>
      </c>
      <c r="G1725" s="429">
        <v>6.1781955861126925E-4</v>
      </c>
      <c r="H1725" s="444">
        <v>2.0925762314367179E-5</v>
      </c>
      <c r="I1725" s="412">
        <v>2.0020521499926093E-5</v>
      </c>
      <c r="J1725" s="428">
        <v>2.5310681382556433E-2</v>
      </c>
    </row>
    <row r="1726" spans="1:10" ht="15.6" x14ac:dyDescent="0.3">
      <c r="A1726" s="422" t="s">
        <v>47</v>
      </c>
      <c r="B1726" s="423">
        <v>2050</v>
      </c>
      <c r="C1726" s="436" t="s">
        <v>1958</v>
      </c>
      <c r="D1726" s="433">
        <v>2.5160299730216497E-3</v>
      </c>
      <c r="E1726" s="407">
        <v>2.0853243546603967E-2</v>
      </c>
      <c r="F1726" s="407">
        <v>6.6656711812814894E-4</v>
      </c>
      <c r="G1726" s="429">
        <v>6.1364996499292375E-4</v>
      </c>
      <c r="H1726" s="444">
        <v>2.0552861662522389E-5</v>
      </c>
      <c r="I1726" s="412">
        <v>1.9663750901916867E-5</v>
      </c>
      <c r="J1726" s="428">
        <v>2.5291616562298763E-2</v>
      </c>
    </row>
    <row r="1727" spans="1:10" ht="15.6" x14ac:dyDescent="0.3">
      <c r="A1727" s="422" t="s">
        <v>48</v>
      </c>
      <c r="B1727" s="423">
        <v>2015</v>
      </c>
      <c r="C1727" s="436" t="s">
        <v>2514</v>
      </c>
      <c r="D1727" s="433">
        <v>4.7370707223634879E-2</v>
      </c>
      <c r="E1727" s="407">
        <v>0.18608743439640224</v>
      </c>
      <c r="F1727" s="407">
        <v>1.911901626944112E-3</v>
      </c>
      <c r="G1727" s="429">
        <v>1.7664141363437254E-3</v>
      </c>
      <c r="H1727" s="444">
        <v>1.4594125087168648E-4</v>
      </c>
      <c r="I1727" s="412">
        <v>1.3962789297980793E-4</v>
      </c>
      <c r="J1727" s="428">
        <v>4.378196953764283E-2</v>
      </c>
    </row>
    <row r="1728" spans="1:10" ht="15.6" x14ac:dyDescent="0.3">
      <c r="A1728" s="422" t="s">
        <v>48</v>
      </c>
      <c r="B1728" s="423">
        <v>2016</v>
      </c>
      <c r="C1728" s="436" t="s">
        <v>2515</v>
      </c>
      <c r="D1728" s="433">
        <v>3.9531979750493274E-2</v>
      </c>
      <c r="E1728" s="407">
        <v>0.15754512349237049</v>
      </c>
      <c r="F1728" s="407">
        <v>1.8395049901245978E-3</v>
      </c>
      <c r="G1728" s="429">
        <v>1.6983085390288916E-3</v>
      </c>
      <c r="H1728" s="444">
        <v>1.3041115543880027E-4</v>
      </c>
      <c r="I1728" s="412">
        <v>1.2476962704026194E-4</v>
      </c>
      <c r="J1728" s="428">
        <v>4.2902823980212675E-2</v>
      </c>
    </row>
    <row r="1729" spans="1:10" ht="15.6" x14ac:dyDescent="0.3">
      <c r="A1729" s="422" t="s">
        <v>48</v>
      </c>
      <c r="B1729" s="423">
        <v>2017</v>
      </c>
      <c r="C1729" s="436" t="s">
        <v>1959</v>
      </c>
      <c r="D1729" s="433">
        <v>3.2463851739599175E-2</v>
      </c>
      <c r="E1729" s="407">
        <v>0.13361718416369378</v>
      </c>
      <c r="F1729" s="407">
        <v>1.7859968525564304E-3</v>
      </c>
      <c r="G1729" s="429">
        <v>1.6478620122386501E-3</v>
      </c>
      <c r="H1729" s="444">
        <v>1.1847321912655642E-4</v>
      </c>
      <c r="I1729" s="412">
        <v>1.133481205530976E-4</v>
      </c>
      <c r="J1729" s="428">
        <v>4.1863455776178157E-2</v>
      </c>
    </row>
    <row r="1730" spans="1:10" ht="15.6" x14ac:dyDescent="0.3">
      <c r="A1730" s="422" t="s">
        <v>48</v>
      </c>
      <c r="B1730" s="423">
        <v>2018</v>
      </c>
      <c r="C1730" s="436" t="s">
        <v>1960</v>
      </c>
      <c r="D1730" s="433">
        <v>2.6673175339701184E-2</v>
      </c>
      <c r="E1730" s="407">
        <v>0.11320719918001759</v>
      </c>
      <c r="F1730" s="407">
        <v>1.7692137020509913E-3</v>
      </c>
      <c r="G1730" s="429">
        <v>1.6315025656367809E-3</v>
      </c>
      <c r="H1730" s="444">
        <v>1.0868473156807374E-4</v>
      </c>
      <c r="I1730" s="412">
        <v>1.0398307832115422E-4</v>
      </c>
      <c r="J1730" s="428">
        <v>4.0776070944582792E-2</v>
      </c>
    </row>
    <row r="1731" spans="1:10" ht="15.6" x14ac:dyDescent="0.3">
      <c r="A1731" s="422" t="s">
        <v>48</v>
      </c>
      <c r="B1731" s="423">
        <v>2019</v>
      </c>
      <c r="C1731" s="436" t="s">
        <v>1961</v>
      </c>
      <c r="D1731" s="433">
        <v>2.1790548572957497E-2</v>
      </c>
      <c r="E1731" s="407">
        <v>9.5951866606097905E-2</v>
      </c>
      <c r="F1731" s="407">
        <v>1.7622428626120536E-3</v>
      </c>
      <c r="G1731" s="429">
        <v>1.6243206772286929E-3</v>
      </c>
      <c r="H1731" s="444">
        <v>9.9596376511209986E-5</v>
      </c>
      <c r="I1731" s="412">
        <v>9.5287882505335638E-5</v>
      </c>
      <c r="J1731" s="428">
        <v>3.9656575225744221E-2</v>
      </c>
    </row>
    <row r="1732" spans="1:10" ht="15.6" x14ac:dyDescent="0.3">
      <c r="A1732" s="422" t="s">
        <v>48</v>
      </c>
      <c r="B1732" s="423">
        <v>2020</v>
      </c>
      <c r="C1732" s="436" t="s">
        <v>1962</v>
      </c>
      <c r="D1732" s="433">
        <v>1.8314152040140447E-2</v>
      </c>
      <c r="E1732" s="407">
        <v>8.1828573415233488E-2</v>
      </c>
      <c r="F1732" s="407">
        <v>1.7271105404834219E-3</v>
      </c>
      <c r="G1732" s="429">
        <v>1.5916424829246418E-3</v>
      </c>
      <c r="H1732" s="444">
        <v>9.2633084549098184E-5</v>
      </c>
      <c r="I1732" s="412">
        <v>8.862582115009982E-5</v>
      </c>
      <c r="J1732" s="428">
        <v>3.8517335630256479E-2</v>
      </c>
    </row>
    <row r="1733" spans="1:10" ht="15.6" x14ac:dyDescent="0.3">
      <c r="A1733" s="422" t="s">
        <v>48</v>
      </c>
      <c r="B1733" s="423">
        <v>2021</v>
      </c>
      <c r="C1733" s="436" t="s">
        <v>1963</v>
      </c>
      <c r="D1733" s="433">
        <v>1.5567149199081309E-2</v>
      </c>
      <c r="E1733" s="407">
        <v>7.0150736724500631E-2</v>
      </c>
      <c r="F1733" s="407">
        <v>1.6513867076411945E-3</v>
      </c>
      <c r="G1733" s="429">
        <v>1.521671484127244E-3</v>
      </c>
      <c r="H1733" s="444">
        <v>8.4987273560783406E-5</v>
      </c>
      <c r="I1733" s="412">
        <v>8.1310766900278395E-5</v>
      </c>
      <c r="J1733" s="428">
        <v>3.7399034173851424E-2</v>
      </c>
    </row>
    <row r="1734" spans="1:10" ht="15.6" x14ac:dyDescent="0.3">
      <c r="A1734" s="422" t="s">
        <v>48</v>
      </c>
      <c r="B1734" s="423">
        <v>2022</v>
      </c>
      <c r="C1734" s="436" t="s">
        <v>1964</v>
      </c>
      <c r="D1734" s="433">
        <v>1.317110766094196E-2</v>
      </c>
      <c r="E1734" s="407">
        <v>6.0412248421937723E-2</v>
      </c>
      <c r="F1734" s="407">
        <v>1.5754322903584017E-3</v>
      </c>
      <c r="G1734" s="429">
        <v>1.4514848361202079E-3</v>
      </c>
      <c r="H1734" s="444">
        <v>7.7762804242299241E-5</v>
      </c>
      <c r="I1734" s="412">
        <v>7.4398821753470163E-5</v>
      </c>
      <c r="J1734" s="428">
        <v>3.6265391121762969E-2</v>
      </c>
    </row>
    <row r="1735" spans="1:10" ht="15.6" x14ac:dyDescent="0.3">
      <c r="A1735" s="422" t="s">
        <v>48</v>
      </c>
      <c r="B1735" s="423">
        <v>2023</v>
      </c>
      <c r="C1735" s="436" t="s">
        <v>1965</v>
      </c>
      <c r="D1735" s="433">
        <v>1.1339802188689466E-2</v>
      </c>
      <c r="E1735" s="407">
        <v>5.2500545388787095E-2</v>
      </c>
      <c r="F1735" s="407">
        <v>1.5047183106295155E-3</v>
      </c>
      <c r="G1735" s="429">
        <v>1.3861539988728705E-3</v>
      </c>
      <c r="H1735" s="444">
        <v>6.9836017690566284E-5</v>
      </c>
      <c r="I1735" s="412">
        <v>6.6814940462955153E-5</v>
      </c>
      <c r="J1735" s="428">
        <v>3.5141548983058254E-2</v>
      </c>
    </row>
    <row r="1736" spans="1:10" ht="15.6" x14ac:dyDescent="0.3">
      <c r="A1736" s="422" t="s">
        <v>48</v>
      </c>
      <c r="B1736" s="423">
        <v>2024</v>
      </c>
      <c r="C1736" s="436" t="s">
        <v>1966</v>
      </c>
      <c r="D1736" s="433">
        <v>9.8181150303557584E-3</v>
      </c>
      <c r="E1736" s="407">
        <v>4.6031213314529008E-2</v>
      </c>
      <c r="F1736" s="407">
        <v>1.4404974756906637E-3</v>
      </c>
      <c r="G1736" s="429">
        <v>1.326797870387421E-3</v>
      </c>
      <c r="H1736" s="444">
        <v>6.1974271941008381E-5</v>
      </c>
      <c r="I1736" s="412">
        <v>5.929329613327194E-5</v>
      </c>
      <c r="J1736" s="428">
        <v>3.4032972382346899E-2</v>
      </c>
    </row>
    <row r="1737" spans="1:10" ht="15.6" x14ac:dyDescent="0.3">
      <c r="A1737" s="422" t="s">
        <v>48</v>
      </c>
      <c r="B1737" s="423">
        <v>2025</v>
      </c>
      <c r="C1737" s="436" t="s">
        <v>1967</v>
      </c>
      <c r="D1737" s="433">
        <v>8.584087673033057E-3</v>
      </c>
      <c r="E1737" s="407">
        <v>4.0860980603605684E-2</v>
      </c>
      <c r="F1737" s="407">
        <v>1.3847030087731508E-3</v>
      </c>
      <c r="G1737" s="429">
        <v>1.2752375927087202E-3</v>
      </c>
      <c r="H1737" s="444">
        <v>5.5096298997250762E-5</v>
      </c>
      <c r="I1737" s="412">
        <v>5.2712855851620151E-5</v>
      </c>
      <c r="J1737" s="428">
        <v>3.293687056745695E-2</v>
      </c>
    </row>
    <row r="1738" spans="1:10" ht="15.6" x14ac:dyDescent="0.3">
      <c r="A1738" s="422" t="s">
        <v>48</v>
      </c>
      <c r="B1738" s="423">
        <v>2026</v>
      </c>
      <c r="C1738" s="436" t="s">
        <v>1968</v>
      </c>
      <c r="D1738" s="433">
        <v>7.595468748492029E-3</v>
      </c>
      <c r="E1738" s="407">
        <v>3.676586819449499E-2</v>
      </c>
      <c r="F1738" s="407">
        <v>1.3313695536677577E-3</v>
      </c>
      <c r="G1738" s="429">
        <v>1.225994485497319E-3</v>
      </c>
      <c r="H1738" s="444">
        <v>4.9600268786890138E-5</v>
      </c>
      <c r="I1738" s="412">
        <v>4.745457972522732E-5</v>
      </c>
      <c r="J1738" s="428">
        <v>3.1952049127119873E-2</v>
      </c>
    </row>
    <row r="1739" spans="1:10" ht="15.6" x14ac:dyDescent="0.3">
      <c r="A1739" s="422" t="s">
        <v>48</v>
      </c>
      <c r="B1739" s="423">
        <v>2027</v>
      </c>
      <c r="C1739" s="436" t="s">
        <v>1969</v>
      </c>
      <c r="D1739" s="433">
        <v>6.7407764556959727E-3</v>
      </c>
      <c r="E1739" s="407">
        <v>3.3350761857540233E-2</v>
      </c>
      <c r="F1739" s="407">
        <v>1.2621500107565622E-3</v>
      </c>
      <c r="G1739" s="429">
        <v>1.1620806792540432E-3</v>
      </c>
      <c r="H1739" s="444">
        <v>4.2395458355760874E-5</v>
      </c>
      <c r="I1739" s="412">
        <v>4.0561447512544627E-5</v>
      </c>
      <c r="J1739" s="428">
        <v>3.1063274168250318E-2</v>
      </c>
    </row>
    <row r="1740" spans="1:10" ht="15.6" x14ac:dyDescent="0.3">
      <c r="A1740" s="422" t="s">
        <v>48</v>
      </c>
      <c r="B1740" s="423">
        <v>2028</v>
      </c>
      <c r="C1740" s="436" t="s">
        <v>1970</v>
      </c>
      <c r="D1740" s="433">
        <v>6.0331865799338729E-3</v>
      </c>
      <c r="E1740" s="407">
        <v>3.0588552589963604E-2</v>
      </c>
      <c r="F1740" s="407">
        <v>1.1870245625599752E-3</v>
      </c>
      <c r="G1740" s="429">
        <v>1.0928165620722021E-3</v>
      </c>
      <c r="H1740" s="444">
        <v>3.732065082314218E-5</v>
      </c>
      <c r="I1740" s="412">
        <v>3.5706179267799417E-5</v>
      </c>
      <c r="J1740" s="428">
        <v>3.0269959658289838E-2</v>
      </c>
    </row>
    <row r="1741" spans="1:10" ht="15.6" x14ac:dyDescent="0.3">
      <c r="A1741" s="422" t="s">
        <v>48</v>
      </c>
      <c r="B1741" s="423">
        <v>2029</v>
      </c>
      <c r="C1741" s="436" t="s">
        <v>1971</v>
      </c>
      <c r="D1741" s="433">
        <v>5.4240125383808058E-3</v>
      </c>
      <c r="E1741" s="407">
        <v>2.8291017818160125E-2</v>
      </c>
      <c r="F1741" s="407">
        <v>1.1144817480657782E-3</v>
      </c>
      <c r="G1741" s="429">
        <v>1.0259697863017343E-3</v>
      </c>
      <c r="H1741" s="444">
        <v>3.3394835932615432E-5</v>
      </c>
      <c r="I1741" s="412">
        <v>3.1950191960289153E-5</v>
      </c>
      <c r="J1741" s="428">
        <v>2.9562890316212172E-2</v>
      </c>
    </row>
    <row r="1742" spans="1:10" ht="15.6" x14ac:dyDescent="0.3">
      <c r="A1742" s="422" t="s">
        <v>48</v>
      </c>
      <c r="B1742" s="423">
        <v>2030</v>
      </c>
      <c r="C1742" s="436" t="s">
        <v>1972</v>
      </c>
      <c r="D1742" s="433">
        <v>4.9134266606628918E-3</v>
      </c>
      <c r="E1742" s="407">
        <v>2.6417560099937204E-2</v>
      </c>
      <c r="F1742" s="407">
        <v>1.0454205738559441E-3</v>
      </c>
      <c r="G1742" s="429">
        <v>9.6233400860101998E-4</v>
      </c>
      <c r="H1742" s="444">
        <v>2.9741460470790186E-5</v>
      </c>
      <c r="I1742" s="412">
        <v>2.8454861629516073E-5</v>
      </c>
      <c r="J1742" s="428">
        <v>2.8935833997329772E-2</v>
      </c>
    </row>
    <row r="1743" spans="1:10" ht="15.6" x14ac:dyDescent="0.3">
      <c r="A1743" s="422" t="s">
        <v>48</v>
      </c>
      <c r="B1743" s="423">
        <v>2031</v>
      </c>
      <c r="C1743" s="436" t="s">
        <v>1973</v>
      </c>
      <c r="D1743" s="433">
        <v>4.4724673747633115E-3</v>
      </c>
      <c r="E1743" s="407">
        <v>2.4858860111663886E-2</v>
      </c>
      <c r="F1743" s="407">
        <v>9.8135987902544879E-4</v>
      </c>
      <c r="G1743" s="429">
        <v>9.0335022213240289E-4</v>
      </c>
      <c r="H1743" s="444">
        <v>2.7529462953140952E-5</v>
      </c>
      <c r="I1743" s="412">
        <v>2.6338548264462931E-5</v>
      </c>
      <c r="J1743" s="428">
        <v>2.8382783433992562E-2</v>
      </c>
    </row>
    <row r="1744" spans="1:10" ht="15.6" x14ac:dyDescent="0.3">
      <c r="A1744" s="422" t="s">
        <v>48</v>
      </c>
      <c r="B1744" s="423">
        <v>2032</v>
      </c>
      <c r="C1744" s="436" t="s">
        <v>1974</v>
      </c>
      <c r="D1744" s="433">
        <v>4.0918424086626949E-3</v>
      </c>
      <c r="E1744" s="407">
        <v>2.3577537379538816E-2</v>
      </c>
      <c r="F1744" s="407">
        <v>9.2147522066836829E-4</v>
      </c>
      <c r="G1744" s="429">
        <v>8.4820996261324719E-4</v>
      </c>
      <c r="H1744" s="444">
        <v>2.5412407696372078E-5</v>
      </c>
      <c r="I1744" s="412">
        <v>2.4313081528823649E-5</v>
      </c>
      <c r="J1744" s="428">
        <v>2.7897330159890477E-2</v>
      </c>
    </row>
    <row r="1745" spans="1:10" ht="15.6" x14ac:dyDescent="0.3">
      <c r="A1745" s="422" t="s">
        <v>48</v>
      </c>
      <c r="B1745" s="423">
        <v>2033</v>
      </c>
      <c r="C1745" s="436" t="s">
        <v>1975</v>
      </c>
      <c r="D1745" s="433">
        <v>3.7622982693194681E-3</v>
      </c>
      <c r="E1745" s="407">
        <v>2.2515082095029105E-2</v>
      </c>
      <c r="F1745" s="407">
        <v>8.6651312357675632E-4</v>
      </c>
      <c r="G1745" s="429">
        <v>7.9761938449243188E-4</v>
      </c>
      <c r="H1745" s="444">
        <v>2.3941765525183351E-5</v>
      </c>
      <c r="I1745" s="412">
        <v>2.2906054276049787E-5</v>
      </c>
      <c r="J1745" s="428">
        <v>2.7474093973365404E-2</v>
      </c>
    </row>
    <row r="1746" spans="1:10" ht="15.6" x14ac:dyDescent="0.3">
      <c r="A1746" s="422" t="s">
        <v>48</v>
      </c>
      <c r="B1746" s="423">
        <v>2034</v>
      </c>
      <c r="C1746" s="436" t="s">
        <v>1976</v>
      </c>
      <c r="D1746" s="433">
        <v>3.4734278139374884E-3</v>
      </c>
      <c r="E1746" s="407">
        <v>2.1641186186961429E-2</v>
      </c>
      <c r="F1746" s="407">
        <v>8.1600409078713915E-4</v>
      </c>
      <c r="G1746" s="429">
        <v>7.5112936728144572E-4</v>
      </c>
      <c r="H1746" s="444">
        <v>2.2630369750809555E-5</v>
      </c>
      <c r="I1746" s="412">
        <v>2.1651389765134518E-5</v>
      </c>
      <c r="J1746" s="428">
        <v>2.7107167990630256E-2</v>
      </c>
    </row>
    <row r="1747" spans="1:10" ht="15.6" x14ac:dyDescent="0.3">
      <c r="A1747" s="422" t="s">
        <v>48</v>
      </c>
      <c r="B1747" s="423">
        <v>2035</v>
      </c>
      <c r="C1747" s="436" t="s">
        <v>1977</v>
      </c>
      <c r="D1747" s="433">
        <v>3.2187843379122769E-3</v>
      </c>
      <c r="E1747" s="407">
        <v>2.0916575265479711E-2</v>
      </c>
      <c r="F1747" s="407">
        <v>7.6988094220129465E-4</v>
      </c>
      <c r="G1747" s="429">
        <v>7.0867459820309986E-4</v>
      </c>
      <c r="H1747" s="444">
        <v>2.138237657995022E-5</v>
      </c>
      <c r="I1747" s="412">
        <v>2.0457387292645458E-5</v>
      </c>
      <c r="J1747" s="428">
        <v>2.6792213057316959E-2</v>
      </c>
    </row>
    <row r="1748" spans="1:10" ht="15.6" x14ac:dyDescent="0.3">
      <c r="A1748" s="422" t="s">
        <v>48</v>
      </c>
      <c r="B1748" s="423">
        <v>2036</v>
      </c>
      <c r="C1748" s="436" t="s">
        <v>1978</v>
      </c>
      <c r="D1748" s="433">
        <v>2.9960598080662672E-3</v>
      </c>
      <c r="E1748" s="407">
        <v>2.0316688258092696E-2</v>
      </c>
      <c r="F1748" s="407">
        <v>7.2954632317687206E-4</v>
      </c>
      <c r="G1748" s="429">
        <v>6.7154698717147984E-4</v>
      </c>
      <c r="H1748" s="444">
        <v>2.0290585712739578E-5</v>
      </c>
      <c r="I1748" s="412">
        <v>1.9412822463121175E-5</v>
      </c>
      <c r="J1748" s="428">
        <v>2.6523419406828331E-2</v>
      </c>
    </row>
    <row r="1749" spans="1:10" ht="15.6" x14ac:dyDescent="0.3">
      <c r="A1749" s="422" t="s">
        <v>48</v>
      </c>
      <c r="B1749" s="423">
        <v>2037</v>
      </c>
      <c r="C1749" s="436" t="s">
        <v>1979</v>
      </c>
      <c r="D1749" s="433">
        <v>2.8065695467757511E-3</v>
      </c>
      <c r="E1749" s="407">
        <v>1.9830187381360252E-2</v>
      </c>
      <c r="F1749" s="407">
        <v>6.9383025068779094E-4</v>
      </c>
      <c r="G1749" s="429">
        <v>6.386726001374268E-4</v>
      </c>
      <c r="H1749" s="444">
        <v>1.9357783292213576E-5</v>
      </c>
      <c r="I1749" s="412">
        <v>1.8520375521654288E-5</v>
      </c>
      <c r="J1749" s="428">
        <v>2.6296569528056962E-2</v>
      </c>
    </row>
    <row r="1750" spans="1:10" ht="15.6" x14ac:dyDescent="0.3">
      <c r="A1750" s="422" t="s">
        <v>48</v>
      </c>
      <c r="B1750" s="423">
        <v>2038</v>
      </c>
      <c r="C1750" s="436" t="s">
        <v>1980</v>
      </c>
      <c r="D1750" s="433">
        <v>2.6383229989326187E-3</v>
      </c>
      <c r="E1750" s="407">
        <v>1.9406780816128209E-2</v>
      </c>
      <c r="F1750" s="407">
        <v>6.6236313982035876E-4</v>
      </c>
      <c r="G1750" s="429">
        <v>6.0971150646011113E-4</v>
      </c>
      <c r="H1750" s="444">
        <v>1.8593206454915883E-5</v>
      </c>
      <c r="I1750" s="412">
        <v>1.7788879871549893E-5</v>
      </c>
      <c r="J1750" s="428">
        <v>2.610624450682628E-2</v>
      </c>
    </row>
    <row r="1751" spans="1:10" ht="15.6" x14ac:dyDescent="0.3">
      <c r="A1751" s="422" t="s">
        <v>48</v>
      </c>
      <c r="B1751" s="423">
        <v>2039</v>
      </c>
      <c r="C1751" s="436" t="s">
        <v>1981</v>
      </c>
      <c r="D1751" s="433">
        <v>2.485474083734104E-3</v>
      </c>
      <c r="E1751" s="407">
        <v>1.9030401836902276E-2</v>
      </c>
      <c r="F1751" s="407">
        <v>6.3483912222040112E-4</v>
      </c>
      <c r="G1751" s="429">
        <v>5.8438071133279357E-4</v>
      </c>
      <c r="H1751" s="444">
        <v>1.7960399707647186E-5</v>
      </c>
      <c r="I1751" s="412">
        <v>1.7183440137391832E-5</v>
      </c>
      <c r="J1751" s="428">
        <v>2.594771020203682E-2</v>
      </c>
    </row>
    <row r="1752" spans="1:10" ht="15.6" x14ac:dyDescent="0.3">
      <c r="A1752" s="422" t="s">
        <v>48</v>
      </c>
      <c r="B1752" s="423">
        <v>2040</v>
      </c>
      <c r="C1752" s="436" t="s">
        <v>1982</v>
      </c>
      <c r="D1752" s="433">
        <v>2.34838290776735E-3</v>
      </c>
      <c r="E1752" s="407">
        <v>1.8709327478321526E-2</v>
      </c>
      <c r="F1752" s="407">
        <v>6.1101914403494746E-4</v>
      </c>
      <c r="G1752" s="429">
        <v>5.6245852385969906E-4</v>
      </c>
      <c r="H1752" s="444">
        <v>1.7413018575934838E-5</v>
      </c>
      <c r="I1752" s="412">
        <v>1.6659734421620013E-5</v>
      </c>
      <c r="J1752" s="428">
        <v>2.5816240156698027E-2</v>
      </c>
    </row>
    <row r="1753" spans="1:10" ht="15.6" x14ac:dyDescent="0.3">
      <c r="A1753" s="422" t="s">
        <v>48</v>
      </c>
      <c r="B1753" s="423">
        <v>2041</v>
      </c>
      <c r="C1753" s="436" t="s">
        <v>1983</v>
      </c>
      <c r="D1753" s="433">
        <v>2.2383396352617501E-3</v>
      </c>
      <c r="E1753" s="407">
        <v>1.8455484044044294E-2</v>
      </c>
      <c r="F1753" s="407">
        <v>5.9208084738229794E-4</v>
      </c>
      <c r="G1753" s="429">
        <v>5.4502973874276123E-4</v>
      </c>
      <c r="H1753" s="444">
        <v>1.6981202675798716E-5</v>
      </c>
      <c r="I1753" s="412">
        <v>1.6246609096352487E-5</v>
      </c>
      <c r="J1753" s="428">
        <v>2.5708947266265571E-2</v>
      </c>
    </row>
    <row r="1754" spans="1:10" ht="15.6" x14ac:dyDescent="0.3">
      <c r="A1754" s="422" t="s">
        <v>48</v>
      </c>
      <c r="B1754" s="423">
        <v>2042</v>
      </c>
      <c r="C1754" s="436" t="s">
        <v>1984</v>
      </c>
      <c r="D1754" s="433">
        <v>2.145873859952564E-3</v>
      </c>
      <c r="E1754" s="407">
        <v>1.8232219936950241E-2</v>
      </c>
      <c r="F1754" s="407">
        <v>5.761597344496578E-4</v>
      </c>
      <c r="G1754" s="429">
        <v>5.3037778519810451E-4</v>
      </c>
      <c r="H1754" s="444">
        <v>1.6631427120360233E-5</v>
      </c>
      <c r="I1754" s="412">
        <v>1.5911954650689687E-5</v>
      </c>
      <c r="J1754" s="428">
        <v>2.5620362238605737E-2</v>
      </c>
    </row>
    <row r="1755" spans="1:10" ht="15.6" x14ac:dyDescent="0.3">
      <c r="A1755" s="422" t="s">
        <v>48</v>
      </c>
      <c r="B1755" s="423">
        <v>2043</v>
      </c>
      <c r="C1755" s="436" t="s">
        <v>1985</v>
      </c>
      <c r="D1755" s="433">
        <v>2.0761143955923293E-3</v>
      </c>
      <c r="E1755" s="407">
        <v>1.8067953355913307E-2</v>
      </c>
      <c r="F1755" s="407">
        <v>5.6289335156863875E-4</v>
      </c>
      <c r="G1755" s="429">
        <v>5.1816882653100418E-4</v>
      </c>
      <c r="H1755" s="444">
        <v>1.6342198385862998E-5</v>
      </c>
      <c r="I1755" s="412">
        <v>1.5635235003883549E-5</v>
      </c>
      <c r="J1755" s="428">
        <v>2.5547907896786771E-2</v>
      </c>
    </row>
    <row r="1756" spans="1:10" ht="15.6" x14ac:dyDescent="0.3">
      <c r="A1756" s="422" t="s">
        <v>48</v>
      </c>
      <c r="B1756" s="423">
        <v>2044</v>
      </c>
      <c r="C1756" s="436" t="s">
        <v>1986</v>
      </c>
      <c r="D1756" s="433">
        <v>2.0252832823474749E-3</v>
      </c>
      <c r="E1756" s="407">
        <v>1.79442202458917E-2</v>
      </c>
      <c r="F1756" s="407">
        <v>5.5191793144240581E-4</v>
      </c>
      <c r="G1756" s="429">
        <v>5.080690123076834E-4</v>
      </c>
      <c r="H1756" s="444">
        <v>1.611590812562174E-5</v>
      </c>
      <c r="I1756" s="412">
        <v>1.5418737835284536E-5</v>
      </c>
      <c r="J1756" s="428">
        <v>2.548856223466962E-2</v>
      </c>
    </row>
    <row r="1757" spans="1:10" ht="15.6" x14ac:dyDescent="0.3">
      <c r="A1757" s="422" t="s">
        <v>48</v>
      </c>
      <c r="B1757" s="423">
        <v>2045</v>
      </c>
      <c r="C1757" s="436" t="s">
        <v>1987</v>
      </c>
      <c r="D1757" s="433">
        <v>1.9921543801300207E-3</v>
      </c>
      <c r="E1757" s="407">
        <v>1.7870794306911564E-2</v>
      </c>
      <c r="F1757" s="407">
        <v>5.4288702996029112E-4</v>
      </c>
      <c r="G1757" s="429">
        <v>4.9975901397570938E-4</v>
      </c>
      <c r="H1757" s="444">
        <v>1.5946332332711419E-5</v>
      </c>
      <c r="I1757" s="412">
        <v>1.5256506146442452E-5</v>
      </c>
      <c r="J1757" s="428">
        <v>2.5438521605770495E-2</v>
      </c>
    </row>
    <row r="1758" spans="1:10" ht="15.6" x14ac:dyDescent="0.3">
      <c r="A1758" s="422" t="s">
        <v>48</v>
      </c>
      <c r="B1758" s="423">
        <v>2046</v>
      </c>
      <c r="C1758" s="436" t="s">
        <v>1988</v>
      </c>
      <c r="D1758" s="433">
        <v>1.9637999637953114E-3</v>
      </c>
      <c r="E1758" s="407">
        <v>1.7809575496373964E-2</v>
      </c>
      <c r="F1758" s="407">
        <v>5.3551052908405467E-4</v>
      </c>
      <c r="G1758" s="429">
        <v>4.9297158518398182E-4</v>
      </c>
      <c r="H1758" s="444">
        <v>1.5814024110016153E-5</v>
      </c>
      <c r="I1758" s="412">
        <v>1.5129915269609489E-5</v>
      </c>
      <c r="J1758" s="428">
        <v>2.5397469671269057E-2</v>
      </c>
    </row>
    <row r="1759" spans="1:10" ht="15.6" x14ac:dyDescent="0.3">
      <c r="A1759" s="422" t="s">
        <v>48</v>
      </c>
      <c r="B1759" s="423">
        <v>2047</v>
      </c>
      <c r="C1759" s="436" t="s">
        <v>1989</v>
      </c>
      <c r="D1759" s="433">
        <v>1.9392375388385867E-3</v>
      </c>
      <c r="E1759" s="407">
        <v>1.7752184313411804E-2</v>
      </c>
      <c r="F1759" s="407">
        <v>5.2952188691640157E-4</v>
      </c>
      <c r="G1759" s="429">
        <v>4.8746112126254006E-4</v>
      </c>
      <c r="H1759" s="444">
        <v>1.5701483297177422E-5</v>
      </c>
      <c r="I1759" s="412">
        <v>1.5022244111423535E-5</v>
      </c>
      <c r="J1759" s="428">
        <v>2.5363113051428635E-2</v>
      </c>
    </row>
    <row r="1760" spans="1:10" ht="15.6" x14ac:dyDescent="0.3">
      <c r="A1760" s="422" t="s">
        <v>48</v>
      </c>
      <c r="B1760" s="423">
        <v>2048</v>
      </c>
      <c r="C1760" s="436" t="s">
        <v>1990</v>
      </c>
      <c r="D1760" s="433">
        <v>1.9195912971115355E-3</v>
      </c>
      <c r="E1760" s="407">
        <v>1.7705090809796365E-2</v>
      </c>
      <c r="F1760" s="407">
        <v>5.2468732261302031E-4</v>
      </c>
      <c r="G1760" s="429">
        <v>4.8301207079147436E-4</v>
      </c>
      <c r="H1760" s="444">
        <v>1.5600678835107531E-5</v>
      </c>
      <c r="I1760" s="412">
        <v>1.4925799044114405E-5</v>
      </c>
      <c r="J1760" s="428">
        <v>2.5334691631467818E-2</v>
      </c>
    </row>
    <row r="1761" spans="1:10" ht="15.6" x14ac:dyDescent="0.3">
      <c r="A1761" s="422" t="s">
        <v>48</v>
      </c>
      <c r="B1761" s="423">
        <v>2049</v>
      </c>
      <c r="C1761" s="436" t="s">
        <v>1991</v>
      </c>
      <c r="D1761" s="433">
        <v>1.9115329807683223E-3</v>
      </c>
      <c r="E1761" s="407">
        <v>1.7716706751837411E-2</v>
      </c>
      <c r="F1761" s="407">
        <v>5.2146557358587989E-4</v>
      </c>
      <c r="G1761" s="429">
        <v>4.8004737200685777E-4</v>
      </c>
      <c r="H1761" s="444">
        <v>1.5532955947947093E-5</v>
      </c>
      <c r="I1761" s="412">
        <v>1.486100743610125E-5</v>
      </c>
      <c r="J1761" s="428">
        <v>2.5310681380887906E-2</v>
      </c>
    </row>
    <row r="1762" spans="1:10" ht="15.6" x14ac:dyDescent="0.3">
      <c r="A1762" s="422" t="s">
        <v>48</v>
      </c>
      <c r="B1762" s="423">
        <v>2050</v>
      </c>
      <c r="C1762" s="436" t="s">
        <v>1992</v>
      </c>
      <c r="D1762" s="433">
        <v>1.905242990374142E-3</v>
      </c>
      <c r="E1762" s="407">
        <v>1.7728376439269181E-2</v>
      </c>
      <c r="F1762" s="407">
        <v>5.1893698794360204E-4</v>
      </c>
      <c r="G1762" s="429">
        <v>4.7772018157796284E-4</v>
      </c>
      <c r="H1762" s="444">
        <v>1.5473866667539176E-5</v>
      </c>
      <c r="I1762" s="412">
        <v>1.4804470579038004E-5</v>
      </c>
      <c r="J1762" s="428">
        <v>2.5291616562071333E-2</v>
      </c>
    </row>
    <row r="1763" spans="1:10" ht="15.6" x14ac:dyDescent="0.3">
      <c r="A1763" s="422" t="s">
        <v>49</v>
      </c>
      <c r="B1763" s="423">
        <v>2015</v>
      </c>
      <c r="C1763" s="436" t="s">
        <v>2516</v>
      </c>
      <c r="D1763" s="433">
        <v>6.6626097835202819E-2</v>
      </c>
      <c r="E1763" s="407">
        <v>0.24214840885564412</v>
      </c>
      <c r="F1763" s="407">
        <v>2.6167741868849395E-3</v>
      </c>
      <c r="G1763" s="429">
        <v>2.4236089117415003E-3</v>
      </c>
      <c r="H1763" s="444">
        <v>3.4456801356899501E-4</v>
      </c>
      <c r="I1763" s="412">
        <v>3.2966215568613639E-4</v>
      </c>
      <c r="J1763" s="428">
        <v>4.226693240758124E-2</v>
      </c>
    </row>
    <row r="1764" spans="1:10" ht="15.6" x14ac:dyDescent="0.3">
      <c r="A1764" s="422" t="s">
        <v>49</v>
      </c>
      <c r="B1764" s="423">
        <v>2016</v>
      </c>
      <c r="C1764" s="436" t="s">
        <v>2517</v>
      </c>
      <c r="D1764" s="433">
        <v>5.4882764590955341E-2</v>
      </c>
      <c r="E1764" s="407">
        <v>0.20620033251603834</v>
      </c>
      <c r="F1764" s="407">
        <v>2.4000663358511743E-3</v>
      </c>
      <c r="G1764" s="429">
        <v>2.221035581057974E-3</v>
      </c>
      <c r="H1764" s="444">
        <v>2.9587088459970897E-4</v>
      </c>
      <c r="I1764" s="412">
        <v>2.8307164053927752E-4</v>
      </c>
      <c r="J1764" s="428">
        <v>4.1406525583103058E-2</v>
      </c>
    </row>
    <row r="1765" spans="1:10" ht="15.6" x14ac:dyDescent="0.3">
      <c r="A1765" s="422" t="s">
        <v>49</v>
      </c>
      <c r="B1765" s="423">
        <v>2017</v>
      </c>
      <c r="C1765" s="436" t="s">
        <v>1993</v>
      </c>
      <c r="D1765" s="433">
        <v>4.5146108851962727E-2</v>
      </c>
      <c r="E1765" s="407">
        <v>0.17537235557729608</v>
      </c>
      <c r="F1765" s="407">
        <v>2.2674229332141378E-3</v>
      </c>
      <c r="G1765" s="429">
        <v>2.0967690125739389E-3</v>
      </c>
      <c r="H1765" s="444">
        <v>2.6539832368193908E-4</v>
      </c>
      <c r="I1765" s="412">
        <v>2.5391731284244784E-4</v>
      </c>
      <c r="J1765" s="428">
        <v>4.0469408850819399E-2</v>
      </c>
    </row>
    <row r="1766" spans="1:10" ht="15.6" x14ac:dyDescent="0.3">
      <c r="A1766" s="422" t="s">
        <v>49</v>
      </c>
      <c r="B1766" s="423">
        <v>2018</v>
      </c>
      <c r="C1766" s="436" t="s">
        <v>1994</v>
      </c>
      <c r="D1766" s="433">
        <v>3.7074536114335338E-2</v>
      </c>
      <c r="E1766" s="407">
        <v>0.14876344660486143</v>
      </c>
      <c r="F1766" s="407">
        <v>2.1812464203047883E-3</v>
      </c>
      <c r="G1766" s="429">
        <v>2.0156627258736226E-3</v>
      </c>
      <c r="H1766" s="444">
        <v>2.3781434239763361E-4</v>
      </c>
      <c r="I1766" s="412">
        <v>2.2752660253226516E-4</v>
      </c>
      <c r="J1766" s="428">
        <v>3.9474615691288788E-2</v>
      </c>
    </row>
    <row r="1767" spans="1:10" ht="15.6" x14ac:dyDescent="0.3">
      <c r="A1767" s="422" t="s">
        <v>49</v>
      </c>
      <c r="B1767" s="423">
        <v>2019</v>
      </c>
      <c r="C1767" s="436" t="s">
        <v>1995</v>
      </c>
      <c r="D1767" s="433">
        <v>3.0566805455717792E-2</v>
      </c>
      <c r="E1767" s="407">
        <v>0.12637018892002896</v>
      </c>
      <c r="F1767" s="407">
        <v>2.1194353839988469E-3</v>
      </c>
      <c r="G1767" s="429">
        <v>1.9573930154156609E-3</v>
      </c>
      <c r="H1767" s="444">
        <v>2.1420814205659928E-4</v>
      </c>
      <c r="I1767" s="412">
        <v>2.0494159120026064E-4</v>
      </c>
      <c r="J1767" s="428">
        <v>3.8445634140041034E-2</v>
      </c>
    </row>
    <row r="1768" spans="1:10" ht="15.6" x14ac:dyDescent="0.3">
      <c r="A1768" s="422" t="s">
        <v>49</v>
      </c>
      <c r="B1768" s="423">
        <v>2020</v>
      </c>
      <c r="C1768" s="436" t="s">
        <v>1996</v>
      </c>
      <c r="D1768" s="433">
        <v>2.5651551515654146E-2</v>
      </c>
      <c r="E1768" s="407">
        <v>0.10777746114414351</v>
      </c>
      <c r="F1768" s="407">
        <v>2.0367260745690558E-3</v>
      </c>
      <c r="G1768" s="429">
        <v>1.8803272722371308E-3</v>
      </c>
      <c r="H1768" s="444">
        <v>1.9248579561601277E-4</v>
      </c>
      <c r="I1768" s="412">
        <v>1.8415894681055923E-4</v>
      </c>
      <c r="J1768" s="428">
        <v>3.7394513457429536E-2</v>
      </c>
    </row>
    <row r="1769" spans="1:10" ht="15.6" x14ac:dyDescent="0.3">
      <c r="A1769" s="422" t="s">
        <v>49</v>
      </c>
      <c r="B1769" s="423">
        <v>2021</v>
      </c>
      <c r="C1769" s="436" t="s">
        <v>1997</v>
      </c>
      <c r="D1769" s="433">
        <v>2.1793526145655075E-2</v>
      </c>
      <c r="E1769" s="407">
        <v>9.2242312207605315E-2</v>
      </c>
      <c r="F1769" s="407">
        <v>1.9225347675130631E-3</v>
      </c>
      <c r="G1769" s="429">
        <v>1.7744876720010602E-3</v>
      </c>
      <c r="H1769" s="444">
        <v>1.7283307935639638E-4</v>
      </c>
      <c r="I1769" s="412">
        <v>1.6535639323477162E-4</v>
      </c>
      <c r="J1769" s="428">
        <v>3.6329253577408141E-2</v>
      </c>
    </row>
    <row r="1770" spans="1:10" ht="15.6" x14ac:dyDescent="0.3">
      <c r="A1770" s="422" t="s">
        <v>49</v>
      </c>
      <c r="B1770" s="423">
        <v>2022</v>
      </c>
      <c r="C1770" s="436" t="s">
        <v>1998</v>
      </c>
      <c r="D1770" s="433">
        <v>1.7909855871294952E-2</v>
      </c>
      <c r="E1770" s="407">
        <v>7.8581626565965998E-2</v>
      </c>
      <c r="F1770" s="407">
        <v>1.8134451746958881E-3</v>
      </c>
      <c r="G1770" s="429">
        <v>1.6732804580869209E-3</v>
      </c>
      <c r="H1770" s="444">
        <v>1.5549454779543079E-4</v>
      </c>
      <c r="I1770" s="412">
        <v>1.4876792320056095E-4</v>
      </c>
      <c r="J1770" s="428">
        <v>3.5277998699249032E-2</v>
      </c>
    </row>
    <row r="1771" spans="1:10" ht="15.6" x14ac:dyDescent="0.3">
      <c r="A1771" s="422" t="s">
        <v>49</v>
      </c>
      <c r="B1771" s="423">
        <v>2023</v>
      </c>
      <c r="C1771" s="436" t="s">
        <v>1999</v>
      </c>
      <c r="D1771" s="433">
        <v>1.5306366409917572E-2</v>
      </c>
      <c r="E1771" s="407">
        <v>6.7860837438005112E-2</v>
      </c>
      <c r="F1771" s="407">
        <v>1.7140572439103214E-3</v>
      </c>
      <c r="G1771" s="429">
        <v>1.581135077288252E-3</v>
      </c>
      <c r="H1771" s="444">
        <v>1.3615702372547219E-4</v>
      </c>
      <c r="I1771" s="412">
        <v>1.3026693276158735E-4</v>
      </c>
      <c r="J1771" s="428">
        <v>3.423183783355041E-2</v>
      </c>
    </row>
    <row r="1772" spans="1:10" ht="15.6" x14ac:dyDescent="0.3">
      <c r="A1772" s="422" t="s">
        <v>49</v>
      </c>
      <c r="B1772" s="423">
        <v>2024</v>
      </c>
      <c r="C1772" s="436" t="s">
        <v>2000</v>
      </c>
      <c r="D1772" s="433">
        <v>1.3133654889261402E-2</v>
      </c>
      <c r="E1772" s="407">
        <v>5.9007396733409219E-2</v>
      </c>
      <c r="F1772" s="407">
        <v>1.6257501449324641E-3</v>
      </c>
      <c r="G1772" s="429">
        <v>1.4992326705926926E-3</v>
      </c>
      <c r="H1772" s="444">
        <v>1.1816663663935138E-4</v>
      </c>
      <c r="I1772" s="412">
        <v>1.130547980127474E-4</v>
      </c>
      <c r="J1772" s="428">
        <v>3.319572797212695E-2</v>
      </c>
    </row>
    <row r="1773" spans="1:10" ht="15.6" x14ac:dyDescent="0.3">
      <c r="A1773" s="422" t="s">
        <v>49</v>
      </c>
      <c r="B1773" s="423">
        <v>2025</v>
      </c>
      <c r="C1773" s="436" t="s">
        <v>2001</v>
      </c>
      <c r="D1773" s="433">
        <v>1.1427972471119568E-2</v>
      </c>
      <c r="E1773" s="407">
        <v>5.2049118350323276E-2</v>
      </c>
      <c r="F1773" s="407">
        <v>1.5543304466165849E-3</v>
      </c>
      <c r="G1773" s="429">
        <v>1.4330395645129929E-3</v>
      </c>
      <c r="H1773" s="444">
        <v>1.0429976171649439E-4</v>
      </c>
      <c r="I1773" s="412">
        <v>9.9787802498440135E-5</v>
      </c>
      <c r="J1773" s="428">
        <v>3.2168635782590431E-2</v>
      </c>
    </row>
    <row r="1774" spans="1:10" ht="15.6" x14ac:dyDescent="0.3">
      <c r="A1774" s="422" t="s">
        <v>49</v>
      </c>
      <c r="B1774" s="423">
        <v>2026</v>
      </c>
      <c r="C1774" s="436" t="s">
        <v>2002</v>
      </c>
      <c r="D1774" s="433">
        <v>1.0013942437213499E-2</v>
      </c>
      <c r="E1774" s="407">
        <v>4.6435135322720283E-2</v>
      </c>
      <c r="F1774" s="407">
        <v>1.4805019109959986E-3</v>
      </c>
      <c r="G1774" s="429">
        <v>1.3646558412113679E-3</v>
      </c>
      <c r="H1774" s="444">
        <v>9.0887233223148407E-5</v>
      </c>
      <c r="I1774" s="412">
        <v>8.6955490263323438E-5</v>
      </c>
      <c r="J1774" s="428">
        <v>3.1241859751930813E-2</v>
      </c>
    </row>
    <row r="1775" spans="1:10" ht="15.6" x14ac:dyDescent="0.3">
      <c r="A1775" s="422" t="s">
        <v>49</v>
      </c>
      <c r="B1775" s="423">
        <v>2027</v>
      </c>
      <c r="C1775" s="436" t="s">
        <v>2003</v>
      </c>
      <c r="D1775" s="433">
        <v>8.827930949514888E-3</v>
      </c>
      <c r="E1775" s="407">
        <v>4.1749565809364932E-2</v>
      </c>
      <c r="F1775" s="407">
        <v>1.3943800399700878E-3</v>
      </c>
      <c r="G1775" s="429">
        <v>1.2847408776793948E-3</v>
      </c>
      <c r="H1775" s="444">
        <v>7.1347947887198196E-5</v>
      </c>
      <c r="I1775" s="412">
        <v>6.8261463721591754E-5</v>
      </c>
      <c r="J1775" s="428">
        <v>3.0400419825366808E-2</v>
      </c>
    </row>
    <row r="1776" spans="1:10" ht="15.6" x14ac:dyDescent="0.3">
      <c r="A1776" s="422" t="s">
        <v>49</v>
      </c>
      <c r="B1776" s="423">
        <v>2028</v>
      </c>
      <c r="C1776" s="436" t="s">
        <v>2004</v>
      </c>
      <c r="D1776" s="433">
        <v>7.8453772212724489E-3</v>
      </c>
      <c r="E1776" s="407">
        <v>3.7900636820084266E-2</v>
      </c>
      <c r="F1776" s="407">
        <v>1.3086599680578138E-3</v>
      </c>
      <c r="G1776" s="429">
        <v>1.2054978984148014E-3</v>
      </c>
      <c r="H1776" s="444">
        <v>5.992072999516237E-5</v>
      </c>
      <c r="I1776" s="412">
        <v>5.7328580900682832E-5</v>
      </c>
      <c r="J1776" s="428">
        <v>2.9645026237383069E-2</v>
      </c>
    </row>
    <row r="1777" spans="1:10" ht="15.6" x14ac:dyDescent="0.3">
      <c r="A1777" s="422" t="s">
        <v>49</v>
      </c>
      <c r="B1777" s="423">
        <v>2029</v>
      </c>
      <c r="C1777" s="436" t="s">
        <v>2005</v>
      </c>
      <c r="D1777" s="433">
        <v>6.9875256640760343E-3</v>
      </c>
      <c r="E1777" s="407">
        <v>3.4634027152558249E-2</v>
      </c>
      <c r="F1777" s="407">
        <v>1.2260181582265575E-3</v>
      </c>
      <c r="G1777" s="429">
        <v>1.1291596234241465E-3</v>
      </c>
      <c r="H1777" s="444">
        <v>5.0467249247059559E-5</v>
      </c>
      <c r="I1777" s="412">
        <v>4.8284058839784621E-5</v>
      </c>
      <c r="J1777" s="428">
        <v>2.8969254720822332E-2</v>
      </c>
    </row>
    <row r="1778" spans="1:10" ht="15.6" x14ac:dyDescent="0.3">
      <c r="A1778" s="422" t="s">
        <v>49</v>
      </c>
      <c r="B1778" s="423">
        <v>2030</v>
      </c>
      <c r="C1778" s="436" t="s">
        <v>2006</v>
      </c>
      <c r="D1778" s="433">
        <v>6.2700381773609865E-3</v>
      </c>
      <c r="E1778" s="407">
        <v>3.1938119880761888E-2</v>
      </c>
      <c r="F1778" s="407">
        <v>1.1482619543653478E-3</v>
      </c>
      <c r="G1778" s="429">
        <v>1.0573925703466747E-3</v>
      </c>
      <c r="H1778" s="444">
        <v>4.3140028770029169E-5</v>
      </c>
      <c r="I1778" s="412">
        <v>4.1273811178939581E-5</v>
      </c>
      <c r="J1778" s="428">
        <v>2.8368497782969647E-2</v>
      </c>
    </row>
    <row r="1779" spans="1:10" ht="15.6" x14ac:dyDescent="0.3">
      <c r="A1779" s="422" t="s">
        <v>49</v>
      </c>
      <c r="B1779" s="423">
        <v>2031</v>
      </c>
      <c r="C1779" s="436" t="s">
        <v>2007</v>
      </c>
      <c r="D1779" s="433">
        <v>5.6322688026958726E-3</v>
      </c>
      <c r="E1779" s="407">
        <v>2.9570603836830436E-2</v>
      </c>
      <c r="F1779" s="407">
        <v>1.0762904732204289E-3</v>
      </c>
      <c r="G1779" s="429">
        <v>9.9106884443071188E-4</v>
      </c>
      <c r="H1779" s="444">
        <v>3.9150079050466181E-5</v>
      </c>
      <c r="I1779" s="412">
        <v>3.7456463183647844E-5</v>
      </c>
      <c r="J1779" s="428">
        <v>2.7835856819652012E-2</v>
      </c>
    </row>
    <row r="1780" spans="1:10" ht="15.6" x14ac:dyDescent="0.3">
      <c r="A1780" s="422" t="s">
        <v>49</v>
      </c>
      <c r="B1780" s="423">
        <v>2032</v>
      </c>
      <c r="C1780" s="436" t="s">
        <v>2008</v>
      </c>
      <c r="D1780" s="433">
        <v>5.0988369395424419E-3</v>
      </c>
      <c r="E1780" s="407">
        <v>2.7691785955872801E-2</v>
      </c>
      <c r="F1780" s="407">
        <v>1.0091791072521237E-3</v>
      </c>
      <c r="G1780" s="429">
        <v>9.2921469702172217E-4</v>
      </c>
      <c r="H1780" s="444">
        <v>3.5180320650600905E-5</v>
      </c>
      <c r="I1780" s="412">
        <v>3.3658437330252668E-5</v>
      </c>
      <c r="J1780" s="428">
        <v>2.7366325167255495E-2</v>
      </c>
    </row>
    <row r="1781" spans="1:10" ht="15.6" x14ac:dyDescent="0.3">
      <c r="A1781" s="422" t="s">
        <v>49</v>
      </c>
      <c r="B1781" s="423">
        <v>2033</v>
      </c>
      <c r="C1781" s="436" t="s">
        <v>2009</v>
      </c>
      <c r="D1781" s="433">
        <v>4.6291536366668039E-3</v>
      </c>
      <c r="E1781" s="407">
        <v>2.6094498626548376E-2</v>
      </c>
      <c r="F1781" s="407">
        <v>9.4702916799745379E-4</v>
      </c>
      <c r="G1781" s="429">
        <v>8.7196659854970194E-4</v>
      </c>
      <c r="H1781" s="444">
        <v>3.2427430880749855E-5</v>
      </c>
      <c r="I1781" s="412">
        <v>3.1024631275925034E-5</v>
      </c>
      <c r="J1781" s="428">
        <v>2.6955071804066436E-2</v>
      </c>
    </row>
    <row r="1782" spans="1:10" ht="15.6" x14ac:dyDescent="0.3">
      <c r="A1782" s="422" t="s">
        <v>49</v>
      </c>
      <c r="B1782" s="423">
        <v>2034</v>
      </c>
      <c r="C1782" s="436" t="s">
        <v>2010</v>
      </c>
      <c r="D1782" s="433">
        <v>4.2145657874307109E-3</v>
      </c>
      <c r="E1782" s="407">
        <v>2.4757811709848952E-2</v>
      </c>
      <c r="F1782" s="407">
        <v>8.8927609486957578E-4</v>
      </c>
      <c r="G1782" s="429">
        <v>8.1877433531008317E-4</v>
      </c>
      <c r="H1782" s="444">
        <v>2.9978541799688332E-5</v>
      </c>
      <c r="I1782" s="412">
        <v>2.8681685760464461E-5</v>
      </c>
      <c r="J1782" s="428">
        <v>2.6596087629346996E-2</v>
      </c>
    </row>
    <row r="1783" spans="1:10" ht="15.6" x14ac:dyDescent="0.3">
      <c r="A1783" s="422" t="s">
        <v>49</v>
      </c>
      <c r="B1783" s="423">
        <v>2035</v>
      </c>
      <c r="C1783" s="436" t="s">
        <v>2011</v>
      </c>
      <c r="D1783" s="433">
        <v>3.8501850909684852E-3</v>
      </c>
      <c r="E1783" s="407">
        <v>2.364346992751399E-2</v>
      </c>
      <c r="F1783" s="407">
        <v>8.3611500628772242E-4</v>
      </c>
      <c r="G1783" s="429">
        <v>7.6981358435140293E-4</v>
      </c>
      <c r="H1783" s="444">
        <v>2.7811071584888332E-5</v>
      </c>
      <c r="I1783" s="412">
        <v>2.6607977244832878E-5</v>
      </c>
      <c r="J1783" s="428">
        <v>2.6285221752569442E-2</v>
      </c>
    </row>
    <row r="1784" spans="1:10" ht="15.6" x14ac:dyDescent="0.3">
      <c r="A1784" s="422" t="s">
        <v>49</v>
      </c>
      <c r="B1784" s="423">
        <v>2036</v>
      </c>
      <c r="C1784" s="436" t="s">
        <v>2012</v>
      </c>
      <c r="D1784" s="433">
        <v>3.5294269097429173E-3</v>
      </c>
      <c r="E1784" s="407">
        <v>2.2710168936589125E-2</v>
      </c>
      <c r="F1784" s="407">
        <v>7.8957072336834522E-4</v>
      </c>
      <c r="G1784" s="429">
        <v>7.2694205153408424E-4</v>
      </c>
      <c r="H1784" s="444">
        <v>2.5794296540818943E-5</v>
      </c>
      <c r="I1784" s="412">
        <v>2.4678439487251435E-5</v>
      </c>
      <c r="J1784" s="428">
        <v>2.6018178696214783E-2</v>
      </c>
    </row>
    <row r="1785" spans="1:10" ht="15.6" x14ac:dyDescent="0.3">
      <c r="A1785" s="422" t="s">
        <v>49</v>
      </c>
      <c r="B1785" s="423">
        <v>2037</v>
      </c>
      <c r="C1785" s="436" t="s">
        <v>2013</v>
      </c>
      <c r="D1785" s="433">
        <v>3.2616348732814517E-3</v>
      </c>
      <c r="E1785" s="407">
        <v>2.1966013006283366E-2</v>
      </c>
      <c r="F1785" s="407">
        <v>7.4839503654393227E-4</v>
      </c>
      <c r="G1785" s="429">
        <v>6.890242436516454E-4</v>
      </c>
      <c r="H1785" s="444">
        <v>2.421092116833884E-5</v>
      </c>
      <c r="I1785" s="412">
        <v>2.3163565987610364E-5</v>
      </c>
      <c r="J1785" s="428">
        <v>2.5791185919181038E-2</v>
      </c>
    </row>
    <row r="1786" spans="1:10" ht="15.6" x14ac:dyDescent="0.3">
      <c r="A1786" s="422" t="s">
        <v>49</v>
      </c>
      <c r="B1786" s="423">
        <v>2038</v>
      </c>
      <c r="C1786" s="436" t="s">
        <v>2014</v>
      </c>
      <c r="D1786" s="433">
        <v>3.0184529481667626E-3</v>
      </c>
      <c r="E1786" s="407">
        <v>2.1292195469224617E-2</v>
      </c>
      <c r="F1786" s="407">
        <v>7.1167960181483267E-4</v>
      </c>
      <c r="G1786" s="429">
        <v>6.5521556287301036E-4</v>
      </c>
      <c r="H1786" s="444">
        <v>2.2875598342351872E-5</v>
      </c>
      <c r="I1786" s="412">
        <v>2.1886014012520826E-5</v>
      </c>
      <c r="J1786" s="428">
        <v>2.5599993081768108E-2</v>
      </c>
    </row>
    <row r="1787" spans="1:10" ht="15.6" x14ac:dyDescent="0.3">
      <c r="A1787" s="422" t="s">
        <v>49</v>
      </c>
      <c r="B1787" s="423">
        <v>2039</v>
      </c>
      <c r="C1787" s="436" t="s">
        <v>2015</v>
      </c>
      <c r="D1787" s="433">
        <v>2.7958146374253397E-3</v>
      </c>
      <c r="E1787" s="407">
        <v>2.0687268442358082E-2</v>
      </c>
      <c r="F1787" s="407">
        <v>6.7925157675401322E-4</v>
      </c>
      <c r="G1787" s="429">
        <v>6.2535866386175941E-4</v>
      </c>
      <c r="H1787" s="444">
        <v>2.1765475655427107E-5</v>
      </c>
      <c r="I1787" s="412">
        <v>2.082390963429961E-5</v>
      </c>
      <c r="J1787" s="428">
        <v>2.5439908816687767E-2</v>
      </c>
    </row>
    <row r="1788" spans="1:10" ht="15.6" x14ac:dyDescent="0.3">
      <c r="A1788" s="422" t="s">
        <v>49</v>
      </c>
      <c r="B1788" s="423">
        <v>2040</v>
      </c>
      <c r="C1788" s="436" t="s">
        <v>2016</v>
      </c>
      <c r="D1788" s="433">
        <v>2.5964451355099923E-3</v>
      </c>
      <c r="E1788" s="407">
        <v>2.0178189631255315E-2</v>
      </c>
      <c r="F1788" s="407">
        <v>6.5089986575129046E-4</v>
      </c>
      <c r="G1788" s="429">
        <v>5.9925468664759351E-4</v>
      </c>
      <c r="H1788" s="444">
        <v>2.0816187528498713E-5</v>
      </c>
      <c r="I1788" s="412">
        <v>1.9915684381999505E-5</v>
      </c>
      <c r="J1788" s="428">
        <v>2.5306521537839591E-2</v>
      </c>
    </row>
    <row r="1789" spans="1:10" ht="15.6" x14ac:dyDescent="0.3">
      <c r="A1789" s="422" t="s">
        <v>49</v>
      </c>
      <c r="B1789" s="423">
        <v>2041</v>
      </c>
      <c r="C1789" s="436" t="s">
        <v>2017</v>
      </c>
      <c r="D1789" s="433">
        <v>2.4408831023113578E-3</v>
      </c>
      <c r="E1789" s="407">
        <v>1.9776963018175678E-2</v>
      </c>
      <c r="F1789" s="407">
        <v>6.2870157013805153E-4</v>
      </c>
      <c r="G1789" s="429">
        <v>5.7881464196404147E-4</v>
      </c>
      <c r="H1789" s="444">
        <v>2.0032255726449847E-5</v>
      </c>
      <c r="I1789" s="412">
        <v>1.9165663413065419E-5</v>
      </c>
      <c r="J1789" s="428">
        <v>2.5197330645570785E-2</v>
      </c>
    </row>
    <row r="1790" spans="1:10" ht="15.6" x14ac:dyDescent="0.3">
      <c r="A1790" s="422" t="s">
        <v>49</v>
      </c>
      <c r="B1790" s="423">
        <v>2042</v>
      </c>
      <c r="C1790" s="436" t="s">
        <v>2018</v>
      </c>
      <c r="D1790" s="433">
        <v>2.3115348384304562E-3</v>
      </c>
      <c r="E1790" s="407">
        <v>1.9426880872274239E-2</v>
      </c>
      <c r="F1790" s="407">
        <v>6.0988705231226361E-4</v>
      </c>
      <c r="G1790" s="429">
        <v>5.61492072897617E-4</v>
      </c>
      <c r="H1790" s="444">
        <v>1.9404300600594559E-5</v>
      </c>
      <c r="I1790" s="412">
        <v>1.8564876551173104E-5</v>
      </c>
      <c r="J1790" s="428">
        <v>2.510720437495564E-2</v>
      </c>
    </row>
    <row r="1791" spans="1:10" ht="15.6" x14ac:dyDescent="0.3">
      <c r="A1791" s="422" t="s">
        <v>49</v>
      </c>
      <c r="B1791" s="423">
        <v>2043</v>
      </c>
      <c r="C1791" s="436" t="s">
        <v>2019</v>
      </c>
      <c r="D1791" s="433">
        <v>2.2144482545224443E-3</v>
      </c>
      <c r="E1791" s="407">
        <v>1.9168829589661176E-2</v>
      </c>
      <c r="F1791" s="407">
        <v>5.9410551547803584E-4</v>
      </c>
      <c r="G1791" s="429">
        <v>5.4696301893858315E-4</v>
      </c>
      <c r="H1791" s="444">
        <v>1.8899612578683315E-5</v>
      </c>
      <c r="I1791" s="412">
        <v>1.8082024916689487E-5</v>
      </c>
      <c r="J1791" s="428">
        <v>2.503373646024417E-2</v>
      </c>
    </row>
    <row r="1792" spans="1:10" ht="15.6" x14ac:dyDescent="0.3">
      <c r="A1792" s="422" t="s">
        <v>49</v>
      </c>
      <c r="B1792" s="423">
        <v>2044</v>
      </c>
      <c r="C1792" s="436" t="s">
        <v>2020</v>
      </c>
      <c r="D1792" s="433">
        <v>2.1440714415419163E-3</v>
      </c>
      <c r="E1792" s="407">
        <v>1.8972378042592275E-2</v>
      </c>
      <c r="F1792" s="407">
        <v>5.8092148472743959E-4</v>
      </c>
      <c r="G1792" s="429">
        <v>5.3482522419696509E-4</v>
      </c>
      <c r="H1792" s="444">
        <v>1.8481395582000751E-5</v>
      </c>
      <c r="I1792" s="412">
        <v>1.7681890288817889E-5</v>
      </c>
      <c r="J1792" s="428">
        <v>2.4973601752753694E-2</v>
      </c>
    </row>
    <row r="1793" spans="1:10" ht="15.6" x14ac:dyDescent="0.3">
      <c r="A1793" s="422" t="s">
        <v>49</v>
      </c>
      <c r="B1793" s="423">
        <v>2045</v>
      </c>
      <c r="C1793" s="436" t="s">
        <v>2021</v>
      </c>
      <c r="D1793" s="433">
        <v>2.0991709896157466E-3</v>
      </c>
      <c r="E1793" s="407">
        <v>1.8852026355628951E-2</v>
      </c>
      <c r="F1793" s="407">
        <v>5.6998507996716707E-4</v>
      </c>
      <c r="G1793" s="429">
        <v>5.2475674754699623E-4</v>
      </c>
      <c r="H1793" s="444">
        <v>1.8151942606097251E-5</v>
      </c>
      <c r="I1793" s="412">
        <v>1.7366694607410685E-5</v>
      </c>
      <c r="J1793" s="428">
        <v>2.4923297797780519E-2</v>
      </c>
    </row>
    <row r="1794" spans="1:10" ht="15.6" x14ac:dyDescent="0.3">
      <c r="A1794" s="422" t="s">
        <v>49</v>
      </c>
      <c r="B1794" s="423">
        <v>2046</v>
      </c>
      <c r="C1794" s="436" t="s">
        <v>2022</v>
      </c>
      <c r="D1794" s="433">
        <v>2.0595490248492641E-3</v>
      </c>
      <c r="E1794" s="407">
        <v>1.8747136030692949E-2</v>
      </c>
      <c r="F1794" s="407">
        <v>5.6093810167730305E-4</v>
      </c>
      <c r="G1794" s="429">
        <v>5.1642875323880714E-4</v>
      </c>
      <c r="H1794" s="444">
        <v>1.7889782887764621E-5</v>
      </c>
      <c r="I1794" s="412">
        <v>1.7115887120749156E-5</v>
      </c>
      <c r="J1794" s="428">
        <v>2.4882141538916935E-2</v>
      </c>
    </row>
    <row r="1795" spans="1:10" ht="15.6" x14ac:dyDescent="0.3">
      <c r="A1795" s="422" t="s">
        <v>49</v>
      </c>
      <c r="B1795" s="423">
        <v>2047</v>
      </c>
      <c r="C1795" s="436" t="s">
        <v>2023</v>
      </c>
      <c r="D1795" s="433">
        <v>2.0265545908919854E-3</v>
      </c>
      <c r="E1795" s="407">
        <v>1.8657642029285198E-2</v>
      </c>
      <c r="F1795" s="407">
        <v>5.535646221017347E-4</v>
      </c>
      <c r="G1795" s="429">
        <v>5.0964022635994219E-4</v>
      </c>
      <c r="H1795" s="444">
        <v>1.7638335527997303E-5</v>
      </c>
      <c r="I1795" s="412">
        <v>1.687530505007315E-5</v>
      </c>
      <c r="J1795" s="428">
        <v>2.4848604108404414E-2</v>
      </c>
    </row>
    <row r="1796" spans="1:10" ht="15.6" x14ac:dyDescent="0.3">
      <c r="A1796" s="422" t="s">
        <v>49</v>
      </c>
      <c r="B1796" s="423">
        <v>2048</v>
      </c>
      <c r="C1796" s="436" t="s">
        <v>2024</v>
      </c>
      <c r="D1796" s="433">
        <v>2.0002410182889639E-3</v>
      </c>
      <c r="E1796" s="407">
        <v>1.8585401144812351E-2</v>
      </c>
      <c r="F1796" s="407">
        <v>5.4758857248563399E-4</v>
      </c>
      <c r="G1796" s="429">
        <v>5.041378006607534E-4</v>
      </c>
      <c r="H1796" s="444">
        <v>1.7441985986882934E-5</v>
      </c>
      <c r="I1796" s="412">
        <v>1.668744594561022E-5</v>
      </c>
      <c r="J1796" s="428">
        <v>2.4821392508680307E-2</v>
      </c>
    </row>
    <row r="1797" spans="1:10" ht="15.6" x14ac:dyDescent="0.3">
      <c r="A1797" s="422" t="s">
        <v>49</v>
      </c>
      <c r="B1797" s="423">
        <v>2049</v>
      </c>
      <c r="C1797" s="436" t="s">
        <v>2025</v>
      </c>
      <c r="D1797" s="433">
        <v>1.989850095526519E-3</v>
      </c>
      <c r="E1797" s="407">
        <v>1.8597445311421087E-2</v>
      </c>
      <c r="F1797" s="407">
        <v>5.4365011805818596E-4</v>
      </c>
      <c r="G1797" s="429">
        <v>5.0051066672758917E-4</v>
      </c>
      <c r="H1797" s="444">
        <v>1.729651555927822E-5</v>
      </c>
      <c r="I1797" s="412">
        <v>1.6548275121093989E-5</v>
      </c>
      <c r="J1797" s="428">
        <v>2.4798889155493921E-2</v>
      </c>
    </row>
    <row r="1798" spans="1:10" ht="15.6" x14ac:dyDescent="0.3">
      <c r="A1798" s="422" t="s">
        <v>49</v>
      </c>
      <c r="B1798" s="423">
        <v>2050</v>
      </c>
      <c r="C1798" s="436" t="s">
        <v>2026</v>
      </c>
      <c r="D1798" s="433">
        <v>1.9816023392713934E-3</v>
      </c>
      <c r="E1798" s="407">
        <v>1.8609259603470305E-2</v>
      </c>
      <c r="F1798" s="407">
        <v>5.4047654326889983E-4</v>
      </c>
      <c r="G1798" s="429">
        <v>4.9758669406184473E-4</v>
      </c>
      <c r="H1798" s="444">
        <v>1.713247926854636E-5</v>
      </c>
      <c r="I1798" s="412">
        <v>1.6391333693274367E-5</v>
      </c>
      <c r="J1798" s="428">
        <v>2.4781007323363143E-2</v>
      </c>
    </row>
    <row r="1799" spans="1:10" ht="15.6" x14ac:dyDescent="0.3">
      <c r="A1799" s="422" t="s">
        <v>50</v>
      </c>
      <c r="B1799" s="423">
        <v>2015</v>
      </c>
      <c r="C1799" s="436" t="s">
        <v>2518</v>
      </c>
      <c r="D1799" s="433">
        <v>5.6483310021970462E-2</v>
      </c>
      <c r="E1799" s="407">
        <v>0.21858736973673226</v>
      </c>
      <c r="F1799" s="407">
        <v>2.1162731446286364E-3</v>
      </c>
      <c r="G1799" s="429">
        <v>1.9541606930931123E-3</v>
      </c>
      <c r="H1799" s="444">
        <v>1.399790488615376E-4</v>
      </c>
      <c r="I1799" s="412">
        <v>1.3392361977858448E-4</v>
      </c>
      <c r="J1799" s="428">
        <v>4.3085549535314363E-2</v>
      </c>
    </row>
    <row r="1800" spans="1:10" ht="15.6" x14ac:dyDescent="0.3">
      <c r="A1800" s="422" t="s">
        <v>50</v>
      </c>
      <c r="B1800" s="423">
        <v>2016</v>
      </c>
      <c r="C1800" s="436" t="s">
        <v>2519</v>
      </c>
      <c r="D1800" s="433">
        <v>4.6937924013045938E-2</v>
      </c>
      <c r="E1800" s="407">
        <v>0.18497479871160324</v>
      </c>
      <c r="F1800" s="407">
        <v>1.9674858641335747E-3</v>
      </c>
      <c r="G1800" s="429">
        <v>1.8157336469466863E-3</v>
      </c>
      <c r="H1800" s="444">
        <v>1.2042448636335744E-4</v>
      </c>
      <c r="I1800" s="412">
        <v>1.1521497835866959E-4</v>
      </c>
      <c r="J1800" s="428">
        <v>4.2294211615118017E-2</v>
      </c>
    </row>
    <row r="1801" spans="1:10" ht="15.6" x14ac:dyDescent="0.3">
      <c r="A1801" s="422" t="s">
        <v>50</v>
      </c>
      <c r="B1801" s="423">
        <v>2017</v>
      </c>
      <c r="C1801" s="436" t="s">
        <v>2027</v>
      </c>
      <c r="D1801" s="433">
        <v>3.8715626197748543E-2</v>
      </c>
      <c r="E1801" s="407">
        <v>0.15679837276629824</v>
      </c>
      <c r="F1801" s="407">
        <v>1.8855725674420424E-3</v>
      </c>
      <c r="G1801" s="429">
        <v>1.7391710964235097E-3</v>
      </c>
      <c r="H1801" s="444">
        <v>1.0898942014177557E-4</v>
      </c>
      <c r="I1801" s="412">
        <v>1.0427458776089379E-4</v>
      </c>
      <c r="J1801" s="428">
        <v>4.141126801635428E-2</v>
      </c>
    </row>
    <row r="1802" spans="1:10" ht="15.6" x14ac:dyDescent="0.3">
      <c r="A1802" s="422" t="s">
        <v>50</v>
      </c>
      <c r="B1802" s="423">
        <v>2018</v>
      </c>
      <c r="C1802" s="436" t="s">
        <v>2028</v>
      </c>
      <c r="D1802" s="433">
        <v>3.2834472514520707E-2</v>
      </c>
      <c r="E1802" s="407">
        <v>0.1332309094020972</v>
      </c>
      <c r="F1802" s="407">
        <v>1.9020241703233847E-3</v>
      </c>
      <c r="G1802" s="429">
        <v>1.7534371026675078E-3</v>
      </c>
      <c r="H1802" s="444">
        <v>1.0115360090732674E-4</v>
      </c>
      <c r="I1802" s="412">
        <v>9.6777741795424062E-5</v>
      </c>
      <c r="J1802" s="428">
        <v>4.0469744422772666E-2</v>
      </c>
    </row>
    <row r="1803" spans="1:10" ht="15.6" x14ac:dyDescent="0.3">
      <c r="A1803" s="422" t="s">
        <v>50</v>
      </c>
      <c r="B1803" s="423">
        <v>2019</v>
      </c>
      <c r="C1803" s="436" t="s">
        <v>2029</v>
      </c>
      <c r="D1803" s="433">
        <v>2.7045404113786541E-2</v>
      </c>
      <c r="E1803" s="407">
        <v>0.11263139872905127</v>
      </c>
      <c r="F1803" s="407">
        <v>1.8798047106006193E-3</v>
      </c>
      <c r="G1803" s="429">
        <v>1.7322928649817057E-3</v>
      </c>
      <c r="H1803" s="444">
        <v>9.3012495953797436E-5</v>
      </c>
      <c r="I1803" s="412">
        <v>8.8988821087228112E-5</v>
      </c>
      <c r="J1803" s="428">
        <v>3.9486784051682669E-2</v>
      </c>
    </row>
    <row r="1804" spans="1:10" ht="15.6" x14ac:dyDescent="0.3">
      <c r="A1804" s="422" t="s">
        <v>50</v>
      </c>
      <c r="B1804" s="423">
        <v>2020</v>
      </c>
      <c r="C1804" s="436" t="s">
        <v>2030</v>
      </c>
      <c r="D1804" s="433">
        <v>2.2538181374761344E-2</v>
      </c>
      <c r="E1804" s="407">
        <v>9.550653337523124E-2</v>
      </c>
      <c r="F1804" s="407">
        <v>1.8349928379580778E-3</v>
      </c>
      <c r="G1804" s="429">
        <v>1.6906794121942443E-3</v>
      </c>
      <c r="H1804" s="444">
        <v>8.6554155755822951E-5</v>
      </c>
      <c r="I1804" s="412">
        <v>8.2809862240274527E-5</v>
      </c>
      <c r="J1804" s="428">
        <v>3.8478796131038003E-2</v>
      </c>
    </row>
    <row r="1805" spans="1:10" ht="15.6" x14ac:dyDescent="0.3">
      <c r="A1805" s="422" t="s">
        <v>50</v>
      </c>
      <c r="B1805" s="423">
        <v>2021</v>
      </c>
      <c r="C1805" s="436" t="s">
        <v>2031</v>
      </c>
      <c r="D1805" s="433">
        <v>1.9203794627441245E-2</v>
      </c>
      <c r="E1805" s="407">
        <v>8.1398572950686712E-2</v>
      </c>
      <c r="F1805" s="407">
        <v>1.7678495262518469E-3</v>
      </c>
      <c r="G1805" s="429">
        <v>1.6285848625791017E-3</v>
      </c>
      <c r="H1805" s="444">
        <v>7.8850794143274408E-5</v>
      </c>
      <c r="I1805" s="412">
        <v>7.5439744180082595E-5</v>
      </c>
      <c r="J1805" s="428">
        <v>3.7451513727714089E-2</v>
      </c>
    </row>
    <row r="1806" spans="1:10" ht="15.6" x14ac:dyDescent="0.3">
      <c r="A1806" s="422" t="s">
        <v>50</v>
      </c>
      <c r="B1806" s="423">
        <v>2022</v>
      </c>
      <c r="C1806" s="436" t="s">
        <v>2032</v>
      </c>
      <c r="D1806" s="433">
        <v>1.6022846936145412E-2</v>
      </c>
      <c r="E1806" s="407">
        <v>6.9369194054499025E-2</v>
      </c>
      <c r="F1806" s="407">
        <v>1.6861834348741753E-3</v>
      </c>
      <c r="G1806" s="429">
        <v>1.5531195961777777E-3</v>
      </c>
      <c r="H1806" s="444">
        <v>7.2251922727170709E-5</v>
      </c>
      <c r="I1806" s="412">
        <v>6.9126335175225982E-5</v>
      </c>
      <c r="J1806" s="428">
        <v>3.6432119417409974E-2</v>
      </c>
    </row>
    <row r="1807" spans="1:10" ht="15.6" x14ac:dyDescent="0.3">
      <c r="A1807" s="422" t="s">
        <v>50</v>
      </c>
      <c r="B1807" s="423">
        <v>2023</v>
      </c>
      <c r="C1807" s="436" t="s">
        <v>2033</v>
      </c>
      <c r="D1807" s="433">
        <v>1.3693524879873796E-2</v>
      </c>
      <c r="E1807" s="407">
        <v>5.9751967127631853E-2</v>
      </c>
      <c r="F1807" s="407">
        <v>1.6106432957598007E-3</v>
      </c>
      <c r="G1807" s="429">
        <v>1.4833905907881042E-3</v>
      </c>
      <c r="H1807" s="444">
        <v>6.5474768224687251E-5</v>
      </c>
      <c r="I1807" s="412">
        <v>6.2642358751965947E-5</v>
      </c>
      <c r="J1807" s="428">
        <v>3.5409923998343674E-2</v>
      </c>
    </row>
    <row r="1808" spans="1:10" ht="15.6" x14ac:dyDescent="0.3">
      <c r="A1808" s="422" t="s">
        <v>50</v>
      </c>
      <c r="B1808" s="423">
        <v>2024</v>
      </c>
      <c r="C1808" s="436" t="s">
        <v>2034</v>
      </c>
      <c r="D1808" s="433">
        <v>1.181155016216447E-2</v>
      </c>
      <c r="E1808" s="407">
        <v>5.1913119517411427E-2</v>
      </c>
      <c r="F1808" s="407">
        <v>1.5486044112698592E-3</v>
      </c>
      <c r="G1808" s="429">
        <v>1.4260943387737275E-3</v>
      </c>
      <c r="H1808" s="444">
        <v>5.9124825955046929E-5</v>
      </c>
      <c r="I1808" s="412">
        <v>5.6567116549672314E-5</v>
      </c>
      <c r="J1808" s="428">
        <v>3.4389487318833185E-2</v>
      </c>
    </row>
    <row r="1809" spans="1:10" ht="15.6" x14ac:dyDescent="0.3">
      <c r="A1809" s="422" t="s">
        <v>50</v>
      </c>
      <c r="B1809" s="423">
        <v>2025</v>
      </c>
      <c r="C1809" s="436" t="s">
        <v>2035</v>
      </c>
      <c r="D1809" s="433">
        <v>1.0238177229660507E-2</v>
      </c>
      <c r="E1809" s="407">
        <v>4.5606702711569913E-2</v>
      </c>
      <c r="F1809" s="407">
        <v>1.4896742668328775E-3</v>
      </c>
      <c r="G1809" s="429">
        <v>1.3717106133435914E-3</v>
      </c>
      <c r="H1809" s="444">
        <v>5.3910886490999562E-5</v>
      </c>
      <c r="I1809" s="412">
        <v>5.1578725248655246E-5</v>
      </c>
      <c r="J1809" s="428">
        <v>3.3368840034970239E-2</v>
      </c>
    </row>
    <row r="1810" spans="1:10" ht="15.6" x14ac:dyDescent="0.3">
      <c r="A1810" s="422" t="s">
        <v>50</v>
      </c>
      <c r="B1810" s="423">
        <v>2026</v>
      </c>
      <c r="C1810" s="436" t="s">
        <v>2036</v>
      </c>
      <c r="D1810" s="433">
        <v>8.9064175257146383E-3</v>
      </c>
      <c r="E1810" s="407">
        <v>4.0594923547178058E-2</v>
      </c>
      <c r="F1810" s="407">
        <v>1.4217125944743451E-3</v>
      </c>
      <c r="G1810" s="429">
        <v>1.309037756726287E-3</v>
      </c>
      <c r="H1810" s="444">
        <v>4.8962655380144987E-5</v>
      </c>
      <c r="I1810" s="412">
        <v>4.6844552859790907E-5</v>
      </c>
      <c r="J1810" s="428">
        <v>3.2451916753475162E-2</v>
      </c>
    </row>
    <row r="1811" spans="1:10" ht="15.6" x14ac:dyDescent="0.3">
      <c r="A1811" s="422" t="s">
        <v>50</v>
      </c>
      <c r="B1811" s="423">
        <v>2027</v>
      </c>
      <c r="C1811" s="436" t="s">
        <v>2037</v>
      </c>
      <c r="D1811" s="433">
        <v>7.8443576645997552E-3</v>
      </c>
      <c r="E1811" s="407">
        <v>3.647355508470794E-2</v>
      </c>
      <c r="F1811" s="407">
        <v>1.3521061098607549E-3</v>
      </c>
      <c r="G1811" s="429">
        <v>1.2448131637684339E-3</v>
      </c>
      <c r="H1811" s="444">
        <v>4.2975469561947912E-5</v>
      </c>
      <c r="I1811" s="412">
        <v>4.1116367792284811E-5</v>
      </c>
      <c r="J1811" s="428">
        <v>3.1627706468983253E-2</v>
      </c>
    </row>
    <row r="1812" spans="1:10" ht="15.6" x14ac:dyDescent="0.3">
      <c r="A1812" s="422" t="s">
        <v>50</v>
      </c>
      <c r="B1812" s="423">
        <v>2028</v>
      </c>
      <c r="C1812" s="436" t="s">
        <v>2038</v>
      </c>
      <c r="D1812" s="433">
        <v>6.9718122092078238E-3</v>
      </c>
      <c r="E1812" s="407">
        <v>3.3150113003485429E-2</v>
      </c>
      <c r="F1812" s="407">
        <v>1.2756634903797466E-3</v>
      </c>
      <c r="G1812" s="429">
        <v>1.1743508531006665E-3</v>
      </c>
      <c r="H1812" s="444">
        <v>3.824609834269253E-5</v>
      </c>
      <c r="I1812" s="412">
        <v>3.6591584875451675E-5</v>
      </c>
      <c r="J1812" s="428">
        <v>3.089569299324214E-2</v>
      </c>
    </row>
    <row r="1813" spans="1:10" ht="15.6" x14ac:dyDescent="0.3">
      <c r="A1813" s="422" t="s">
        <v>50</v>
      </c>
      <c r="B1813" s="423">
        <v>2029</v>
      </c>
      <c r="C1813" s="436" t="s">
        <v>2039</v>
      </c>
      <c r="D1813" s="433">
        <v>6.235030850015583E-3</v>
      </c>
      <c r="E1813" s="407">
        <v>3.0430755369072849E-2</v>
      </c>
      <c r="F1813" s="407">
        <v>1.2006615333094036E-3</v>
      </c>
      <c r="G1813" s="429">
        <v>1.1052536354105537E-3</v>
      </c>
      <c r="H1813" s="444">
        <v>3.4597389409389345E-5</v>
      </c>
      <c r="I1813" s="412">
        <v>3.3100718434020511E-5</v>
      </c>
      <c r="J1813" s="428">
        <v>3.0246119876142192E-2</v>
      </c>
    </row>
    <row r="1814" spans="1:10" ht="15.6" x14ac:dyDescent="0.3">
      <c r="A1814" s="422" t="s">
        <v>50</v>
      </c>
      <c r="B1814" s="423">
        <v>2030</v>
      </c>
      <c r="C1814" s="436" t="s">
        <v>2040</v>
      </c>
      <c r="D1814" s="433">
        <v>5.6218247546204929E-3</v>
      </c>
      <c r="E1814" s="407">
        <v>2.8232949274276196E-2</v>
      </c>
      <c r="F1814" s="407">
        <v>1.128955757146347E-3</v>
      </c>
      <c r="G1814" s="429">
        <v>1.0392182620287118E-3</v>
      </c>
      <c r="H1814" s="444">
        <v>3.1785813317729491E-5</v>
      </c>
      <c r="I1814" s="412">
        <v>3.0410767826021702E-5</v>
      </c>
      <c r="J1814" s="428">
        <v>2.9673314643091895E-2</v>
      </c>
    </row>
    <row r="1815" spans="1:10" ht="15.6" x14ac:dyDescent="0.3">
      <c r="A1815" s="422" t="s">
        <v>50</v>
      </c>
      <c r="B1815" s="423">
        <v>2031</v>
      </c>
      <c r="C1815" s="436" t="s">
        <v>2041</v>
      </c>
      <c r="D1815" s="433">
        <v>5.0917359288818161E-3</v>
      </c>
      <c r="E1815" s="407">
        <v>2.6389902540940743E-2</v>
      </c>
      <c r="F1815" s="407">
        <v>1.0609616145329762E-3</v>
      </c>
      <c r="G1815" s="429">
        <v>9.7662532501829468E-4</v>
      </c>
      <c r="H1815" s="444">
        <v>2.9774878902934603E-5</v>
      </c>
      <c r="I1815" s="412">
        <v>2.848683566913603E-5</v>
      </c>
      <c r="J1815" s="428">
        <v>2.9169975376592685E-2</v>
      </c>
    </row>
    <row r="1816" spans="1:10" ht="15.6" x14ac:dyDescent="0.3">
      <c r="A1816" s="422" t="s">
        <v>50</v>
      </c>
      <c r="B1816" s="423">
        <v>2032</v>
      </c>
      <c r="C1816" s="436" t="s">
        <v>2042</v>
      </c>
      <c r="D1816" s="433">
        <v>4.6388247713883817E-3</v>
      </c>
      <c r="E1816" s="407">
        <v>2.4895124812898333E-2</v>
      </c>
      <c r="F1816" s="407">
        <v>9.9709554377407908E-4</v>
      </c>
      <c r="G1816" s="429">
        <v>9.1783314546012946E-4</v>
      </c>
      <c r="H1816" s="444">
        <v>2.7918436265046728E-5</v>
      </c>
      <c r="I1816" s="412">
        <v>2.6710700793798687E-5</v>
      </c>
      <c r="J1816" s="428">
        <v>2.87300172803319E-2</v>
      </c>
    </row>
    <row r="1817" spans="1:10" ht="15.6" x14ac:dyDescent="0.3">
      <c r="A1817" s="422" t="s">
        <v>50</v>
      </c>
      <c r="B1817" s="423">
        <v>2033</v>
      </c>
      <c r="C1817" s="436" t="s">
        <v>2043</v>
      </c>
      <c r="D1817" s="433">
        <v>4.2485882084107862E-3</v>
      </c>
      <c r="E1817" s="407">
        <v>2.3669916317197941E-2</v>
      </c>
      <c r="F1817" s="407">
        <v>9.3772241158907965E-4</v>
      </c>
      <c r="G1817" s="429">
        <v>8.6318594618776479E-4</v>
      </c>
      <c r="H1817" s="444">
        <v>2.6421146401402567E-5</v>
      </c>
      <c r="I1817" s="412">
        <v>2.5278179489014818E-5</v>
      </c>
      <c r="J1817" s="428">
        <v>2.8348608015370237E-2</v>
      </c>
    </row>
    <row r="1818" spans="1:10" ht="15.6" x14ac:dyDescent="0.3">
      <c r="A1818" s="422" t="s">
        <v>50</v>
      </c>
      <c r="B1818" s="423">
        <v>2034</v>
      </c>
      <c r="C1818" s="436" t="s">
        <v>2044</v>
      </c>
      <c r="D1818" s="433">
        <v>3.9043037438873714E-3</v>
      </c>
      <c r="E1818" s="407">
        <v>2.2648263984535111E-2</v>
      </c>
      <c r="F1818" s="407">
        <v>8.8250414322365049E-4</v>
      </c>
      <c r="G1818" s="429">
        <v>8.1236176612696899E-4</v>
      </c>
      <c r="H1818" s="444">
        <v>2.4998342179395689E-5</v>
      </c>
      <c r="I1818" s="412">
        <v>2.3916920004960539E-5</v>
      </c>
      <c r="J1818" s="428">
        <v>2.8019368877938152E-2</v>
      </c>
    </row>
    <row r="1819" spans="1:10" ht="15.6" x14ac:dyDescent="0.3">
      <c r="A1819" s="422" t="s">
        <v>50</v>
      </c>
      <c r="B1819" s="423">
        <v>2035</v>
      </c>
      <c r="C1819" s="436" t="s">
        <v>2045</v>
      </c>
      <c r="D1819" s="433">
        <v>3.6043613970566089E-3</v>
      </c>
      <c r="E1819" s="407">
        <v>2.1813575707792295E-2</v>
      </c>
      <c r="F1819" s="407">
        <v>8.3178765415107766E-4</v>
      </c>
      <c r="G1819" s="429">
        <v>7.6568286126098718E-4</v>
      </c>
      <c r="H1819" s="444">
        <v>2.3738615923969744E-5</v>
      </c>
      <c r="I1819" s="412">
        <v>2.2711693623627789E-5</v>
      </c>
      <c r="J1819" s="428">
        <v>2.7737465000739012E-2</v>
      </c>
    </row>
    <row r="1820" spans="1:10" ht="15.6" x14ac:dyDescent="0.3">
      <c r="A1820" s="422" t="s">
        <v>50</v>
      </c>
      <c r="B1820" s="423">
        <v>2036</v>
      </c>
      <c r="C1820" s="436" t="s">
        <v>2046</v>
      </c>
      <c r="D1820" s="433">
        <v>3.3455415381566573E-3</v>
      </c>
      <c r="E1820" s="407">
        <v>2.1134623672205217E-2</v>
      </c>
      <c r="F1820" s="407">
        <v>7.8688596772972358E-4</v>
      </c>
      <c r="G1820" s="429">
        <v>7.243552606896761E-4</v>
      </c>
      <c r="H1820" s="444">
        <v>2.2610025362221562E-5</v>
      </c>
      <c r="I1820" s="412">
        <v>2.1631932222712073E-5</v>
      </c>
      <c r="J1820" s="428">
        <v>2.7498096478036072E-2</v>
      </c>
    </row>
    <row r="1821" spans="1:10" ht="15.6" x14ac:dyDescent="0.3">
      <c r="A1821" s="422" t="s">
        <v>50</v>
      </c>
      <c r="B1821" s="423">
        <v>2037</v>
      </c>
      <c r="C1821" s="436" t="s">
        <v>2047</v>
      </c>
      <c r="D1821" s="433">
        <v>3.1255523638619234E-3</v>
      </c>
      <c r="E1821" s="407">
        <v>2.0591168203062546E-2</v>
      </c>
      <c r="F1821" s="407">
        <v>7.4665943004038101E-4</v>
      </c>
      <c r="G1821" s="429">
        <v>6.8732962373939746E-4</v>
      </c>
      <c r="H1821" s="444">
        <v>2.1567070506136515E-5</v>
      </c>
      <c r="I1821" s="412">
        <v>2.0634088088227734E-5</v>
      </c>
      <c r="J1821" s="428">
        <v>2.7296747941781822E-2</v>
      </c>
    </row>
    <row r="1822" spans="1:10" ht="15.6" x14ac:dyDescent="0.3">
      <c r="A1822" s="422" t="s">
        <v>50</v>
      </c>
      <c r="B1822" s="423">
        <v>2038</v>
      </c>
      <c r="C1822" s="436" t="s">
        <v>2048</v>
      </c>
      <c r="D1822" s="433">
        <v>2.930692524667146E-3</v>
      </c>
      <c r="E1822" s="407">
        <v>2.0119892801353897E-2</v>
      </c>
      <c r="F1822" s="407">
        <v>7.1094870537573643E-4</v>
      </c>
      <c r="G1822" s="429">
        <v>6.5446282417599684E-4</v>
      </c>
      <c r="H1822" s="444">
        <v>2.0698413159115082E-5</v>
      </c>
      <c r="I1822" s="412">
        <v>1.980301325090428E-5</v>
      </c>
      <c r="J1822" s="428">
        <v>2.7128928281878947E-2</v>
      </c>
    </row>
    <row r="1823" spans="1:10" ht="15.6" x14ac:dyDescent="0.3">
      <c r="A1823" s="422" t="s">
        <v>50</v>
      </c>
      <c r="B1823" s="423">
        <v>2039</v>
      </c>
      <c r="C1823" s="436" t="s">
        <v>2049</v>
      </c>
      <c r="D1823" s="433">
        <v>2.7515780352702596E-3</v>
      </c>
      <c r="E1823" s="407">
        <v>1.9692436546908183E-2</v>
      </c>
      <c r="F1823" s="407">
        <v>6.7953252091693117E-4</v>
      </c>
      <c r="G1823" s="429">
        <v>6.2554968030608359E-4</v>
      </c>
      <c r="H1823" s="444">
        <v>1.9971916808810939E-5</v>
      </c>
      <c r="I1823" s="412">
        <v>1.9107939914009635E-5</v>
      </c>
      <c r="J1823" s="428">
        <v>2.6989914075530367E-2</v>
      </c>
    </row>
    <row r="1824" spans="1:10" ht="15.6" x14ac:dyDescent="0.3">
      <c r="A1824" s="422" t="s">
        <v>50</v>
      </c>
      <c r="B1824" s="423">
        <v>2040</v>
      </c>
      <c r="C1824" s="436" t="s">
        <v>2050</v>
      </c>
      <c r="D1824" s="433">
        <v>2.5993969856286472E-3</v>
      </c>
      <c r="E1824" s="407">
        <v>1.93584863231228E-2</v>
      </c>
      <c r="F1824" s="407">
        <v>6.5244024386189488E-4</v>
      </c>
      <c r="G1824" s="429">
        <v>6.0061610735753345E-4</v>
      </c>
      <c r="H1824" s="444">
        <v>1.9347310746102583E-5</v>
      </c>
      <c r="I1824" s="412">
        <v>1.8510356860322807E-5</v>
      </c>
      <c r="J1824" s="428">
        <v>2.6875270934349084E-2</v>
      </c>
    </row>
    <row r="1825" spans="1:10" ht="15.6" x14ac:dyDescent="0.3">
      <c r="A1825" s="422" t="s">
        <v>50</v>
      </c>
      <c r="B1825" s="423">
        <v>2041</v>
      </c>
      <c r="C1825" s="436" t="s">
        <v>2051</v>
      </c>
      <c r="D1825" s="433">
        <v>2.4797922313523789E-3</v>
      </c>
      <c r="E1825" s="407">
        <v>1.9096157537083557E-2</v>
      </c>
      <c r="F1825" s="407">
        <v>6.3058544656363516E-4</v>
      </c>
      <c r="G1825" s="429">
        <v>5.8050246716856923E-4</v>
      </c>
      <c r="H1825" s="444">
        <v>1.8844582417902458E-5</v>
      </c>
      <c r="I1825" s="412">
        <v>1.8029375494891629E-5</v>
      </c>
      <c r="J1825" s="428">
        <v>2.6781849777153775E-2</v>
      </c>
    </row>
    <row r="1826" spans="1:10" ht="15.6" x14ac:dyDescent="0.3">
      <c r="A1826" s="422" t="s">
        <v>50</v>
      </c>
      <c r="B1826" s="423">
        <v>2042</v>
      </c>
      <c r="C1826" s="436" t="s">
        <v>2052</v>
      </c>
      <c r="D1826" s="433">
        <v>2.3785698834525265E-3</v>
      </c>
      <c r="E1826" s="407">
        <v>1.885982953491748E-2</v>
      </c>
      <c r="F1826" s="407">
        <v>6.1216903851777846E-4</v>
      </c>
      <c r="G1826" s="429">
        <v>5.635544291871837E-4</v>
      </c>
      <c r="H1826" s="444">
        <v>1.8446831993285612E-5</v>
      </c>
      <c r="I1826" s="412">
        <v>1.7648825522911441E-5</v>
      </c>
      <c r="J1826" s="428">
        <v>2.6705439689185411E-2</v>
      </c>
    </row>
    <row r="1827" spans="1:10" ht="15.6" x14ac:dyDescent="0.3">
      <c r="A1827" s="422" t="s">
        <v>50</v>
      </c>
      <c r="B1827" s="423">
        <v>2043</v>
      </c>
      <c r="C1827" s="436" t="s">
        <v>2053</v>
      </c>
      <c r="D1827" s="433">
        <v>2.3021014053303574E-3</v>
      </c>
      <c r="E1827" s="407">
        <v>1.869062959696613E-2</v>
      </c>
      <c r="F1827" s="407">
        <v>5.9683107453756528E-4</v>
      </c>
      <c r="G1827" s="429">
        <v>5.4944006315599465E-4</v>
      </c>
      <c r="H1827" s="444">
        <v>1.8132397020441969E-5</v>
      </c>
      <c r="I1827" s="412">
        <v>1.7348004480574556E-5</v>
      </c>
      <c r="J1827" s="428">
        <v>2.6643451105755226E-2</v>
      </c>
    </row>
    <row r="1828" spans="1:10" ht="15.6" x14ac:dyDescent="0.3">
      <c r="A1828" s="422" t="s">
        <v>50</v>
      </c>
      <c r="B1828" s="423">
        <v>2044</v>
      </c>
      <c r="C1828" s="436" t="s">
        <v>2054</v>
      </c>
      <c r="D1828" s="433">
        <v>2.2443543017435477E-3</v>
      </c>
      <c r="E1828" s="407">
        <v>1.8557579021149691E-2</v>
      </c>
      <c r="F1828" s="407">
        <v>5.8409675468257206E-4</v>
      </c>
      <c r="G1828" s="429">
        <v>5.3772219633438649E-4</v>
      </c>
      <c r="H1828" s="444">
        <v>1.7885620466272242E-5</v>
      </c>
      <c r="I1828" s="412">
        <v>1.7111895918186826E-5</v>
      </c>
      <c r="J1828" s="428">
        <v>2.6593191164704846E-2</v>
      </c>
    </row>
    <row r="1829" spans="1:10" ht="15.6" x14ac:dyDescent="0.3">
      <c r="A1829" s="422" t="s">
        <v>50</v>
      </c>
      <c r="B1829" s="423">
        <v>2045</v>
      </c>
      <c r="C1829" s="436" t="s">
        <v>2055</v>
      </c>
      <c r="D1829" s="433">
        <v>2.2043693803632E-3</v>
      </c>
      <c r="E1829" s="407">
        <v>1.8472279661579053E-2</v>
      </c>
      <c r="F1829" s="407">
        <v>5.7358594193022429E-4</v>
      </c>
      <c r="G1829" s="429">
        <v>5.2805126300683243E-4</v>
      </c>
      <c r="H1829" s="444">
        <v>1.7695205903441686E-5</v>
      </c>
      <c r="I1829" s="412">
        <v>1.6929715743205657E-5</v>
      </c>
      <c r="J1829" s="428">
        <v>2.6551701468362894E-2</v>
      </c>
    </row>
    <row r="1830" spans="1:10" ht="15.6" x14ac:dyDescent="0.3">
      <c r="A1830" s="422" t="s">
        <v>50</v>
      </c>
      <c r="B1830" s="423">
        <v>2046</v>
      </c>
      <c r="C1830" s="436" t="s">
        <v>2056</v>
      </c>
      <c r="D1830" s="433">
        <v>2.1698198542301032E-3</v>
      </c>
      <c r="E1830" s="407">
        <v>1.840015078598016E-2</v>
      </c>
      <c r="F1830" s="407">
        <v>5.6502526820151962E-4</v>
      </c>
      <c r="G1830" s="429">
        <v>5.2017432380174809E-4</v>
      </c>
      <c r="H1830" s="444">
        <v>1.7554943968067709E-5</v>
      </c>
      <c r="I1830" s="412">
        <v>1.679552353251258E-5</v>
      </c>
      <c r="J1830" s="428">
        <v>2.6518166551693534E-2</v>
      </c>
    </row>
    <row r="1831" spans="1:10" ht="15.6" x14ac:dyDescent="0.3">
      <c r="A1831" s="422" t="s">
        <v>50</v>
      </c>
      <c r="B1831" s="423">
        <v>2047</v>
      </c>
      <c r="C1831" s="436" t="s">
        <v>2057</v>
      </c>
      <c r="D1831" s="433">
        <v>2.1405044446830093E-3</v>
      </c>
      <c r="E1831" s="407">
        <v>1.8335359229727718E-2</v>
      </c>
      <c r="F1831" s="407">
        <v>5.5810866803380718E-4</v>
      </c>
      <c r="G1831" s="429">
        <v>5.1381075708222565E-4</v>
      </c>
      <c r="H1831" s="444">
        <v>1.7445491920659141E-5</v>
      </c>
      <c r="I1831" s="412">
        <v>1.6690803529290547E-5</v>
      </c>
      <c r="J1831" s="428">
        <v>2.6490710362880188E-2</v>
      </c>
    </row>
    <row r="1832" spans="1:10" ht="15.6" x14ac:dyDescent="0.3">
      <c r="A1832" s="422" t="s">
        <v>50</v>
      </c>
      <c r="B1832" s="423">
        <v>2048</v>
      </c>
      <c r="C1832" s="436" t="s">
        <v>2058</v>
      </c>
      <c r="D1832" s="433">
        <v>2.1168721328202345E-3</v>
      </c>
      <c r="E1832" s="407">
        <v>1.8281255068354499E-2</v>
      </c>
      <c r="F1832" s="407">
        <v>5.5252337080400921E-4</v>
      </c>
      <c r="G1832" s="429">
        <v>5.0867169954778736E-4</v>
      </c>
      <c r="H1832" s="444">
        <v>1.7353724702939038E-5</v>
      </c>
      <c r="I1832" s="412">
        <v>1.6603013573031198E-5</v>
      </c>
      <c r="J1832" s="428">
        <v>2.6468523523707297E-2</v>
      </c>
    </row>
    <row r="1833" spans="1:10" ht="15.6" x14ac:dyDescent="0.3">
      <c r="A1833" s="422" t="s">
        <v>50</v>
      </c>
      <c r="B1833" s="423">
        <v>2049</v>
      </c>
      <c r="C1833" s="436" t="s">
        <v>2059</v>
      </c>
      <c r="D1833" s="433">
        <v>2.1073015146900105E-3</v>
      </c>
      <c r="E1833" s="407">
        <v>1.8294654701588756E-2</v>
      </c>
      <c r="F1833" s="407">
        <v>5.4873724850640782E-4</v>
      </c>
      <c r="G1833" s="429">
        <v>5.0518846926469812E-4</v>
      </c>
      <c r="H1833" s="444">
        <v>1.7288842604155697E-5</v>
      </c>
      <c r="I1833" s="412">
        <v>1.6540930495935536E-5</v>
      </c>
      <c r="J1833" s="428">
        <v>2.6449929126573728E-2</v>
      </c>
    </row>
    <row r="1834" spans="1:10" ht="15.6" x14ac:dyDescent="0.3">
      <c r="A1834" s="422" t="s">
        <v>50</v>
      </c>
      <c r="B1834" s="423">
        <v>2050</v>
      </c>
      <c r="C1834" s="436" t="s">
        <v>2060</v>
      </c>
      <c r="D1834" s="433">
        <v>2.0997882744457088E-3</v>
      </c>
      <c r="E1834" s="407">
        <v>1.8307608213516825E-2</v>
      </c>
      <c r="F1834" s="407">
        <v>5.4577132508157301E-4</v>
      </c>
      <c r="G1834" s="429">
        <v>5.0245840585342585E-4</v>
      </c>
      <c r="H1834" s="444">
        <v>1.7224740667177407E-5</v>
      </c>
      <c r="I1834" s="412">
        <v>1.647960379944303E-5</v>
      </c>
      <c r="J1834" s="428">
        <v>2.6435150602814057E-2</v>
      </c>
    </row>
    <row r="1835" spans="1:10" ht="15.6" x14ac:dyDescent="0.3">
      <c r="A1835" s="422" t="s">
        <v>51</v>
      </c>
      <c r="B1835" s="423">
        <v>2015</v>
      </c>
      <c r="C1835" s="436" t="s">
        <v>2520</v>
      </c>
      <c r="D1835" s="433">
        <v>5.4521959436443633E-2</v>
      </c>
      <c r="E1835" s="407">
        <v>0.2265951520852223</v>
      </c>
      <c r="F1835" s="407">
        <v>1.9585667758079042E-3</v>
      </c>
      <c r="G1835" s="429">
        <v>1.8100355400674916E-3</v>
      </c>
      <c r="H1835" s="444">
        <v>1.4784066379699206E-4</v>
      </c>
      <c r="I1835" s="412">
        <v>1.4144514104806166E-4</v>
      </c>
      <c r="J1835" s="428">
        <v>4.5449080178047968E-2</v>
      </c>
    </row>
    <row r="1836" spans="1:10" ht="15.6" x14ac:dyDescent="0.3">
      <c r="A1836" s="422" t="s">
        <v>51</v>
      </c>
      <c r="B1836" s="423">
        <v>2016</v>
      </c>
      <c r="C1836" s="436" t="s">
        <v>2521</v>
      </c>
      <c r="D1836" s="433">
        <v>4.4913525567643602E-2</v>
      </c>
      <c r="E1836" s="407">
        <v>0.19180072566592973</v>
      </c>
      <c r="F1836" s="407">
        <v>1.8177964696928434E-3</v>
      </c>
      <c r="G1836" s="429">
        <v>1.6789318147434253E-3</v>
      </c>
      <c r="H1836" s="444">
        <v>1.3327964630565169E-4</v>
      </c>
      <c r="I1836" s="412">
        <v>1.2751402777572515E-4</v>
      </c>
      <c r="J1836" s="428">
        <v>4.4506119553162422E-2</v>
      </c>
    </row>
    <row r="1837" spans="1:10" ht="15.6" x14ac:dyDescent="0.3">
      <c r="A1837" s="422" t="s">
        <v>51</v>
      </c>
      <c r="B1837" s="423">
        <v>2017</v>
      </c>
      <c r="C1837" s="436" t="s">
        <v>2061</v>
      </c>
      <c r="D1837" s="433">
        <v>3.693463678244141E-2</v>
      </c>
      <c r="E1837" s="407">
        <v>0.16268467453884336</v>
      </c>
      <c r="F1837" s="407">
        <v>1.736316912332541E-3</v>
      </c>
      <c r="G1837" s="429">
        <v>1.6026408981258265E-3</v>
      </c>
      <c r="H1837" s="444">
        <v>1.2089434129965749E-4</v>
      </c>
      <c r="I1837" s="412">
        <v>1.1566450973148594E-4</v>
      </c>
      <c r="J1837" s="428">
        <v>4.3431172682508748E-2</v>
      </c>
    </row>
    <row r="1838" spans="1:10" ht="15.6" x14ac:dyDescent="0.3">
      <c r="A1838" s="422" t="s">
        <v>51</v>
      </c>
      <c r="B1838" s="423">
        <v>2018</v>
      </c>
      <c r="C1838" s="436" t="s">
        <v>2062</v>
      </c>
      <c r="D1838" s="433">
        <v>3.0158542154453037E-2</v>
      </c>
      <c r="E1838" s="407">
        <v>0.13749804073041719</v>
      </c>
      <c r="F1838" s="407">
        <v>1.6911486359241256E-3</v>
      </c>
      <c r="G1838" s="429">
        <v>1.5600124608001161E-3</v>
      </c>
      <c r="H1838" s="444">
        <v>1.1064167766164972E-4</v>
      </c>
      <c r="I1838" s="412">
        <v>1.0585537262338887E-4</v>
      </c>
      <c r="J1838" s="428">
        <v>4.2327381720294703E-2</v>
      </c>
    </row>
    <row r="1839" spans="1:10" ht="15.6" x14ac:dyDescent="0.3">
      <c r="A1839" s="422" t="s">
        <v>51</v>
      </c>
      <c r="B1839" s="423">
        <v>2019</v>
      </c>
      <c r="C1839" s="436" t="s">
        <v>2063</v>
      </c>
      <c r="D1839" s="433">
        <v>2.436538673700487E-2</v>
      </c>
      <c r="E1839" s="407">
        <v>0.11620186539296377</v>
      </c>
      <c r="F1839" s="407">
        <v>1.647266562394395E-3</v>
      </c>
      <c r="G1839" s="429">
        <v>1.5188488968335362E-3</v>
      </c>
      <c r="H1839" s="444">
        <v>1.0220991650977657E-4</v>
      </c>
      <c r="I1839" s="412">
        <v>9.7788364874457477E-5</v>
      </c>
      <c r="J1839" s="428">
        <v>4.1130525649774353E-2</v>
      </c>
    </row>
    <row r="1840" spans="1:10" ht="15.6" x14ac:dyDescent="0.3">
      <c r="A1840" s="422" t="s">
        <v>51</v>
      </c>
      <c r="B1840" s="423">
        <v>2020</v>
      </c>
      <c r="C1840" s="436" t="s">
        <v>2064</v>
      </c>
      <c r="D1840" s="433">
        <v>2.0295556193230202E-2</v>
      </c>
      <c r="E1840" s="407">
        <v>9.8729036541768594E-2</v>
      </c>
      <c r="F1840" s="407">
        <v>1.5993174164706809E-3</v>
      </c>
      <c r="G1840" s="429">
        <v>1.4743120668241532E-3</v>
      </c>
      <c r="H1840" s="444">
        <v>9.4951837930139438E-5</v>
      </c>
      <c r="I1840" s="412">
        <v>9.0844265767510741E-5</v>
      </c>
      <c r="J1840" s="428">
        <v>3.9913676608180765E-2</v>
      </c>
    </row>
    <row r="1841" spans="1:10" ht="15.6" x14ac:dyDescent="0.3">
      <c r="A1841" s="422" t="s">
        <v>51</v>
      </c>
      <c r="B1841" s="423">
        <v>2021</v>
      </c>
      <c r="C1841" s="436" t="s">
        <v>2065</v>
      </c>
      <c r="D1841" s="433">
        <v>1.7203663739751861E-2</v>
      </c>
      <c r="E1841" s="407">
        <v>8.4293815860623289E-2</v>
      </c>
      <c r="F1841" s="407">
        <v>1.5206389633871992E-3</v>
      </c>
      <c r="G1841" s="429">
        <v>1.4016133538111951E-3</v>
      </c>
      <c r="H1841" s="444">
        <v>8.7283605413480196E-5</v>
      </c>
      <c r="I1841" s="412">
        <v>8.3507754952339222E-5</v>
      </c>
      <c r="J1841" s="428">
        <v>3.8691394673550684E-2</v>
      </c>
    </row>
    <row r="1842" spans="1:10" ht="15.6" x14ac:dyDescent="0.3">
      <c r="A1842" s="422" t="s">
        <v>51</v>
      </c>
      <c r="B1842" s="423">
        <v>2022</v>
      </c>
      <c r="C1842" s="436" t="s">
        <v>2066</v>
      </c>
      <c r="D1842" s="433">
        <v>1.4323868052074262E-2</v>
      </c>
      <c r="E1842" s="407">
        <v>7.1934667084062237E-2</v>
      </c>
      <c r="F1842" s="407">
        <v>1.443324038758535E-3</v>
      </c>
      <c r="G1842" s="429">
        <v>1.3301455283027295E-3</v>
      </c>
      <c r="H1842" s="444">
        <v>8.0830283438488822E-5</v>
      </c>
      <c r="I1842" s="412">
        <v>7.7333605202004085E-5</v>
      </c>
      <c r="J1842" s="428">
        <v>3.748290549506314E-2</v>
      </c>
    </row>
    <row r="1843" spans="1:10" ht="15.6" x14ac:dyDescent="0.3">
      <c r="A1843" s="422" t="s">
        <v>51</v>
      </c>
      <c r="B1843" s="423">
        <v>2023</v>
      </c>
      <c r="C1843" s="436" t="s">
        <v>2067</v>
      </c>
      <c r="D1843" s="433">
        <v>1.2288378689650593E-2</v>
      </c>
      <c r="E1843" s="407">
        <v>6.2173286690563434E-2</v>
      </c>
      <c r="F1843" s="407">
        <v>1.3729983497090313E-3</v>
      </c>
      <c r="G1843" s="429">
        <v>1.2651753829229279E-3</v>
      </c>
      <c r="H1843" s="444">
        <v>7.3089156352420856E-5</v>
      </c>
      <c r="I1843" s="412">
        <v>6.9927353160180512E-5</v>
      </c>
      <c r="J1843" s="428">
        <v>3.6288050355046626E-2</v>
      </c>
    </row>
    <row r="1844" spans="1:10" ht="15.6" x14ac:dyDescent="0.3">
      <c r="A1844" s="422" t="s">
        <v>51</v>
      </c>
      <c r="B1844" s="423">
        <v>2024</v>
      </c>
      <c r="C1844" s="436" t="s">
        <v>2068</v>
      </c>
      <c r="D1844" s="433">
        <v>1.0556824113044674E-2</v>
      </c>
      <c r="E1844" s="407">
        <v>5.4019843766020266E-2</v>
      </c>
      <c r="F1844" s="407">
        <v>1.3109844920854532E-3</v>
      </c>
      <c r="G1844" s="429">
        <v>1.2079491578747741E-3</v>
      </c>
      <c r="H1844" s="444">
        <v>6.8134900553669134E-5</v>
      </c>
      <c r="I1844" s="412">
        <v>6.5187415519709743E-5</v>
      </c>
      <c r="J1844" s="428">
        <v>3.5118861564441176E-2</v>
      </c>
    </row>
    <row r="1845" spans="1:10" ht="15.6" x14ac:dyDescent="0.3">
      <c r="A1845" s="422" t="s">
        <v>51</v>
      </c>
      <c r="B1845" s="423">
        <v>2025</v>
      </c>
      <c r="C1845" s="436" t="s">
        <v>2069</v>
      </c>
      <c r="D1845" s="433">
        <v>9.168822063413698E-3</v>
      </c>
      <c r="E1845" s="407">
        <v>4.7532557313588596E-2</v>
      </c>
      <c r="F1845" s="407">
        <v>1.2575693227147853E-3</v>
      </c>
      <c r="G1845" s="429">
        <v>1.1586156788577487E-3</v>
      </c>
      <c r="H1845" s="444">
        <v>6.2403310985201328E-5</v>
      </c>
      <c r="I1845" s="412">
        <v>5.9703775085204712E-5</v>
      </c>
      <c r="J1845" s="428">
        <v>3.3963743171710178E-2</v>
      </c>
    </row>
    <row r="1846" spans="1:10" ht="15.6" x14ac:dyDescent="0.3">
      <c r="A1846" s="422" t="s">
        <v>51</v>
      </c>
      <c r="B1846" s="423">
        <v>2026</v>
      </c>
      <c r="C1846" s="436" t="s">
        <v>2070</v>
      </c>
      <c r="D1846" s="433">
        <v>8.0356530777585793E-3</v>
      </c>
      <c r="E1846" s="407">
        <v>4.2340834396978701E-2</v>
      </c>
      <c r="F1846" s="407">
        <v>1.2050893605750918E-3</v>
      </c>
      <c r="G1846" s="429">
        <v>1.1102049112052465E-3</v>
      </c>
      <c r="H1846" s="444">
        <v>5.8189495396577935E-5</v>
      </c>
      <c r="I1846" s="412">
        <v>5.5672244417710509E-5</v>
      </c>
      <c r="J1846" s="428">
        <v>3.2934715220433716E-2</v>
      </c>
    </row>
    <row r="1847" spans="1:10" ht="15.6" x14ac:dyDescent="0.3">
      <c r="A1847" s="422" t="s">
        <v>51</v>
      </c>
      <c r="B1847" s="423">
        <v>2027</v>
      </c>
      <c r="C1847" s="436" t="s">
        <v>2071</v>
      </c>
      <c r="D1847" s="433">
        <v>7.0877603469791323E-3</v>
      </c>
      <c r="E1847" s="407">
        <v>3.8042547227833449E-2</v>
      </c>
      <c r="F1847" s="407">
        <v>1.1404254015751965E-3</v>
      </c>
      <c r="G1847" s="429">
        <v>1.0503676561350861E-3</v>
      </c>
      <c r="H1847" s="444">
        <v>4.7996221104432193E-5</v>
      </c>
      <c r="I1847" s="412">
        <v>4.5919924116728743E-5</v>
      </c>
      <c r="J1847" s="428">
        <v>3.1964079494759254E-2</v>
      </c>
    </row>
    <row r="1848" spans="1:10" ht="15.6" x14ac:dyDescent="0.3">
      <c r="A1848" s="422" t="s">
        <v>51</v>
      </c>
      <c r="B1848" s="423">
        <v>2028</v>
      </c>
      <c r="C1848" s="436" t="s">
        <v>2072</v>
      </c>
      <c r="D1848" s="433">
        <v>6.3076035484228099E-3</v>
      </c>
      <c r="E1848" s="407">
        <v>3.4562547623481134E-2</v>
      </c>
      <c r="F1848" s="407">
        <v>1.0737210073945866E-3</v>
      </c>
      <c r="G1848" s="429">
        <v>9.8882206002180425E-4</v>
      </c>
      <c r="H1848" s="444">
        <v>4.2260130013424552E-5</v>
      </c>
      <c r="I1848" s="412">
        <v>4.0431972109777034E-5</v>
      </c>
      <c r="J1848" s="428">
        <v>3.1089382018512621E-2</v>
      </c>
    </row>
    <row r="1849" spans="1:10" ht="15.6" x14ac:dyDescent="0.3">
      <c r="A1849" s="422" t="s">
        <v>51</v>
      </c>
      <c r="B1849" s="423">
        <v>2029</v>
      </c>
      <c r="C1849" s="436" t="s">
        <v>2073</v>
      </c>
      <c r="D1849" s="433">
        <v>5.6379403975677549E-3</v>
      </c>
      <c r="E1849" s="407">
        <v>3.1658121620111362E-2</v>
      </c>
      <c r="F1849" s="407">
        <v>1.00874779539534E-3</v>
      </c>
      <c r="G1849" s="429">
        <v>9.2890211542456217E-4</v>
      </c>
      <c r="H1849" s="444">
        <v>3.7437857995488135E-5</v>
      </c>
      <c r="I1849" s="412">
        <v>3.5818317779050769E-5</v>
      </c>
      <c r="J1849" s="428">
        <v>3.0303977111668608E-2</v>
      </c>
    </row>
    <row r="1850" spans="1:10" ht="15.6" x14ac:dyDescent="0.3">
      <c r="A1850" s="422" t="s">
        <v>51</v>
      </c>
      <c r="B1850" s="423">
        <v>2030</v>
      </c>
      <c r="C1850" s="436" t="s">
        <v>2074</v>
      </c>
      <c r="D1850" s="433">
        <v>5.0852418431771088E-3</v>
      </c>
      <c r="E1850" s="407">
        <v>2.930706331890175E-2</v>
      </c>
      <c r="F1850" s="407">
        <v>9.4747910671057699E-4</v>
      </c>
      <c r="G1850" s="429">
        <v>8.7242816989476651E-4</v>
      </c>
      <c r="H1850" s="444">
        <v>3.3686226401307447E-5</v>
      </c>
      <c r="I1850" s="412">
        <v>3.2228975528534909E-5</v>
      </c>
      <c r="J1850" s="428">
        <v>2.9602851519772811E-2</v>
      </c>
    </row>
    <row r="1851" spans="1:10" ht="15.6" x14ac:dyDescent="0.3">
      <c r="A1851" s="422" t="s">
        <v>51</v>
      </c>
      <c r="B1851" s="423">
        <v>2031</v>
      </c>
      <c r="C1851" s="436" t="s">
        <v>2075</v>
      </c>
      <c r="D1851" s="433">
        <v>4.5995379026834539E-3</v>
      </c>
      <c r="E1851" s="407">
        <v>2.7284513884342932E-2</v>
      </c>
      <c r="F1851" s="407">
        <v>8.9013685241172099E-4</v>
      </c>
      <c r="G1851" s="429">
        <v>8.1961650486217117E-4</v>
      </c>
      <c r="H1851" s="444">
        <v>3.1351623649976122E-5</v>
      </c>
      <c r="I1851" s="412">
        <v>2.999536736804677E-5</v>
      </c>
      <c r="J1851" s="428">
        <v>2.8980198790030633E-2</v>
      </c>
    </row>
    <row r="1852" spans="1:10" ht="15.6" x14ac:dyDescent="0.3">
      <c r="A1852" s="422" t="s">
        <v>51</v>
      </c>
      <c r="B1852" s="423">
        <v>2032</v>
      </c>
      <c r="C1852" s="436" t="s">
        <v>2076</v>
      </c>
      <c r="D1852" s="433">
        <v>4.1867089448054768E-3</v>
      </c>
      <c r="E1852" s="407">
        <v>2.5648852634630702E-2</v>
      </c>
      <c r="F1852" s="407">
        <v>8.3641153227371459E-4</v>
      </c>
      <c r="G1852" s="429">
        <v>7.7013058835002186E-4</v>
      </c>
      <c r="H1852" s="444">
        <v>2.9009959303930674E-5</v>
      </c>
      <c r="I1852" s="412">
        <v>2.7755001519056322E-5</v>
      </c>
      <c r="J1852" s="428">
        <v>2.8429679862971603E-2</v>
      </c>
    </row>
    <row r="1853" spans="1:10" ht="15.6" x14ac:dyDescent="0.3">
      <c r="A1853" s="422" t="s">
        <v>51</v>
      </c>
      <c r="B1853" s="423">
        <v>2033</v>
      </c>
      <c r="C1853" s="436" t="s">
        <v>2077</v>
      </c>
      <c r="D1853" s="433">
        <v>3.8293504230343372E-3</v>
      </c>
      <c r="E1853" s="407">
        <v>2.4289237862909749E-2</v>
      </c>
      <c r="F1853" s="407">
        <v>7.8677734503944711E-4</v>
      </c>
      <c r="G1853" s="429">
        <v>7.2442553502919532E-4</v>
      </c>
      <c r="H1853" s="444">
        <v>2.7172567693911675E-5</v>
      </c>
      <c r="I1853" s="412">
        <v>2.5997089576221486E-5</v>
      </c>
      <c r="J1853" s="428">
        <v>2.794485905741401E-2</v>
      </c>
    </row>
    <row r="1854" spans="1:10" ht="15.6" x14ac:dyDescent="0.3">
      <c r="A1854" s="422" t="s">
        <v>51</v>
      </c>
      <c r="B1854" s="423">
        <v>2034</v>
      </c>
      <c r="C1854" s="436" t="s">
        <v>2078</v>
      </c>
      <c r="D1854" s="433">
        <v>3.5070788354227963E-3</v>
      </c>
      <c r="E1854" s="407">
        <v>2.3108433843062298E-2</v>
      </c>
      <c r="F1854" s="407">
        <v>7.4057169351963114E-4</v>
      </c>
      <c r="G1854" s="429">
        <v>6.8188202660918456E-4</v>
      </c>
      <c r="H1854" s="444">
        <v>2.5578275014562679E-5</v>
      </c>
      <c r="I1854" s="412">
        <v>2.447176398664226E-5</v>
      </c>
      <c r="J1854" s="428">
        <v>2.7520453430845367E-2</v>
      </c>
    </row>
    <row r="1855" spans="1:10" ht="15.6" x14ac:dyDescent="0.3">
      <c r="A1855" s="422" t="s">
        <v>51</v>
      </c>
      <c r="B1855" s="423">
        <v>2035</v>
      </c>
      <c r="C1855" s="436" t="s">
        <v>2079</v>
      </c>
      <c r="D1855" s="433">
        <v>3.2253153348614505E-3</v>
      </c>
      <c r="E1855" s="407">
        <v>2.2136584829128683E-2</v>
      </c>
      <c r="F1855" s="407">
        <v>6.9815415158987551E-4</v>
      </c>
      <c r="G1855" s="429">
        <v>6.4282934361952209E-4</v>
      </c>
      <c r="H1855" s="444">
        <v>2.4203969919192046E-5</v>
      </c>
      <c r="I1855" s="412">
        <v>2.3156914416637736E-5</v>
      </c>
      <c r="J1855" s="428">
        <v>2.7151728532937975E-2</v>
      </c>
    </row>
    <row r="1856" spans="1:10" ht="15.6" x14ac:dyDescent="0.3">
      <c r="A1856" s="422" t="s">
        <v>51</v>
      </c>
      <c r="B1856" s="423">
        <v>2036</v>
      </c>
      <c r="C1856" s="436" t="s">
        <v>2080</v>
      </c>
      <c r="D1856" s="433">
        <v>2.976711183010594E-3</v>
      </c>
      <c r="E1856" s="407">
        <v>2.1306906268175354E-2</v>
      </c>
      <c r="F1856" s="407">
        <v>6.6081031863760649E-4</v>
      </c>
      <c r="G1856" s="429">
        <v>6.0844637692938322E-4</v>
      </c>
      <c r="H1856" s="444">
        <v>2.2967124294221808E-5</v>
      </c>
      <c r="I1856" s="412">
        <v>2.1973571409918183E-5</v>
      </c>
      <c r="J1856" s="428">
        <v>2.6832771867696E-2</v>
      </c>
    </row>
    <row r="1857" spans="1:10" ht="15.6" x14ac:dyDescent="0.3">
      <c r="A1857" s="422" t="s">
        <v>51</v>
      </c>
      <c r="B1857" s="423">
        <v>2037</v>
      </c>
      <c r="C1857" s="436" t="s">
        <v>2081</v>
      </c>
      <c r="D1857" s="433">
        <v>2.7662195096776403E-3</v>
      </c>
      <c r="E1857" s="407">
        <v>2.064540484408639E-2</v>
      </c>
      <c r="F1857" s="407">
        <v>6.2724296966464488E-4</v>
      </c>
      <c r="G1857" s="429">
        <v>5.7753778377826043E-4</v>
      </c>
      <c r="H1857" s="444">
        <v>2.1746711965529278E-5</v>
      </c>
      <c r="I1857" s="412">
        <v>2.0805955552850125E-5</v>
      </c>
      <c r="J1857" s="428">
        <v>2.6560015403981254E-2</v>
      </c>
    </row>
    <row r="1858" spans="1:10" ht="15.6" x14ac:dyDescent="0.3">
      <c r="A1858" s="422" t="s">
        <v>51</v>
      </c>
      <c r="B1858" s="423">
        <v>2038</v>
      </c>
      <c r="C1858" s="436" t="s">
        <v>2082</v>
      </c>
      <c r="D1858" s="433">
        <v>2.5729625319075825E-3</v>
      </c>
      <c r="E1858" s="407">
        <v>2.0034950390109489E-2</v>
      </c>
      <c r="F1858" s="407">
        <v>5.9729812575135325E-4</v>
      </c>
      <c r="G1858" s="429">
        <v>5.4996855081584656E-4</v>
      </c>
      <c r="H1858" s="444">
        <v>2.0788607887602331E-5</v>
      </c>
      <c r="I1858" s="412">
        <v>1.9889300167935191E-5</v>
      </c>
      <c r="J1858" s="428">
        <v>2.6328786339489797E-2</v>
      </c>
    </row>
    <row r="1859" spans="1:10" ht="15.6" x14ac:dyDescent="0.3">
      <c r="A1859" s="422" t="s">
        <v>51</v>
      </c>
      <c r="B1859" s="423">
        <v>2039</v>
      </c>
      <c r="C1859" s="436" t="s">
        <v>2083</v>
      </c>
      <c r="D1859" s="433">
        <v>2.3933606921247384E-3</v>
      </c>
      <c r="E1859" s="407">
        <v>1.9471130127854265E-2</v>
      </c>
      <c r="F1859" s="407">
        <v>5.7077136274880438E-4</v>
      </c>
      <c r="G1859" s="429">
        <v>5.2554765607940826E-4</v>
      </c>
      <c r="H1859" s="444">
        <v>1.9970896575786731E-5</v>
      </c>
      <c r="I1859" s="412">
        <v>1.9106964450366307E-5</v>
      </c>
      <c r="J1859" s="428">
        <v>2.6133724838017056E-2</v>
      </c>
    </row>
    <row r="1860" spans="1:10" ht="15.6" x14ac:dyDescent="0.3">
      <c r="A1860" s="422" t="s">
        <v>51</v>
      </c>
      <c r="B1860" s="423">
        <v>2040</v>
      </c>
      <c r="C1860" s="436" t="s">
        <v>2084</v>
      </c>
      <c r="D1860" s="433">
        <v>2.2344420362993274E-3</v>
      </c>
      <c r="E1860" s="407">
        <v>1.9010455547080717E-2</v>
      </c>
      <c r="F1860" s="407">
        <v>5.4753158407287077E-4</v>
      </c>
      <c r="G1860" s="429">
        <v>5.041544839536799E-4</v>
      </c>
      <c r="H1860" s="444">
        <v>1.9284000829865057E-5</v>
      </c>
      <c r="I1860" s="412">
        <v>1.8449782425582995E-5</v>
      </c>
      <c r="J1860" s="428">
        <v>2.5970825964962602E-2</v>
      </c>
    </row>
    <row r="1861" spans="1:10" ht="15.6" x14ac:dyDescent="0.3">
      <c r="A1861" s="422" t="s">
        <v>51</v>
      </c>
      <c r="B1861" s="423">
        <v>2041</v>
      </c>
      <c r="C1861" s="436" t="s">
        <v>2085</v>
      </c>
      <c r="D1861" s="433">
        <v>2.1135357659553011E-3</v>
      </c>
      <c r="E1861" s="407">
        <v>1.8657465748936536E-2</v>
      </c>
      <c r="F1861" s="407">
        <v>5.2907212186624605E-4</v>
      </c>
      <c r="G1861" s="429">
        <v>4.8715841920577932E-4</v>
      </c>
      <c r="H1861" s="444">
        <v>1.8681431112222103E-5</v>
      </c>
      <c r="I1861" s="412">
        <v>1.7873281371762068E-5</v>
      </c>
      <c r="J1861" s="428">
        <v>2.5837113216529348E-2</v>
      </c>
    </row>
    <row r="1862" spans="1:10" ht="15.6" x14ac:dyDescent="0.3">
      <c r="A1862" s="422" t="s">
        <v>51</v>
      </c>
      <c r="B1862" s="423">
        <v>2042</v>
      </c>
      <c r="C1862" s="436" t="s">
        <v>2086</v>
      </c>
      <c r="D1862" s="433">
        <v>2.0074677243323465E-3</v>
      </c>
      <c r="E1862" s="407">
        <v>1.8328261286447212E-2</v>
      </c>
      <c r="F1862" s="407">
        <v>5.1338609127109811E-4</v>
      </c>
      <c r="G1862" s="429">
        <v>4.7271851976120061E-4</v>
      </c>
      <c r="H1862" s="444">
        <v>1.8209229335969016E-5</v>
      </c>
      <c r="I1862" s="412">
        <v>1.7421503993308284E-5</v>
      </c>
      <c r="J1862" s="428">
        <v>2.5726448378427365E-2</v>
      </c>
    </row>
    <row r="1863" spans="1:10" ht="15.6" x14ac:dyDescent="0.3">
      <c r="A1863" s="422" t="s">
        <v>51</v>
      </c>
      <c r="B1863" s="423">
        <v>2043</v>
      </c>
      <c r="C1863" s="436" t="s">
        <v>2087</v>
      </c>
      <c r="D1863" s="433">
        <v>1.9281060428747937E-3</v>
      </c>
      <c r="E1863" s="407">
        <v>1.8091052516314675E-2</v>
      </c>
      <c r="F1863" s="407">
        <v>5.0025640826216391E-4</v>
      </c>
      <c r="G1863" s="429">
        <v>4.6063326734076141E-4</v>
      </c>
      <c r="H1863" s="444">
        <v>1.7854910134412153E-5</v>
      </c>
      <c r="I1863" s="412">
        <v>1.7082509554578524E-5</v>
      </c>
      <c r="J1863" s="428">
        <v>2.563622407560226E-2</v>
      </c>
    </row>
    <row r="1864" spans="1:10" ht="15.6" x14ac:dyDescent="0.3">
      <c r="A1864" s="422" t="s">
        <v>51</v>
      </c>
      <c r="B1864" s="423">
        <v>2044</v>
      </c>
      <c r="C1864" s="436" t="s">
        <v>2088</v>
      </c>
      <c r="D1864" s="433">
        <v>1.8694282124410925E-3</v>
      </c>
      <c r="E1864" s="407">
        <v>1.790613746130932E-2</v>
      </c>
      <c r="F1864" s="407">
        <v>4.8929376860014156E-4</v>
      </c>
      <c r="G1864" s="429">
        <v>4.5054208306197842E-4</v>
      </c>
      <c r="H1864" s="444">
        <v>1.7566425360223102E-5</v>
      </c>
      <c r="I1864" s="412">
        <v>1.6806507197528292E-5</v>
      </c>
      <c r="J1864" s="428">
        <v>2.5562062075229066E-2</v>
      </c>
    </row>
    <row r="1865" spans="1:10" ht="15.6" x14ac:dyDescent="0.3">
      <c r="A1865" s="422" t="s">
        <v>51</v>
      </c>
      <c r="B1865" s="423">
        <v>2045</v>
      </c>
      <c r="C1865" s="436" t="s">
        <v>2089</v>
      </c>
      <c r="D1865" s="433">
        <v>1.8305420020679163E-3</v>
      </c>
      <c r="E1865" s="407">
        <v>1.7787443771274315E-2</v>
      </c>
      <c r="F1865" s="407">
        <v>4.8020439340592754E-4</v>
      </c>
      <c r="G1865" s="429">
        <v>4.4217640456581001E-4</v>
      </c>
      <c r="H1865" s="444">
        <v>1.7341122300431879E-5</v>
      </c>
      <c r="I1865" s="412">
        <v>1.6590956897896368E-5</v>
      </c>
      <c r="J1865" s="428">
        <v>2.5500310478287602E-2</v>
      </c>
    </row>
    <row r="1866" spans="1:10" ht="15.6" x14ac:dyDescent="0.3">
      <c r="A1866" s="422" t="s">
        <v>51</v>
      </c>
      <c r="B1866" s="423">
        <v>2046</v>
      </c>
      <c r="C1866" s="436" t="s">
        <v>2090</v>
      </c>
      <c r="D1866" s="433">
        <v>1.7970419628646316E-3</v>
      </c>
      <c r="E1866" s="407">
        <v>1.7688570447684109E-2</v>
      </c>
      <c r="F1866" s="407">
        <v>4.7274004614708271E-4</v>
      </c>
      <c r="G1866" s="429">
        <v>4.3530697469868352E-4</v>
      </c>
      <c r="H1866" s="444">
        <v>1.7175207088869565E-5</v>
      </c>
      <c r="I1866" s="412">
        <v>1.6432210743163525E-5</v>
      </c>
      <c r="J1866" s="428">
        <v>2.5449198679077301E-2</v>
      </c>
    </row>
    <row r="1867" spans="1:10" ht="15.6" x14ac:dyDescent="0.3">
      <c r="A1867" s="422" t="s">
        <v>51</v>
      </c>
      <c r="B1867" s="423">
        <v>2047</v>
      </c>
      <c r="C1867" s="436" t="s">
        <v>2091</v>
      </c>
      <c r="D1867" s="433">
        <v>1.7684856804359079E-3</v>
      </c>
      <c r="E1867" s="407">
        <v>1.7600455548798001E-2</v>
      </c>
      <c r="F1867" s="407">
        <v>4.6663896007740111E-4</v>
      </c>
      <c r="G1867" s="429">
        <v>4.2969204448086178E-4</v>
      </c>
      <c r="H1867" s="444">
        <v>1.7029074577810825E-5</v>
      </c>
      <c r="I1867" s="412">
        <v>1.6292401824054281E-5</v>
      </c>
      <c r="J1867" s="428">
        <v>2.5407581283422541E-2</v>
      </c>
    </row>
    <row r="1868" spans="1:10" ht="15.6" x14ac:dyDescent="0.3">
      <c r="A1868" s="422" t="s">
        <v>51</v>
      </c>
      <c r="B1868" s="423">
        <v>2048</v>
      </c>
      <c r="C1868" s="436" t="s">
        <v>2092</v>
      </c>
      <c r="D1868" s="433">
        <v>1.7457024660634615E-3</v>
      </c>
      <c r="E1868" s="407">
        <v>1.752939651325006E-2</v>
      </c>
      <c r="F1868" s="407">
        <v>4.6168928122272446E-4</v>
      </c>
      <c r="G1868" s="429">
        <v>4.251373295361466E-4</v>
      </c>
      <c r="H1868" s="444">
        <v>1.6924226059582877E-5</v>
      </c>
      <c r="I1868" s="412">
        <v>1.6192086313744956E-5</v>
      </c>
      <c r="J1868" s="428">
        <v>2.5373541425201148E-2</v>
      </c>
    </row>
    <row r="1869" spans="1:10" ht="15.6" x14ac:dyDescent="0.3">
      <c r="A1869" s="422" t="s">
        <v>51</v>
      </c>
      <c r="B1869" s="423">
        <v>2049</v>
      </c>
      <c r="C1869" s="436" t="s">
        <v>2093</v>
      </c>
      <c r="D1869" s="433">
        <v>1.7366580698723615E-3</v>
      </c>
      <c r="E1869" s="407">
        <v>1.7537204657131475E-2</v>
      </c>
      <c r="F1869" s="407">
        <v>4.5839853191408374E-4</v>
      </c>
      <c r="G1869" s="429">
        <v>4.221080657578102E-4</v>
      </c>
      <c r="H1869" s="444">
        <v>1.6831111888483283E-5</v>
      </c>
      <c r="I1869" s="412">
        <v>1.6103005750363752E-5</v>
      </c>
      <c r="J1869" s="428">
        <v>2.5345706294833747E-2</v>
      </c>
    </row>
    <row r="1870" spans="1:10" ht="15.6" x14ac:dyDescent="0.3">
      <c r="A1870" s="422" t="s">
        <v>51</v>
      </c>
      <c r="B1870" s="423">
        <v>2050</v>
      </c>
      <c r="C1870" s="436" t="s">
        <v>2094</v>
      </c>
      <c r="D1870" s="433">
        <v>1.7295314986323456E-3</v>
      </c>
      <c r="E1870" s="407">
        <v>1.75453510660349E-2</v>
      </c>
      <c r="F1870" s="407">
        <v>4.5580594283513325E-4</v>
      </c>
      <c r="G1870" s="429">
        <v>4.1972093346247659E-4</v>
      </c>
      <c r="H1870" s="444">
        <v>1.6746986457829012E-5</v>
      </c>
      <c r="I1870" s="412">
        <v>1.6022521540962764E-5</v>
      </c>
      <c r="J1870" s="428">
        <v>2.5323459881811831E-2</v>
      </c>
    </row>
    <row r="1871" spans="1:10" ht="15.6" x14ac:dyDescent="0.3">
      <c r="A1871" s="422" t="s">
        <v>52</v>
      </c>
      <c r="B1871" s="423">
        <v>2015</v>
      </c>
      <c r="C1871" s="436" t="s">
        <v>2522</v>
      </c>
      <c r="D1871" s="433">
        <v>6.7888603862450075E-2</v>
      </c>
      <c r="E1871" s="407">
        <v>0.25666218666864249</v>
      </c>
      <c r="F1871" s="407">
        <v>2.4711735134603243E-3</v>
      </c>
      <c r="G1871" s="429">
        <v>2.2862146639123664E-3</v>
      </c>
      <c r="H1871" s="444">
        <v>2.452715839049091E-4</v>
      </c>
      <c r="I1871" s="412">
        <v>2.3466124102962155E-4</v>
      </c>
      <c r="J1871" s="428">
        <v>4.4322714817089048E-2</v>
      </c>
    </row>
    <row r="1872" spans="1:10" ht="15.6" x14ac:dyDescent="0.3">
      <c r="A1872" s="422" t="s">
        <v>52</v>
      </c>
      <c r="B1872" s="423">
        <v>2016</v>
      </c>
      <c r="C1872" s="436" t="s">
        <v>2523</v>
      </c>
      <c r="D1872" s="433">
        <v>5.5834093262833992E-2</v>
      </c>
      <c r="E1872" s="407">
        <v>0.21809486371345985</v>
      </c>
      <c r="F1872" s="407">
        <v>2.2883434625515292E-3</v>
      </c>
      <c r="G1872" s="429">
        <v>2.1159799292577702E-3</v>
      </c>
      <c r="H1872" s="444">
        <v>2.2777485612435194E-4</v>
      </c>
      <c r="I1872" s="412">
        <v>2.1792141249785205E-4</v>
      </c>
      <c r="J1872" s="428">
        <v>4.3375406221063388E-2</v>
      </c>
    </row>
    <row r="1873" spans="1:10" ht="15.6" x14ac:dyDescent="0.3">
      <c r="A1873" s="422" t="s">
        <v>52</v>
      </c>
      <c r="B1873" s="423">
        <v>2017</v>
      </c>
      <c r="C1873" s="436" t="s">
        <v>2095</v>
      </c>
      <c r="D1873" s="433">
        <v>4.600410757975696E-2</v>
      </c>
      <c r="E1873" s="407">
        <v>0.18552357154908247</v>
      </c>
      <c r="F1873" s="407">
        <v>2.1764998728724051E-3</v>
      </c>
      <c r="G1873" s="429">
        <v>2.0111075811480345E-3</v>
      </c>
      <c r="H1873" s="444">
        <v>2.0435812649772213E-4</v>
      </c>
      <c r="I1873" s="412">
        <v>1.95517681029772E-4</v>
      </c>
      <c r="J1873" s="428">
        <v>4.2312407576900607E-2</v>
      </c>
    </row>
    <row r="1874" spans="1:10" ht="15.6" x14ac:dyDescent="0.3">
      <c r="A1874" s="422" t="s">
        <v>52</v>
      </c>
      <c r="B1874" s="423">
        <v>2018</v>
      </c>
      <c r="C1874" s="436" t="s">
        <v>2096</v>
      </c>
      <c r="D1874" s="433">
        <v>3.7488370682642672E-2</v>
      </c>
      <c r="E1874" s="407">
        <v>0.15703218792440823</v>
      </c>
      <c r="F1874" s="407">
        <v>2.1064390411439354E-3</v>
      </c>
      <c r="G1874" s="429">
        <v>1.9449868844166427E-3</v>
      </c>
      <c r="H1874" s="444">
        <v>1.8416357439171967E-4</v>
      </c>
      <c r="I1874" s="412">
        <v>1.7619674357808698E-4</v>
      </c>
      <c r="J1874" s="428">
        <v>4.1104936057783981E-2</v>
      </c>
    </row>
    <row r="1875" spans="1:10" ht="15.6" x14ac:dyDescent="0.3">
      <c r="A1875" s="422" t="s">
        <v>52</v>
      </c>
      <c r="B1875" s="423">
        <v>2019</v>
      </c>
      <c r="C1875" s="436" t="s">
        <v>2097</v>
      </c>
      <c r="D1875" s="433">
        <v>3.0658508141533838E-2</v>
      </c>
      <c r="E1875" s="407">
        <v>0.13308101191904509</v>
      </c>
      <c r="F1875" s="407">
        <v>2.0579156222970902E-3</v>
      </c>
      <c r="G1875" s="429">
        <v>1.8990754536312839E-3</v>
      </c>
      <c r="H1875" s="444">
        <v>1.6639180818247756E-4</v>
      </c>
      <c r="I1875" s="412">
        <v>1.5919377393786219E-4</v>
      </c>
      <c r="J1875" s="428">
        <v>3.9930743401810138E-2</v>
      </c>
    </row>
    <row r="1876" spans="1:10" ht="15.6" x14ac:dyDescent="0.3">
      <c r="A1876" s="422" t="s">
        <v>52</v>
      </c>
      <c r="B1876" s="423">
        <v>2020</v>
      </c>
      <c r="C1876" s="436" t="s">
        <v>2098</v>
      </c>
      <c r="D1876" s="433">
        <v>2.5549151537388119E-2</v>
      </c>
      <c r="E1876" s="407">
        <v>0.11325890510641272</v>
      </c>
      <c r="F1876" s="407">
        <v>1.9848312874167183E-3</v>
      </c>
      <c r="G1876" s="429">
        <v>1.8310269556704917E-3</v>
      </c>
      <c r="H1876" s="444">
        <v>1.5017357695387785E-4</v>
      </c>
      <c r="I1876" s="412">
        <v>1.4367714301607927E-4</v>
      </c>
      <c r="J1876" s="428">
        <v>3.8741957352556478E-2</v>
      </c>
    </row>
    <row r="1877" spans="1:10" ht="15.6" x14ac:dyDescent="0.3">
      <c r="A1877" s="422" t="s">
        <v>52</v>
      </c>
      <c r="B1877" s="423">
        <v>2021</v>
      </c>
      <c r="C1877" s="436" t="s">
        <v>2099</v>
      </c>
      <c r="D1877" s="433">
        <v>2.1584780143399093E-2</v>
      </c>
      <c r="E1877" s="407">
        <v>9.6659843508022661E-2</v>
      </c>
      <c r="F1877" s="407">
        <v>1.8770343758572484E-3</v>
      </c>
      <c r="G1877" s="429">
        <v>1.7312429414225272E-3</v>
      </c>
      <c r="H1877" s="444">
        <v>1.3575596374450937E-4</v>
      </c>
      <c r="I1877" s="412">
        <v>1.2988322197275652E-4</v>
      </c>
      <c r="J1877" s="428">
        <v>3.7498441550083202E-2</v>
      </c>
    </row>
    <row r="1878" spans="1:10" ht="15.6" x14ac:dyDescent="0.3">
      <c r="A1878" s="422" t="s">
        <v>52</v>
      </c>
      <c r="B1878" s="423">
        <v>2022</v>
      </c>
      <c r="C1878" s="436" t="s">
        <v>2100</v>
      </c>
      <c r="D1878" s="433">
        <v>1.7724052392873463E-2</v>
      </c>
      <c r="E1878" s="407">
        <v>8.2186721034436638E-2</v>
      </c>
      <c r="F1878" s="407">
        <v>1.770266956987598E-3</v>
      </c>
      <c r="G1878" s="429">
        <v>1.6323028960156438E-3</v>
      </c>
      <c r="H1878" s="444">
        <v>1.214663746224964E-4</v>
      </c>
      <c r="I1878" s="412">
        <v>1.1621179581462943E-4</v>
      </c>
      <c r="J1878" s="428">
        <v>3.6330928179851216E-2</v>
      </c>
    </row>
    <row r="1879" spans="1:10" ht="15.6" x14ac:dyDescent="0.3">
      <c r="A1879" s="422" t="s">
        <v>52</v>
      </c>
      <c r="B1879" s="423">
        <v>2023</v>
      </c>
      <c r="C1879" s="436" t="s">
        <v>2101</v>
      </c>
      <c r="D1879" s="433">
        <v>1.5145817412577955E-2</v>
      </c>
      <c r="E1879" s="407">
        <v>7.0872849274003585E-2</v>
      </c>
      <c r="F1879" s="407">
        <v>1.6746451195251103E-3</v>
      </c>
      <c r="G1879" s="429">
        <v>1.5437838166856713E-3</v>
      </c>
      <c r="H1879" s="444">
        <v>1.0637763281008953E-4</v>
      </c>
      <c r="I1879" s="412">
        <v>1.0177578460976778E-4</v>
      </c>
      <c r="J1879" s="428">
        <v>3.517931550621467E-2</v>
      </c>
    </row>
    <row r="1880" spans="1:10" ht="15.6" x14ac:dyDescent="0.3">
      <c r="A1880" s="422" t="s">
        <v>52</v>
      </c>
      <c r="B1880" s="423">
        <v>2024</v>
      </c>
      <c r="C1880" s="436" t="s">
        <v>2102</v>
      </c>
      <c r="D1880" s="433">
        <v>1.2991423481960016E-2</v>
      </c>
      <c r="E1880" s="407">
        <v>6.1528591157870606E-2</v>
      </c>
      <c r="F1880" s="407">
        <v>1.5924619905153155E-3</v>
      </c>
      <c r="G1880" s="429">
        <v>1.4677798765517687E-3</v>
      </c>
      <c r="H1880" s="444">
        <v>9.5441147666859002E-5</v>
      </c>
      <c r="I1880" s="412">
        <v>9.1312400096605012E-5</v>
      </c>
      <c r="J1880" s="428">
        <v>3.3991413646188871E-2</v>
      </c>
    </row>
    <row r="1881" spans="1:10" ht="15.6" x14ac:dyDescent="0.3">
      <c r="A1881" s="422" t="s">
        <v>52</v>
      </c>
      <c r="B1881" s="423">
        <v>2025</v>
      </c>
      <c r="C1881" s="436" t="s">
        <v>2103</v>
      </c>
      <c r="D1881" s="433">
        <v>1.1280208645923637E-2</v>
      </c>
      <c r="E1881" s="407">
        <v>5.4127336647614759E-2</v>
      </c>
      <c r="F1881" s="407">
        <v>1.5228652776042575E-3</v>
      </c>
      <c r="G1881" s="429">
        <v>1.4033928836685238E-3</v>
      </c>
      <c r="H1881" s="444">
        <v>8.5130961891839271E-5</v>
      </c>
      <c r="I1881" s="412">
        <v>8.1448236094698977E-5</v>
      </c>
      <c r="J1881" s="428">
        <v>3.288553445242539E-2</v>
      </c>
    </row>
    <row r="1882" spans="1:10" ht="15.6" x14ac:dyDescent="0.3">
      <c r="A1882" s="422" t="s">
        <v>52</v>
      </c>
      <c r="B1882" s="423">
        <v>2026</v>
      </c>
      <c r="C1882" s="436" t="s">
        <v>2104</v>
      </c>
      <c r="D1882" s="433">
        <v>9.8856911302660118E-3</v>
      </c>
      <c r="E1882" s="407">
        <v>4.8176123112849099E-2</v>
      </c>
      <c r="F1882" s="407">
        <v>1.4496463156806214E-3</v>
      </c>
      <c r="G1882" s="429">
        <v>1.3355889045210164E-3</v>
      </c>
      <c r="H1882" s="444">
        <v>7.2220492044597541E-5</v>
      </c>
      <c r="I1882" s="412">
        <v>6.9096264893192319E-5</v>
      </c>
      <c r="J1882" s="428">
        <v>3.1863722759525863E-2</v>
      </c>
    </row>
    <row r="1883" spans="1:10" ht="15.6" x14ac:dyDescent="0.3">
      <c r="A1883" s="422" t="s">
        <v>52</v>
      </c>
      <c r="B1883" s="423">
        <v>2027</v>
      </c>
      <c r="C1883" s="436" t="s">
        <v>2105</v>
      </c>
      <c r="D1883" s="433">
        <v>8.7108820949064018E-3</v>
      </c>
      <c r="E1883" s="407">
        <v>4.3221187506000076E-2</v>
      </c>
      <c r="F1883" s="407">
        <v>1.368818269437404E-3</v>
      </c>
      <c r="G1883" s="429">
        <v>1.2608196072510197E-3</v>
      </c>
      <c r="H1883" s="444">
        <v>6.0124327403799434E-5</v>
      </c>
      <c r="I1883" s="412">
        <v>5.7523380883883255E-5</v>
      </c>
      <c r="J1883" s="428">
        <v>3.0943562594526054E-2</v>
      </c>
    </row>
    <row r="1884" spans="1:10" ht="15.6" x14ac:dyDescent="0.3">
      <c r="A1884" s="422" t="s">
        <v>52</v>
      </c>
      <c r="B1884" s="423">
        <v>2028</v>
      </c>
      <c r="C1884" s="436" t="s">
        <v>2106</v>
      </c>
      <c r="D1884" s="433">
        <v>7.7433531752779767E-3</v>
      </c>
      <c r="E1884" s="407">
        <v>3.9173654636828245E-2</v>
      </c>
      <c r="F1884" s="407">
        <v>1.2823160391988689E-3</v>
      </c>
      <c r="G1884" s="429">
        <v>1.1808980001505253E-3</v>
      </c>
      <c r="H1884" s="444">
        <v>4.9783056851010188E-5</v>
      </c>
      <c r="I1884" s="412">
        <v>4.7629458009779978E-5</v>
      </c>
      <c r="J1884" s="428">
        <v>3.0118669791809202E-2</v>
      </c>
    </row>
    <row r="1885" spans="1:10" ht="15.6" x14ac:dyDescent="0.3">
      <c r="A1885" s="422" t="s">
        <v>52</v>
      </c>
      <c r="B1885" s="423">
        <v>2029</v>
      </c>
      <c r="C1885" s="436" t="s">
        <v>2107</v>
      </c>
      <c r="D1885" s="433">
        <v>6.908380133639494E-3</v>
      </c>
      <c r="E1885" s="407">
        <v>3.5772215445993058E-2</v>
      </c>
      <c r="F1885" s="407">
        <v>1.201393600260387E-3</v>
      </c>
      <c r="G1885" s="429">
        <v>1.1062464404101857E-3</v>
      </c>
      <c r="H1885" s="444">
        <v>4.3176953042235721E-5</v>
      </c>
      <c r="I1885" s="412">
        <v>4.1309131401490668E-5</v>
      </c>
      <c r="J1885" s="428">
        <v>2.9382424807382471E-2</v>
      </c>
    </row>
    <row r="1886" spans="1:10" ht="15.6" x14ac:dyDescent="0.3">
      <c r="A1886" s="422" t="s">
        <v>52</v>
      </c>
      <c r="B1886" s="423">
        <v>2030</v>
      </c>
      <c r="C1886" s="436" t="s">
        <v>2108</v>
      </c>
      <c r="D1886" s="433">
        <v>6.2151695009997508E-3</v>
      </c>
      <c r="E1886" s="407">
        <v>3.2964178936042435E-2</v>
      </c>
      <c r="F1886" s="407">
        <v>1.1254804354850969E-3</v>
      </c>
      <c r="G1886" s="429">
        <v>1.0362481991533612E-3</v>
      </c>
      <c r="H1886" s="444">
        <v>3.784964789676486E-5</v>
      </c>
      <c r="I1886" s="412">
        <v>3.6212288610560647E-5</v>
      </c>
      <c r="J1886" s="428">
        <v>2.8728195329302264E-2</v>
      </c>
    </row>
    <row r="1887" spans="1:10" ht="15.6" x14ac:dyDescent="0.3">
      <c r="A1887" s="422" t="s">
        <v>52</v>
      </c>
      <c r="B1887" s="423">
        <v>2031</v>
      </c>
      <c r="C1887" s="436" t="s">
        <v>2109</v>
      </c>
      <c r="D1887" s="433">
        <v>5.6015409123605876E-3</v>
      </c>
      <c r="E1887" s="407">
        <v>3.0515982780229281E-2</v>
      </c>
      <c r="F1887" s="407">
        <v>1.0546917222601069E-3</v>
      </c>
      <c r="G1887" s="429">
        <v>9.7103107014761885E-4</v>
      </c>
      <c r="H1887" s="444">
        <v>3.4359796992775427E-5</v>
      </c>
      <c r="I1887" s="412">
        <v>3.2873412698494203E-5</v>
      </c>
      <c r="J1887" s="428">
        <v>2.8149207822533363E-2</v>
      </c>
    </row>
    <row r="1888" spans="1:10" ht="15.6" x14ac:dyDescent="0.3">
      <c r="A1888" s="422" t="s">
        <v>52</v>
      </c>
      <c r="B1888" s="423">
        <v>2032</v>
      </c>
      <c r="C1888" s="436" t="s">
        <v>2110</v>
      </c>
      <c r="D1888" s="433">
        <v>5.0849510598800166E-3</v>
      </c>
      <c r="E1888" s="407">
        <v>2.854598870369442E-2</v>
      </c>
      <c r="F1888" s="407">
        <v>9.8923908071057868E-4</v>
      </c>
      <c r="G1888" s="429">
        <v>9.1072998729149702E-4</v>
      </c>
      <c r="H1888" s="444">
        <v>3.1155817340348948E-5</v>
      </c>
      <c r="I1888" s="412">
        <v>2.9808028768114748E-5</v>
      </c>
      <c r="J1888" s="428">
        <v>2.7639131987159189E-2</v>
      </c>
    </row>
    <row r="1889" spans="1:10" ht="15.6" x14ac:dyDescent="0.3">
      <c r="A1889" s="422" t="s">
        <v>52</v>
      </c>
      <c r="B1889" s="423">
        <v>2033</v>
      </c>
      <c r="C1889" s="436" t="s">
        <v>2111</v>
      </c>
      <c r="D1889" s="433">
        <v>4.6298494124260197E-3</v>
      </c>
      <c r="E1889" s="407">
        <v>2.6866376625564261E-2</v>
      </c>
      <c r="F1889" s="407">
        <v>9.2901147214346635E-4</v>
      </c>
      <c r="G1889" s="429">
        <v>8.5527386623007035E-4</v>
      </c>
      <c r="H1889" s="444">
        <v>2.9023831039269684E-5</v>
      </c>
      <c r="I1889" s="412">
        <v>2.7768268884452707E-5</v>
      </c>
      <c r="J1889" s="428">
        <v>2.7190906346359182E-2</v>
      </c>
    </row>
    <row r="1890" spans="1:10" ht="15.6" x14ac:dyDescent="0.3">
      <c r="A1890" s="422" t="s">
        <v>52</v>
      </c>
      <c r="B1890" s="423">
        <v>2034</v>
      </c>
      <c r="C1890" s="436" t="s">
        <v>2112</v>
      </c>
      <c r="D1890" s="433">
        <v>4.2217407641208932E-3</v>
      </c>
      <c r="E1890" s="407">
        <v>2.541776520091486E-2</v>
      </c>
      <c r="F1890" s="407">
        <v>8.7311515867175872E-4</v>
      </c>
      <c r="G1890" s="429">
        <v>8.0380512031840497E-4</v>
      </c>
      <c r="H1890" s="444">
        <v>2.7046342239435137E-5</v>
      </c>
      <c r="I1890" s="412">
        <v>2.5876335982766749E-5</v>
      </c>
      <c r="J1890" s="428">
        <v>2.6799093743202444E-2</v>
      </c>
    </row>
    <row r="1891" spans="1:10" ht="15.6" x14ac:dyDescent="0.3">
      <c r="A1891" s="422" t="s">
        <v>52</v>
      </c>
      <c r="B1891" s="423">
        <v>2035</v>
      </c>
      <c r="C1891" s="436" t="s">
        <v>2113</v>
      </c>
      <c r="D1891" s="433">
        <v>3.8670716595057154E-3</v>
      </c>
      <c r="E1891" s="407">
        <v>2.4223616818316935E-2</v>
      </c>
      <c r="F1891" s="407">
        <v>8.2230809447520392E-4</v>
      </c>
      <c r="G1891" s="429">
        <v>7.5703031478859895E-4</v>
      </c>
      <c r="H1891" s="444">
        <v>2.5444218814088948E-5</v>
      </c>
      <c r="I1891" s="412">
        <v>2.4343509269138251E-5</v>
      </c>
      <c r="J1891" s="428">
        <v>2.6459122569181627E-2</v>
      </c>
    </row>
    <row r="1892" spans="1:10" ht="15.6" x14ac:dyDescent="0.3">
      <c r="A1892" s="422" t="s">
        <v>52</v>
      </c>
      <c r="B1892" s="423">
        <v>2036</v>
      </c>
      <c r="C1892" s="436" t="s">
        <v>2114</v>
      </c>
      <c r="D1892" s="433">
        <v>3.5561829235817169E-3</v>
      </c>
      <c r="E1892" s="407">
        <v>2.3205746196062905E-2</v>
      </c>
      <c r="F1892" s="407">
        <v>7.7813889644249385E-4</v>
      </c>
      <c r="G1892" s="429">
        <v>7.1636175020540495E-4</v>
      </c>
      <c r="H1892" s="444">
        <v>2.3927169654292269E-5</v>
      </c>
      <c r="I1892" s="412">
        <v>2.2892090230982646E-5</v>
      </c>
      <c r="J1892" s="428">
        <v>2.6165692709851279E-2</v>
      </c>
    </row>
    <row r="1893" spans="1:10" ht="15.6" x14ac:dyDescent="0.3">
      <c r="A1893" s="422" t="s">
        <v>52</v>
      </c>
      <c r="B1893" s="423">
        <v>2037</v>
      </c>
      <c r="C1893" s="436" t="s">
        <v>2115</v>
      </c>
      <c r="D1893" s="433">
        <v>3.2886559414970163E-3</v>
      </c>
      <c r="E1893" s="407">
        <v>2.2368586780647279E-2</v>
      </c>
      <c r="F1893" s="407">
        <v>7.3882077629449955E-4</v>
      </c>
      <c r="G1893" s="429">
        <v>6.8016265636965502E-4</v>
      </c>
      <c r="H1893" s="444">
        <v>2.2656873249699146E-5</v>
      </c>
      <c r="I1893" s="412">
        <v>2.1676745885812052E-5</v>
      </c>
      <c r="J1893" s="428">
        <v>2.591499298151587E-2</v>
      </c>
    </row>
    <row r="1894" spans="1:10" ht="15.6" x14ac:dyDescent="0.3">
      <c r="A1894" s="422" t="s">
        <v>52</v>
      </c>
      <c r="B1894" s="423">
        <v>2038</v>
      </c>
      <c r="C1894" s="436" t="s">
        <v>2116</v>
      </c>
      <c r="D1894" s="433">
        <v>3.0456924127879727E-3</v>
      </c>
      <c r="E1894" s="407">
        <v>2.1614828574686586E-2</v>
      </c>
      <c r="F1894" s="407">
        <v>7.0380838949726668E-4</v>
      </c>
      <c r="G1894" s="429">
        <v>6.4792966482394058E-4</v>
      </c>
      <c r="H1894" s="444">
        <v>2.1570915713697603E-5</v>
      </c>
      <c r="I1894" s="412">
        <v>2.0637768166339592E-5</v>
      </c>
      <c r="J1894" s="428">
        <v>2.5702244550737521E-2</v>
      </c>
    </row>
    <row r="1895" spans="1:10" ht="15.6" x14ac:dyDescent="0.3">
      <c r="A1895" s="422" t="s">
        <v>52</v>
      </c>
      <c r="B1895" s="423">
        <v>2039</v>
      </c>
      <c r="C1895" s="436" t="s">
        <v>2117</v>
      </c>
      <c r="D1895" s="433">
        <v>2.8210388617908753E-3</v>
      </c>
      <c r="E1895" s="407">
        <v>2.0921296086984831E-2</v>
      </c>
      <c r="F1895" s="407">
        <v>6.7283166573811756E-4</v>
      </c>
      <c r="G1895" s="429">
        <v>6.194130432284451E-4</v>
      </c>
      <c r="H1895" s="444">
        <v>2.0639954402633256E-5</v>
      </c>
      <c r="I1895" s="412">
        <v>1.9747079940869187E-5</v>
      </c>
      <c r="J1895" s="428">
        <v>2.5523303825633486E-2</v>
      </c>
    </row>
    <row r="1896" spans="1:10" ht="15.6" x14ac:dyDescent="0.3">
      <c r="A1896" s="422" t="s">
        <v>52</v>
      </c>
      <c r="B1896" s="423">
        <v>2040</v>
      </c>
      <c r="C1896" s="436" t="s">
        <v>2118</v>
      </c>
      <c r="D1896" s="433">
        <v>2.6275314246726042E-3</v>
      </c>
      <c r="E1896" s="407">
        <v>2.0378297339010795E-2</v>
      </c>
      <c r="F1896" s="407">
        <v>6.4592918146570808E-4</v>
      </c>
      <c r="G1896" s="429">
        <v>5.9464788695374115E-4</v>
      </c>
      <c r="H1896" s="444">
        <v>1.9850129890466968E-5</v>
      </c>
      <c r="I1896" s="412">
        <v>1.8991425183726851E-5</v>
      </c>
      <c r="J1896" s="428">
        <v>2.537421719960992E-2</v>
      </c>
    </row>
    <row r="1897" spans="1:10" ht="15.6" x14ac:dyDescent="0.3">
      <c r="A1897" s="422" t="s">
        <v>52</v>
      </c>
      <c r="B1897" s="423">
        <v>2041</v>
      </c>
      <c r="C1897" s="436" t="s">
        <v>2119</v>
      </c>
      <c r="D1897" s="433">
        <v>2.4804423404944241E-3</v>
      </c>
      <c r="E1897" s="407">
        <v>1.9961932119524177E-2</v>
      </c>
      <c r="F1897" s="407">
        <v>6.2485891564485264E-4</v>
      </c>
      <c r="G1897" s="429">
        <v>5.7525085363212671E-4</v>
      </c>
      <c r="H1897" s="444">
        <v>1.9223584743840356E-5</v>
      </c>
      <c r="I1897" s="412">
        <v>1.8391989101167073E-5</v>
      </c>
      <c r="J1897" s="428">
        <v>2.5251751842768295E-2</v>
      </c>
    </row>
    <row r="1898" spans="1:10" ht="15.6" x14ac:dyDescent="0.3">
      <c r="A1898" s="422" t="s">
        <v>52</v>
      </c>
      <c r="B1898" s="423">
        <v>2042</v>
      </c>
      <c r="C1898" s="436" t="s">
        <v>2120</v>
      </c>
      <c r="D1898" s="433">
        <v>2.3532212764570074E-3</v>
      </c>
      <c r="E1898" s="407">
        <v>1.9571830949262202E-2</v>
      </c>
      <c r="F1898" s="407">
        <v>6.0684105863669207E-4</v>
      </c>
      <c r="G1898" s="429">
        <v>5.5866457705872009E-4</v>
      </c>
      <c r="H1898" s="444">
        <v>1.8688257015657164E-5</v>
      </c>
      <c r="I1898" s="412">
        <v>1.7879812667215212E-5</v>
      </c>
      <c r="J1898" s="428">
        <v>2.5150822605425577E-2</v>
      </c>
    </row>
    <row r="1899" spans="1:10" ht="15.6" x14ac:dyDescent="0.3">
      <c r="A1899" s="422" t="s">
        <v>52</v>
      </c>
      <c r="B1899" s="423">
        <v>2043</v>
      </c>
      <c r="C1899" s="436" t="s">
        <v>2121</v>
      </c>
      <c r="D1899" s="433">
        <v>2.2592700323639902E-3</v>
      </c>
      <c r="E1899" s="407">
        <v>1.9291453571700541E-2</v>
      </c>
      <c r="F1899" s="407">
        <v>5.9166263140093605E-4</v>
      </c>
      <c r="G1899" s="429">
        <v>5.4469388839207026E-4</v>
      </c>
      <c r="H1899" s="444">
        <v>1.827775684527575E-5</v>
      </c>
      <c r="I1899" s="412">
        <v>1.7487073294981179E-5</v>
      </c>
      <c r="J1899" s="428">
        <v>2.5068675589112927E-2</v>
      </c>
    </row>
    <row r="1900" spans="1:10" ht="15.6" x14ac:dyDescent="0.3">
      <c r="A1900" s="422" t="s">
        <v>52</v>
      </c>
      <c r="B1900" s="423">
        <v>2044</v>
      </c>
      <c r="C1900" s="436" t="s">
        <v>2122</v>
      </c>
      <c r="D1900" s="433">
        <v>2.1906671896480918E-3</v>
      </c>
      <c r="E1900" s="407">
        <v>1.9080494380613489E-2</v>
      </c>
      <c r="F1900" s="407">
        <v>5.7896179337294353E-4</v>
      </c>
      <c r="G1900" s="429">
        <v>5.3300360242330481E-4</v>
      </c>
      <c r="H1900" s="444">
        <v>1.7958367220428151E-5</v>
      </c>
      <c r="I1900" s="412">
        <v>1.7181502283759771E-5</v>
      </c>
      <c r="J1900" s="428">
        <v>2.5001804779627986E-2</v>
      </c>
    </row>
    <row r="1901" spans="1:10" ht="15.6" x14ac:dyDescent="0.3">
      <c r="A1901" s="422" t="s">
        <v>52</v>
      </c>
      <c r="B1901" s="423">
        <v>2045</v>
      </c>
      <c r="C1901" s="436" t="s">
        <v>2123</v>
      </c>
      <c r="D1901" s="433">
        <v>2.1443860167648121E-3</v>
      </c>
      <c r="E1901" s="407">
        <v>1.8940792295061713E-2</v>
      </c>
      <c r="F1901" s="407">
        <v>5.6837900914286478E-4</v>
      </c>
      <c r="G1901" s="429">
        <v>5.2326319234569812E-4</v>
      </c>
      <c r="H1901" s="444">
        <v>1.7702611416464872E-5</v>
      </c>
      <c r="I1901" s="412">
        <v>1.6936810366081867E-5</v>
      </c>
      <c r="J1901" s="428">
        <v>2.4946928848972594E-2</v>
      </c>
    </row>
    <row r="1902" spans="1:10" ht="15.6" x14ac:dyDescent="0.3">
      <c r="A1902" s="422" t="s">
        <v>52</v>
      </c>
      <c r="B1902" s="423">
        <v>2046</v>
      </c>
      <c r="C1902" s="436" t="s">
        <v>2124</v>
      </c>
      <c r="D1902" s="433">
        <v>2.1050387244915011E-3</v>
      </c>
      <c r="E1902" s="407">
        <v>1.8829191717047316E-2</v>
      </c>
      <c r="F1902" s="407">
        <v>5.5971171577282692E-4</v>
      </c>
      <c r="G1902" s="429">
        <v>5.1528691694484904E-4</v>
      </c>
      <c r="H1902" s="444">
        <v>1.7504016805253963E-5</v>
      </c>
      <c r="I1902" s="412">
        <v>1.6746807030889997E-5</v>
      </c>
      <c r="J1902" s="428">
        <v>2.4901735581944369E-2</v>
      </c>
    </row>
    <row r="1903" spans="1:10" ht="15.6" x14ac:dyDescent="0.3">
      <c r="A1903" s="422" t="s">
        <v>52</v>
      </c>
      <c r="B1903" s="423">
        <v>2047</v>
      </c>
      <c r="C1903" s="436" t="s">
        <v>2125</v>
      </c>
      <c r="D1903" s="433">
        <v>2.0708582384973474E-3</v>
      </c>
      <c r="E1903" s="407">
        <v>1.8727555599104398E-2</v>
      </c>
      <c r="F1903" s="407">
        <v>5.526129269801302E-4</v>
      </c>
      <c r="G1903" s="429">
        <v>5.0875267392137857E-4</v>
      </c>
      <c r="H1903" s="444">
        <v>1.7327370565601674E-5</v>
      </c>
      <c r="I1903" s="412">
        <v>1.65777972185165E-5</v>
      </c>
      <c r="J1903" s="428">
        <v>2.4865301025391001E-2</v>
      </c>
    </row>
    <row r="1904" spans="1:10" ht="15.6" x14ac:dyDescent="0.3">
      <c r="A1904" s="422" t="s">
        <v>52</v>
      </c>
      <c r="B1904" s="423">
        <v>2048</v>
      </c>
      <c r="C1904" s="436" t="s">
        <v>2126</v>
      </c>
      <c r="D1904" s="433">
        <v>2.0430904166281018E-3</v>
      </c>
      <c r="E1904" s="407">
        <v>1.8642154609590816E-2</v>
      </c>
      <c r="F1904" s="407">
        <v>5.4682087653506713E-4</v>
      </c>
      <c r="G1904" s="429">
        <v>5.0342181974495637E-4</v>
      </c>
      <c r="H1904" s="444">
        <v>1.7178417241361416E-5</v>
      </c>
      <c r="I1904" s="412">
        <v>1.6435292169515375E-5</v>
      </c>
      <c r="J1904" s="428">
        <v>2.4836081152200103E-2</v>
      </c>
    </row>
    <row r="1905" spans="1:10" ht="15.6" x14ac:dyDescent="0.3">
      <c r="A1905" s="422" t="s">
        <v>52</v>
      </c>
      <c r="B1905" s="423">
        <v>2049</v>
      </c>
      <c r="C1905" s="436" t="s">
        <v>2127</v>
      </c>
      <c r="D1905" s="433">
        <v>2.0324203359902483E-3</v>
      </c>
      <c r="E1905" s="407">
        <v>1.8648459801637415E-2</v>
      </c>
      <c r="F1905" s="407">
        <v>5.4301728941324892E-4</v>
      </c>
      <c r="G1905" s="429">
        <v>4.999208337929836E-4</v>
      </c>
      <c r="H1905" s="444">
        <v>1.7065766509640082E-5</v>
      </c>
      <c r="I1905" s="412">
        <v>1.6327510797239431E-5</v>
      </c>
      <c r="J1905" s="428">
        <v>2.4812949539911686E-2</v>
      </c>
    </row>
    <row r="1906" spans="1:10" ht="15.6" x14ac:dyDescent="0.3">
      <c r="A1906" s="422" t="s">
        <v>52</v>
      </c>
      <c r="B1906" s="423">
        <v>2050</v>
      </c>
      <c r="C1906" s="436" t="s">
        <v>2128</v>
      </c>
      <c r="D1906" s="433">
        <v>2.0239498008186099E-3</v>
      </c>
      <c r="E1906" s="407">
        <v>1.8654946370732037E-2</v>
      </c>
      <c r="F1906" s="407">
        <v>5.3997606047054563E-4</v>
      </c>
      <c r="G1906" s="429">
        <v>4.97119935391375E-4</v>
      </c>
      <c r="H1906" s="444">
        <v>1.6951216040653941E-5</v>
      </c>
      <c r="I1906" s="412">
        <v>1.621791290844071E-5</v>
      </c>
      <c r="J1906" s="428">
        <v>2.4794949773486535E-2</v>
      </c>
    </row>
    <row r="1907" spans="1:10" ht="15.6" x14ac:dyDescent="0.3">
      <c r="A1907" s="422" t="s">
        <v>53</v>
      </c>
      <c r="B1907" s="423">
        <v>2015</v>
      </c>
      <c r="C1907" s="436" t="s">
        <v>2524</v>
      </c>
      <c r="D1907" s="433">
        <v>0.1166021080693128</v>
      </c>
      <c r="E1907" s="407">
        <v>0.3332845159453095</v>
      </c>
      <c r="F1907" s="407">
        <v>4.1255508742137166E-3</v>
      </c>
      <c r="G1907" s="429">
        <v>3.8166533928066966E-3</v>
      </c>
      <c r="H1907" s="444">
        <v>3.8700783623315003E-4</v>
      </c>
      <c r="I1907" s="412">
        <v>3.7026604854901996E-4</v>
      </c>
      <c r="J1907" s="428">
        <v>4.3375704400339395E-2</v>
      </c>
    </row>
    <row r="1908" spans="1:10" ht="15.6" x14ac:dyDescent="0.3">
      <c r="A1908" s="422" t="s">
        <v>53</v>
      </c>
      <c r="B1908" s="423">
        <v>2016</v>
      </c>
      <c r="C1908" s="436" t="s">
        <v>2525</v>
      </c>
      <c r="D1908" s="433">
        <v>9.6964641671420604E-2</v>
      </c>
      <c r="E1908" s="407">
        <v>0.28861496204890591</v>
      </c>
      <c r="F1908" s="407">
        <v>3.7671054713294206E-3</v>
      </c>
      <c r="G1908" s="429">
        <v>3.4809452819321227E-3</v>
      </c>
      <c r="H1908" s="444">
        <v>2.9506594718818087E-4</v>
      </c>
      <c r="I1908" s="412">
        <v>2.8230152492551315E-4</v>
      </c>
      <c r="J1908" s="428">
        <v>4.257387128202849E-2</v>
      </c>
    </row>
    <row r="1909" spans="1:10" ht="15.6" x14ac:dyDescent="0.3">
      <c r="A1909" s="422" t="s">
        <v>53</v>
      </c>
      <c r="B1909" s="423">
        <v>2017</v>
      </c>
      <c r="C1909" s="436" t="s">
        <v>2129</v>
      </c>
      <c r="D1909" s="433">
        <v>8.1189990887444205E-2</v>
      </c>
      <c r="E1909" s="407">
        <v>0.24937616553782346</v>
      </c>
      <c r="F1909" s="407">
        <v>3.5682679085922995E-3</v>
      </c>
      <c r="G1909" s="429">
        <v>3.2952255085337313E-3</v>
      </c>
      <c r="H1909" s="444">
        <v>2.6818043988397405E-4</v>
      </c>
      <c r="I1909" s="412">
        <v>2.5657907276625667E-4</v>
      </c>
      <c r="J1909" s="428">
        <v>4.1590527903214873E-2</v>
      </c>
    </row>
    <row r="1910" spans="1:10" ht="15.6" x14ac:dyDescent="0.3">
      <c r="A1910" s="422" t="s">
        <v>53</v>
      </c>
      <c r="B1910" s="423">
        <v>2018</v>
      </c>
      <c r="C1910" s="436" t="s">
        <v>2130</v>
      </c>
      <c r="D1910" s="433">
        <v>6.6946543232526676E-2</v>
      </c>
      <c r="E1910" s="407">
        <v>0.21436954628917224</v>
      </c>
      <c r="F1910" s="407">
        <v>3.4258660341160564E-3</v>
      </c>
      <c r="G1910" s="429">
        <v>3.1617524484504281E-3</v>
      </c>
      <c r="H1910" s="444">
        <v>2.4596087486594069E-4</v>
      </c>
      <c r="I1910" s="412">
        <v>2.3532071629528105E-4</v>
      </c>
      <c r="J1910" s="428">
        <v>4.0552146372987319E-2</v>
      </c>
    </row>
    <row r="1911" spans="1:10" ht="15.6" x14ac:dyDescent="0.3">
      <c r="A1911" s="422" t="s">
        <v>53</v>
      </c>
      <c r="B1911" s="423">
        <v>2019</v>
      </c>
      <c r="C1911" s="436" t="s">
        <v>2131</v>
      </c>
      <c r="D1911" s="433">
        <v>5.4977012656089987E-2</v>
      </c>
      <c r="E1911" s="407">
        <v>0.18421442213469416</v>
      </c>
      <c r="F1911" s="407">
        <v>3.3119006440563386E-3</v>
      </c>
      <c r="G1911" s="429">
        <v>3.0549719551146376E-3</v>
      </c>
      <c r="H1911" s="444">
        <v>2.2722100942928618E-4</v>
      </c>
      <c r="I1911" s="412">
        <v>2.1739152914210385E-4</v>
      </c>
      <c r="J1911" s="428">
        <v>3.9473084627638884E-2</v>
      </c>
    </row>
    <row r="1912" spans="1:10" ht="15.6" x14ac:dyDescent="0.3">
      <c r="A1912" s="422" t="s">
        <v>53</v>
      </c>
      <c r="B1912" s="423">
        <v>2020</v>
      </c>
      <c r="C1912" s="436" t="s">
        <v>2132</v>
      </c>
      <c r="D1912" s="433">
        <v>4.6423707213046367E-2</v>
      </c>
      <c r="E1912" s="407">
        <v>0.15896880388322973</v>
      </c>
      <c r="F1912" s="407">
        <v>3.1656302583124903E-3</v>
      </c>
      <c r="G1912" s="429">
        <v>2.919467802042967E-3</v>
      </c>
      <c r="H1912" s="444">
        <v>2.1188624632880937E-4</v>
      </c>
      <c r="I1912" s="412">
        <v>2.0272014110532966E-4</v>
      </c>
      <c r="J1912" s="428">
        <v>3.8367794449331763E-2</v>
      </c>
    </row>
    <row r="1913" spans="1:10" ht="15.6" x14ac:dyDescent="0.3">
      <c r="A1913" s="422" t="s">
        <v>53</v>
      </c>
      <c r="B1913" s="423">
        <v>2021</v>
      </c>
      <c r="C1913" s="436" t="s">
        <v>2133</v>
      </c>
      <c r="D1913" s="433">
        <v>3.9310343059509395E-2</v>
      </c>
      <c r="E1913" s="407">
        <v>0.1369772400513696</v>
      </c>
      <c r="F1913" s="407">
        <v>2.9638309748964311E-3</v>
      </c>
      <c r="G1913" s="429">
        <v>2.7330031225492038E-3</v>
      </c>
      <c r="H1913" s="444">
        <v>1.9633463596923143E-4</v>
      </c>
      <c r="I1913" s="412">
        <v>1.8784128652589446E-4</v>
      </c>
      <c r="J1913" s="428">
        <v>3.724667538447439E-2</v>
      </c>
    </row>
    <row r="1914" spans="1:10" ht="15.6" x14ac:dyDescent="0.3">
      <c r="A1914" s="422" t="s">
        <v>53</v>
      </c>
      <c r="B1914" s="423">
        <v>2022</v>
      </c>
      <c r="C1914" s="436" t="s">
        <v>2134</v>
      </c>
      <c r="D1914" s="433">
        <v>3.3150364881956156E-2</v>
      </c>
      <c r="E1914" s="407">
        <v>0.11854136986694688</v>
      </c>
      <c r="F1914" s="407">
        <v>2.7858720950432532E-3</v>
      </c>
      <c r="G1914" s="429">
        <v>2.5685288467225836E-3</v>
      </c>
      <c r="H1914" s="444">
        <v>1.8247486128044216E-4</v>
      </c>
      <c r="I1914" s="412">
        <v>1.7458107955503052E-4</v>
      </c>
      <c r="J1914" s="428">
        <v>3.6137980733898012E-2</v>
      </c>
    </row>
    <row r="1915" spans="1:10" ht="15.6" x14ac:dyDescent="0.3">
      <c r="A1915" s="422" t="s">
        <v>53</v>
      </c>
      <c r="B1915" s="423">
        <v>2023</v>
      </c>
      <c r="C1915" s="436" t="s">
        <v>2135</v>
      </c>
      <c r="D1915" s="433">
        <v>2.8574666075087882E-2</v>
      </c>
      <c r="E1915" s="407">
        <v>0.10317481470478394</v>
      </c>
      <c r="F1915" s="407">
        <v>2.6264029336953748E-3</v>
      </c>
      <c r="G1915" s="429">
        <v>2.4213267456766993E-3</v>
      </c>
      <c r="H1915" s="444">
        <v>1.6962011744883285E-4</v>
      </c>
      <c r="I1915" s="412">
        <v>1.6228242625134802E-4</v>
      </c>
      <c r="J1915" s="428">
        <v>3.5035078370107983E-2</v>
      </c>
    </row>
    <row r="1916" spans="1:10" ht="15.6" x14ac:dyDescent="0.3">
      <c r="A1916" s="422" t="s">
        <v>53</v>
      </c>
      <c r="B1916" s="423">
        <v>2024</v>
      </c>
      <c r="C1916" s="436" t="s">
        <v>2136</v>
      </c>
      <c r="D1916" s="433">
        <v>2.4689993642698138E-2</v>
      </c>
      <c r="E1916" s="407">
        <v>9.0200769403858544E-2</v>
      </c>
      <c r="F1916" s="407">
        <v>2.4727638539925605E-3</v>
      </c>
      <c r="G1916" s="429">
        <v>2.2790176095116967E-3</v>
      </c>
      <c r="H1916" s="444">
        <v>1.4374254118798874E-4</v>
      </c>
      <c r="I1916" s="412">
        <v>1.3752430248468528E-4</v>
      </c>
      <c r="J1916" s="428">
        <v>3.3943943824184683E-2</v>
      </c>
    </row>
    <row r="1917" spans="1:10" ht="15.6" x14ac:dyDescent="0.3">
      <c r="A1917" s="422" t="s">
        <v>53</v>
      </c>
      <c r="B1917" s="423">
        <v>2025</v>
      </c>
      <c r="C1917" s="436" t="s">
        <v>2137</v>
      </c>
      <c r="D1917" s="433">
        <v>2.149691667906977E-2</v>
      </c>
      <c r="E1917" s="407">
        <v>7.9572616088001313E-2</v>
      </c>
      <c r="F1917" s="407">
        <v>2.3545344306050791E-3</v>
      </c>
      <c r="G1917" s="429">
        <v>2.1698948406708588E-3</v>
      </c>
      <c r="H1917" s="444">
        <v>1.3366036860350421E-4</v>
      </c>
      <c r="I1917" s="412">
        <v>1.2787828022327213E-4</v>
      </c>
      <c r="J1917" s="428">
        <v>3.2866756557175983E-2</v>
      </c>
    </row>
    <row r="1918" spans="1:10" ht="15.6" x14ac:dyDescent="0.3">
      <c r="A1918" s="422" t="s">
        <v>53</v>
      </c>
      <c r="B1918" s="423">
        <v>2026</v>
      </c>
      <c r="C1918" s="436" t="s">
        <v>2138</v>
      </c>
      <c r="D1918" s="433">
        <v>1.8879081016997742E-2</v>
      </c>
      <c r="E1918" s="407">
        <v>7.0921334821351364E-2</v>
      </c>
      <c r="F1918" s="407">
        <v>2.2366215567980628E-3</v>
      </c>
      <c r="G1918" s="429">
        <v>2.060865380202719E-3</v>
      </c>
      <c r="H1918" s="444">
        <v>1.1731255174610946E-4</v>
      </c>
      <c r="I1918" s="412">
        <v>1.1223766268667071E-4</v>
      </c>
      <c r="J1918" s="428">
        <v>3.1875274694064037E-2</v>
      </c>
    </row>
    <row r="1919" spans="1:10" ht="15.6" x14ac:dyDescent="0.3">
      <c r="A1919" s="422" t="s">
        <v>53</v>
      </c>
      <c r="B1919" s="423">
        <v>2027</v>
      </c>
      <c r="C1919" s="436" t="s">
        <v>2139</v>
      </c>
      <c r="D1919" s="433">
        <v>1.6688889728323233E-2</v>
      </c>
      <c r="E1919" s="407">
        <v>6.3605102560694043E-2</v>
      </c>
      <c r="F1919" s="407">
        <v>2.0996133439702409E-3</v>
      </c>
      <c r="G1919" s="429">
        <v>1.9339049940496277E-3</v>
      </c>
      <c r="H1919" s="444">
        <v>9.0886993938527237E-5</v>
      </c>
      <c r="I1919" s="412">
        <v>8.6955262812413823E-5</v>
      </c>
      <c r="J1919" s="428">
        <v>3.0959282310544064E-2</v>
      </c>
    </row>
    <row r="1920" spans="1:10" ht="15.6" x14ac:dyDescent="0.3">
      <c r="A1920" s="422" t="s">
        <v>53</v>
      </c>
      <c r="B1920" s="423">
        <v>2028</v>
      </c>
      <c r="C1920" s="436" t="s">
        <v>2140</v>
      </c>
      <c r="D1920" s="433">
        <v>1.4807058241881972E-2</v>
      </c>
      <c r="E1920" s="407">
        <v>5.7274121641322139E-2</v>
      </c>
      <c r="F1920" s="407">
        <v>1.9618119521904584E-3</v>
      </c>
      <c r="G1920" s="429">
        <v>1.8066119888742566E-3</v>
      </c>
      <c r="H1920" s="444">
        <v>7.5067415109254145E-5</v>
      </c>
      <c r="I1920" s="412">
        <v>7.1820031960664719E-5</v>
      </c>
      <c r="J1920" s="428">
        <v>3.0126596055859683E-2</v>
      </c>
    </row>
    <row r="1921" spans="1:10" ht="15.6" x14ac:dyDescent="0.3">
      <c r="A1921" s="422" t="s">
        <v>53</v>
      </c>
      <c r="B1921" s="423">
        <v>2029</v>
      </c>
      <c r="C1921" s="436" t="s">
        <v>2141</v>
      </c>
      <c r="D1921" s="433">
        <v>1.3167173437967358E-2</v>
      </c>
      <c r="E1921" s="407">
        <v>5.1829298758625089E-2</v>
      </c>
      <c r="F1921" s="407">
        <v>1.8318922523210487E-3</v>
      </c>
      <c r="G1921" s="429">
        <v>1.6866575963593938E-3</v>
      </c>
      <c r="H1921" s="444">
        <v>6.1707449706407459E-5</v>
      </c>
      <c r="I1921" s="412">
        <v>5.9038012747277158E-5</v>
      </c>
      <c r="J1921" s="428">
        <v>2.9372519404292662E-2</v>
      </c>
    </row>
    <row r="1922" spans="1:10" ht="15.6" x14ac:dyDescent="0.3">
      <c r="A1922" s="422" t="s">
        <v>53</v>
      </c>
      <c r="B1922" s="423">
        <v>2030</v>
      </c>
      <c r="C1922" s="436" t="s">
        <v>2142</v>
      </c>
      <c r="D1922" s="433">
        <v>1.1802839823922865E-2</v>
      </c>
      <c r="E1922" s="407">
        <v>4.7225121492992232E-2</v>
      </c>
      <c r="F1922" s="407">
        <v>1.710928498635221E-3</v>
      </c>
      <c r="G1922" s="429">
        <v>1.5750175052946949E-3</v>
      </c>
      <c r="H1922" s="444">
        <v>5.0483889155749189E-5</v>
      </c>
      <c r="I1922" s="412">
        <v>4.829997845786461E-5</v>
      </c>
      <c r="J1922" s="428">
        <v>2.8695255831971179E-2</v>
      </c>
    </row>
    <row r="1923" spans="1:10" ht="15.6" x14ac:dyDescent="0.3">
      <c r="A1923" s="422" t="s">
        <v>53</v>
      </c>
      <c r="B1923" s="423">
        <v>2031</v>
      </c>
      <c r="C1923" s="436" t="s">
        <v>2143</v>
      </c>
      <c r="D1923" s="433">
        <v>1.0547077147433899E-2</v>
      </c>
      <c r="E1923" s="407">
        <v>4.2956135781984775E-2</v>
      </c>
      <c r="F1923" s="407">
        <v>1.5993991874235823E-3</v>
      </c>
      <c r="G1923" s="429">
        <v>1.4722657366370703E-3</v>
      </c>
      <c r="H1923" s="444">
        <v>4.4993052961632036E-5</v>
      </c>
      <c r="I1923" s="412">
        <v>4.3046673406953783E-5</v>
      </c>
      <c r="J1923" s="428">
        <v>2.8089317206724636E-2</v>
      </c>
    </row>
    <row r="1924" spans="1:10" ht="15.6" x14ac:dyDescent="0.3">
      <c r="A1924" s="422" t="s">
        <v>53</v>
      </c>
      <c r="B1924" s="423">
        <v>2032</v>
      </c>
      <c r="C1924" s="436" t="s">
        <v>2144</v>
      </c>
      <c r="D1924" s="433">
        <v>9.4847445631694016E-3</v>
      </c>
      <c r="E1924" s="407">
        <v>3.9498224323590028E-2</v>
      </c>
      <c r="F1924" s="407">
        <v>1.4994068211512189E-3</v>
      </c>
      <c r="G1924" s="429">
        <v>1.3802191366664412E-3</v>
      </c>
      <c r="H1924" s="444">
        <v>4.2114356889972582E-5</v>
      </c>
      <c r="I1924" s="412">
        <v>4.0292508453082426E-5</v>
      </c>
      <c r="J1924" s="428">
        <v>2.7550543570848653E-2</v>
      </c>
    </row>
    <row r="1925" spans="1:10" ht="15.6" x14ac:dyDescent="0.3">
      <c r="A1925" s="422" t="s">
        <v>53</v>
      </c>
      <c r="B1925" s="423">
        <v>2033</v>
      </c>
      <c r="C1925" s="436" t="s">
        <v>2145</v>
      </c>
      <c r="D1925" s="433">
        <v>8.5399227134074496E-3</v>
      </c>
      <c r="E1925" s="407">
        <v>3.6524881580301656E-2</v>
      </c>
      <c r="F1925" s="407">
        <v>1.4061200240953131E-3</v>
      </c>
      <c r="G1925" s="429">
        <v>1.2943491959143806E-3</v>
      </c>
      <c r="H1925" s="444">
        <v>3.953439029958597E-5</v>
      </c>
      <c r="I1925" s="412">
        <v>3.7824150075358359E-5</v>
      </c>
      <c r="J1925" s="428">
        <v>2.7075243973388619E-2</v>
      </c>
    </row>
    <row r="1926" spans="1:10" ht="15.6" x14ac:dyDescent="0.3">
      <c r="A1926" s="422" t="s">
        <v>53</v>
      </c>
      <c r="B1926" s="423">
        <v>2034</v>
      </c>
      <c r="C1926" s="436" t="s">
        <v>2146</v>
      </c>
      <c r="D1926" s="433">
        <v>7.7144814949257189E-3</v>
      </c>
      <c r="E1926" s="407">
        <v>3.4007081864152251E-2</v>
      </c>
      <c r="F1926" s="407">
        <v>1.320258162679806E-3</v>
      </c>
      <c r="G1926" s="429">
        <v>1.2153150364425402E-3</v>
      </c>
      <c r="H1926" s="444">
        <v>3.7191217161346004E-5</v>
      </c>
      <c r="I1926" s="412">
        <v>3.5582341569859202E-5</v>
      </c>
      <c r="J1926" s="428">
        <v>2.6656874376713338E-2</v>
      </c>
    </row>
    <row r="1927" spans="1:10" ht="15.6" x14ac:dyDescent="0.3">
      <c r="A1927" s="422" t="s">
        <v>53</v>
      </c>
      <c r="B1927" s="423">
        <v>2035</v>
      </c>
      <c r="C1927" s="436" t="s">
        <v>2147</v>
      </c>
      <c r="D1927" s="433">
        <v>7.0009090287262666E-3</v>
      </c>
      <c r="E1927" s="407">
        <v>3.198103642134062E-2</v>
      </c>
      <c r="F1927" s="407">
        <v>1.2416832202260819E-3</v>
      </c>
      <c r="G1927" s="429">
        <v>1.1429908651205978E-3</v>
      </c>
      <c r="H1927" s="444">
        <v>3.5114563594300965E-5</v>
      </c>
      <c r="I1927" s="412">
        <v>3.3595523116881463E-5</v>
      </c>
      <c r="J1927" s="428">
        <v>2.6291777041762821E-2</v>
      </c>
    </row>
    <row r="1928" spans="1:10" ht="15.6" x14ac:dyDescent="0.3">
      <c r="A1928" s="422" t="s">
        <v>53</v>
      </c>
      <c r="B1928" s="423">
        <v>2036</v>
      </c>
      <c r="C1928" s="436" t="s">
        <v>2148</v>
      </c>
      <c r="D1928" s="433">
        <v>6.3502364570813524E-3</v>
      </c>
      <c r="E1928" s="407">
        <v>3.0164102189391834E-2</v>
      </c>
      <c r="F1928" s="407">
        <v>1.1738384260358652E-3</v>
      </c>
      <c r="G1928" s="429">
        <v>1.0805382560639429E-3</v>
      </c>
      <c r="H1928" s="444">
        <v>3.3187786975922159E-5</v>
      </c>
      <c r="I1928" s="412">
        <v>3.175209800211464E-5</v>
      </c>
      <c r="J1928" s="428">
        <v>2.5975325315322789E-2</v>
      </c>
    </row>
    <row r="1929" spans="1:10" ht="15.6" x14ac:dyDescent="0.3">
      <c r="A1929" s="422" t="s">
        <v>53</v>
      </c>
      <c r="B1929" s="423">
        <v>2037</v>
      </c>
      <c r="C1929" s="436" t="s">
        <v>2149</v>
      </c>
      <c r="D1929" s="433">
        <v>5.8060989279809985E-3</v>
      </c>
      <c r="E1929" s="407">
        <v>2.868015142025972E-2</v>
      </c>
      <c r="F1929" s="407">
        <v>1.1134612997339257E-3</v>
      </c>
      <c r="G1929" s="429">
        <v>1.0249607921368308E-3</v>
      </c>
      <c r="H1929" s="444">
        <v>3.1499765450252239E-5</v>
      </c>
      <c r="I1929" s="412">
        <v>3.0137099540432479E-5</v>
      </c>
      <c r="J1929" s="428">
        <v>2.5704530080452034E-2</v>
      </c>
    </row>
    <row r="1930" spans="1:10" ht="15.6" x14ac:dyDescent="0.3">
      <c r="A1930" s="422" t="s">
        <v>53</v>
      </c>
      <c r="B1930" s="423">
        <v>2038</v>
      </c>
      <c r="C1930" s="436" t="s">
        <v>2150</v>
      </c>
      <c r="D1930" s="433">
        <v>5.3063129801699752E-3</v>
      </c>
      <c r="E1930" s="407">
        <v>2.7328063318977108E-2</v>
      </c>
      <c r="F1930" s="407">
        <v>1.0591273629829416E-3</v>
      </c>
      <c r="G1930" s="429">
        <v>9.7494773514090951E-4</v>
      </c>
      <c r="H1930" s="444">
        <v>3.0024130499626255E-5</v>
      </c>
      <c r="I1930" s="412">
        <v>2.8725299904571982E-5</v>
      </c>
      <c r="J1930" s="428">
        <v>2.5473747003941224E-2</v>
      </c>
    </row>
    <row r="1931" spans="1:10" ht="15.6" x14ac:dyDescent="0.3">
      <c r="A1931" s="422" t="s">
        <v>53</v>
      </c>
      <c r="B1931" s="423">
        <v>2039</v>
      </c>
      <c r="C1931" s="436" t="s">
        <v>2151</v>
      </c>
      <c r="D1931" s="433">
        <v>4.823319340209054E-3</v>
      </c>
      <c r="E1931" s="407">
        <v>2.6021307949532686E-2</v>
      </c>
      <c r="F1931" s="407">
        <v>1.0101864906277955E-3</v>
      </c>
      <c r="G1931" s="429">
        <v>9.298985284954403E-4</v>
      </c>
      <c r="H1931" s="444">
        <v>2.8686024385688113E-5</v>
      </c>
      <c r="I1931" s="412">
        <v>2.7445079668802248E-5</v>
      </c>
      <c r="J1931" s="428">
        <v>2.5277046094323994E-2</v>
      </c>
    </row>
    <row r="1932" spans="1:10" ht="15.6" x14ac:dyDescent="0.3">
      <c r="A1932" s="422" t="s">
        <v>53</v>
      </c>
      <c r="B1932" s="423">
        <v>2040</v>
      </c>
      <c r="C1932" s="436" t="s">
        <v>2152</v>
      </c>
      <c r="D1932" s="433">
        <v>4.3770229063005281E-3</v>
      </c>
      <c r="E1932" s="407">
        <v>2.4904286951138378E-2</v>
      </c>
      <c r="F1932" s="407">
        <v>9.6642904506323037E-4</v>
      </c>
      <c r="G1932" s="429">
        <v>8.8962572848502784E-4</v>
      </c>
      <c r="H1932" s="444">
        <v>2.762790153645574E-5</v>
      </c>
      <c r="I1932" s="412">
        <v>2.643273074564327E-5</v>
      </c>
      <c r="J1932" s="428">
        <v>2.5111235090449747E-2</v>
      </c>
    </row>
    <row r="1933" spans="1:10" ht="15.6" x14ac:dyDescent="0.3">
      <c r="A1933" s="422" t="s">
        <v>53</v>
      </c>
      <c r="B1933" s="423">
        <v>2041</v>
      </c>
      <c r="C1933" s="436" t="s">
        <v>2153</v>
      </c>
      <c r="D1933" s="433">
        <v>4.0557881458280791E-3</v>
      </c>
      <c r="E1933" s="407">
        <v>2.4108278320298718E-2</v>
      </c>
      <c r="F1933" s="407">
        <v>9.3394939242987093E-4</v>
      </c>
      <c r="G1933" s="429">
        <v>8.5972663776489276E-4</v>
      </c>
      <c r="H1933" s="444">
        <v>2.6682313075934473E-5</v>
      </c>
      <c r="I1933" s="412">
        <v>2.5528048023353852E-5</v>
      </c>
      <c r="J1933" s="428">
        <v>2.497344636290718E-2</v>
      </c>
    </row>
    <row r="1934" spans="1:10" ht="15.6" x14ac:dyDescent="0.3">
      <c r="A1934" s="422" t="s">
        <v>53</v>
      </c>
      <c r="B1934" s="423">
        <v>2042</v>
      </c>
      <c r="C1934" s="436" t="s">
        <v>2154</v>
      </c>
      <c r="D1934" s="433">
        <v>3.7682578563175235E-3</v>
      </c>
      <c r="E1934" s="407">
        <v>2.3337347215895771E-2</v>
      </c>
      <c r="F1934" s="407">
        <v>9.0557514970141624E-4</v>
      </c>
      <c r="G1934" s="429">
        <v>8.3360629606758871E-4</v>
      </c>
      <c r="H1934" s="444">
        <v>2.5843388760531149E-5</v>
      </c>
      <c r="I1934" s="412">
        <v>2.4725415202479987E-5</v>
      </c>
      <c r="J1934" s="428">
        <v>2.4858328576746653E-2</v>
      </c>
    </row>
    <row r="1935" spans="1:10" ht="15.6" x14ac:dyDescent="0.3">
      <c r="A1935" s="422" t="s">
        <v>53</v>
      </c>
      <c r="B1935" s="423">
        <v>2043</v>
      </c>
      <c r="C1935" s="436" t="s">
        <v>2155</v>
      </c>
      <c r="D1935" s="433">
        <v>3.5560496006030538E-3</v>
      </c>
      <c r="E1935" s="407">
        <v>2.2770946247134931E-2</v>
      </c>
      <c r="F1935" s="407">
        <v>8.8134000095154634E-4</v>
      </c>
      <c r="G1935" s="429">
        <v>8.1130125148777391E-4</v>
      </c>
      <c r="H1935" s="444">
        <v>2.5260732343515643E-5</v>
      </c>
      <c r="I1935" s="412">
        <v>2.416796424414828E-5</v>
      </c>
      <c r="J1935" s="428">
        <v>2.4762399659715568E-2</v>
      </c>
    </row>
    <row r="1936" spans="1:10" ht="15.6" x14ac:dyDescent="0.3">
      <c r="A1936" s="422" t="s">
        <v>53</v>
      </c>
      <c r="B1936" s="423">
        <v>2044</v>
      </c>
      <c r="C1936" s="436" t="s">
        <v>2156</v>
      </c>
      <c r="D1936" s="433">
        <v>3.4095114336768402E-3</v>
      </c>
      <c r="E1936" s="407">
        <v>2.2359032160971515E-2</v>
      </c>
      <c r="F1936" s="407">
        <v>8.6065047235471981E-4</v>
      </c>
      <c r="G1936" s="429">
        <v>7.9225840879593396E-4</v>
      </c>
      <c r="H1936" s="444">
        <v>2.4735350264361253E-5</v>
      </c>
      <c r="I1936" s="412">
        <v>2.3665309961174608E-5</v>
      </c>
      <c r="J1936" s="428">
        <v>2.4682143981996488E-2</v>
      </c>
    </row>
    <row r="1937" spans="1:10" ht="15.6" x14ac:dyDescent="0.3">
      <c r="A1937" s="422" t="s">
        <v>53</v>
      </c>
      <c r="B1937" s="423">
        <v>2045</v>
      </c>
      <c r="C1937" s="436" t="s">
        <v>2157</v>
      </c>
      <c r="D1937" s="433">
        <v>3.3140777427187748E-3</v>
      </c>
      <c r="E1937" s="407">
        <v>2.2082854068835457E-2</v>
      </c>
      <c r="F1937" s="407">
        <v>8.4292163463044645E-4</v>
      </c>
      <c r="G1937" s="429">
        <v>7.7594037187706595E-4</v>
      </c>
      <c r="H1937" s="444">
        <v>2.4278637297559418E-5</v>
      </c>
      <c r="I1937" s="412">
        <v>2.3228354195149934E-5</v>
      </c>
      <c r="J1937" s="428">
        <v>2.4613220513787854E-2</v>
      </c>
    </row>
    <row r="1938" spans="1:10" ht="15.6" x14ac:dyDescent="0.3">
      <c r="A1938" s="422" t="s">
        <v>53</v>
      </c>
      <c r="B1938" s="423">
        <v>2046</v>
      </c>
      <c r="C1938" s="436" t="s">
        <v>2158</v>
      </c>
      <c r="D1938" s="433">
        <v>3.2328538839995636E-3</v>
      </c>
      <c r="E1938" s="407">
        <v>2.186025820003586E-2</v>
      </c>
      <c r="F1938" s="407">
        <v>8.2796083680494379E-4</v>
      </c>
      <c r="G1938" s="429">
        <v>7.6216622660459045E-4</v>
      </c>
      <c r="H1938" s="444">
        <v>2.3789227146506284E-5</v>
      </c>
      <c r="I1938" s="412">
        <v>2.276011571059099E-5</v>
      </c>
      <c r="J1938" s="428">
        <v>2.4554916707836383E-2</v>
      </c>
    </row>
    <row r="1939" spans="1:10" ht="15.6" x14ac:dyDescent="0.3">
      <c r="A1939" s="422" t="s">
        <v>53</v>
      </c>
      <c r="B1939" s="423">
        <v>2047</v>
      </c>
      <c r="C1939" s="436" t="s">
        <v>2159</v>
      </c>
      <c r="D1939" s="433">
        <v>3.1601679672312913E-3</v>
      </c>
      <c r="E1939" s="407">
        <v>2.1654678084410548E-2</v>
      </c>
      <c r="F1939" s="407">
        <v>8.1558574244819631E-4</v>
      </c>
      <c r="G1939" s="429">
        <v>7.5077740573421142E-4</v>
      </c>
      <c r="H1939" s="444">
        <v>2.3510816620298039E-5</v>
      </c>
      <c r="I1939" s="412">
        <v>2.2493749100506465E-5</v>
      </c>
      <c r="J1939" s="428">
        <v>2.4505466793558209E-2</v>
      </c>
    </row>
    <row r="1940" spans="1:10" ht="15.6" x14ac:dyDescent="0.3">
      <c r="A1940" s="422" t="s">
        <v>53</v>
      </c>
      <c r="B1940" s="423">
        <v>2048</v>
      </c>
      <c r="C1940" s="436" t="s">
        <v>2160</v>
      </c>
      <c r="D1940" s="433">
        <v>3.1016816097298107E-3</v>
      </c>
      <c r="E1940" s="407">
        <v>2.1483865201566768E-2</v>
      </c>
      <c r="F1940" s="407">
        <v>8.0520932945406286E-4</v>
      </c>
      <c r="G1940" s="429">
        <v>7.4122622083012837E-4</v>
      </c>
      <c r="H1940" s="444">
        <v>2.3230319846341943E-5</v>
      </c>
      <c r="I1940" s="412">
        <v>2.2225386492828157E-5</v>
      </c>
      <c r="J1940" s="428">
        <v>2.4463820713236811E-2</v>
      </c>
    </row>
    <row r="1941" spans="1:10" ht="15.6" x14ac:dyDescent="0.3">
      <c r="A1941" s="422" t="s">
        <v>53</v>
      </c>
      <c r="B1941" s="423">
        <v>2049</v>
      </c>
      <c r="C1941" s="436" t="s">
        <v>2161</v>
      </c>
      <c r="D1941" s="433">
        <v>3.0807479582040595E-3</v>
      </c>
      <c r="E1941" s="407">
        <v>2.1485534706044512E-2</v>
      </c>
      <c r="F1941" s="407">
        <v>7.9875271260479008E-4</v>
      </c>
      <c r="G1941" s="429">
        <v>7.3528161348229465E-4</v>
      </c>
      <c r="H1941" s="444">
        <v>2.3016074862090483E-5</v>
      </c>
      <c r="I1941" s="412">
        <v>2.2020409651758586E-5</v>
      </c>
      <c r="J1941" s="428">
        <v>2.4428452259699116E-2</v>
      </c>
    </row>
    <row r="1942" spans="1:10" ht="15.6" x14ac:dyDescent="0.3">
      <c r="A1942" s="422" t="s">
        <v>53</v>
      </c>
      <c r="B1942" s="423">
        <v>2050</v>
      </c>
      <c r="C1942" s="436" t="s">
        <v>2162</v>
      </c>
      <c r="D1942" s="433">
        <v>3.0635234846512877E-3</v>
      </c>
      <c r="E1942" s="407">
        <v>2.148642888231626E-2</v>
      </c>
      <c r="F1942" s="407">
        <v>7.9336461165818034E-4</v>
      </c>
      <c r="G1942" s="429">
        <v>7.3031562905454634E-4</v>
      </c>
      <c r="H1942" s="444">
        <v>2.2698871647330254E-5</v>
      </c>
      <c r="I1942" s="412">
        <v>2.1716928507657032E-5</v>
      </c>
      <c r="J1942" s="428">
        <v>2.4399608100783305E-2</v>
      </c>
    </row>
    <row r="1943" spans="1:10" ht="15.6" x14ac:dyDescent="0.3">
      <c r="A1943" s="422" t="s">
        <v>54</v>
      </c>
      <c r="B1943" s="423">
        <v>2015</v>
      </c>
      <c r="C1943" s="436" t="s">
        <v>2526</v>
      </c>
      <c r="D1943" s="433">
        <v>5.9815432091944065E-2</v>
      </c>
      <c r="E1943" s="407">
        <v>0.24202385760038106</v>
      </c>
      <c r="F1943" s="407">
        <v>2.0312338488494308E-3</v>
      </c>
      <c r="G1943" s="429">
        <v>1.8770109333771496E-3</v>
      </c>
      <c r="H1943" s="444">
        <v>1.3024681557041167E-4</v>
      </c>
      <c r="I1943" s="412">
        <v>1.2461239598336184E-4</v>
      </c>
      <c r="J1943" s="428">
        <v>4.0947770089689875E-2</v>
      </c>
    </row>
    <row r="1944" spans="1:10" ht="15.6" x14ac:dyDescent="0.3">
      <c r="A1944" s="422" t="s">
        <v>54</v>
      </c>
      <c r="B1944" s="423">
        <v>2016</v>
      </c>
      <c r="C1944" s="436" t="s">
        <v>2527</v>
      </c>
      <c r="D1944" s="433">
        <v>4.9932125851037387E-2</v>
      </c>
      <c r="E1944" s="407">
        <v>0.20708309227350497</v>
      </c>
      <c r="F1944" s="407">
        <v>1.8898818055613231E-3</v>
      </c>
      <c r="G1944" s="429">
        <v>1.7454248610920952E-3</v>
      </c>
      <c r="H1944" s="444">
        <v>1.1957045178071621E-4</v>
      </c>
      <c r="I1944" s="412">
        <v>1.1439788696525252E-4</v>
      </c>
      <c r="J1944" s="428">
        <v>4.0031575126183216E-2</v>
      </c>
    </row>
    <row r="1945" spans="1:10" ht="15.6" x14ac:dyDescent="0.3">
      <c r="A1945" s="422" t="s">
        <v>54</v>
      </c>
      <c r="B1945" s="423">
        <v>2017</v>
      </c>
      <c r="C1945" s="436" t="s">
        <v>2163</v>
      </c>
      <c r="D1945" s="433">
        <v>4.1114496618404266E-2</v>
      </c>
      <c r="E1945" s="407">
        <v>0.17632078402642598</v>
      </c>
      <c r="F1945" s="407">
        <v>1.7917453364190347E-3</v>
      </c>
      <c r="G1945" s="429">
        <v>1.6536781551371048E-3</v>
      </c>
      <c r="H1945" s="444">
        <v>1.0878867653345967E-4</v>
      </c>
      <c r="I1945" s="412">
        <v>1.0408252654257568E-4</v>
      </c>
      <c r="J1945" s="428">
        <v>3.9209546420441159E-2</v>
      </c>
    </row>
    <row r="1946" spans="1:10" ht="15.6" x14ac:dyDescent="0.3">
      <c r="A1946" s="422" t="s">
        <v>54</v>
      </c>
      <c r="B1946" s="423">
        <v>2018</v>
      </c>
      <c r="C1946" s="436" t="s">
        <v>2164</v>
      </c>
      <c r="D1946" s="433">
        <v>3.3599298850251494E-2</v>
      </c>
      <c r="E1946" s="407">
        <v>0.14936189726918492</v>
      </c>
      <c r="F1946" s="407">
        <v>1.7254111701165706E-3</v>
      </c>
      <c r="G1946" s="429">
        <v>1.5914823276656812E-3</v>
      </c>
      <c r="H1946" s="444">
        <v>9.960751830659847E-5</v>
      </c>
      <c r="I1946" s="412">
        <v>9.5298541156514045E-5</v>
      </c>
      <c r="J1946" s="428">
        <v>3.8338075934885467E-2</v>
      </c>
    </row>
    <row r="1947" spans="1:10" ht="15.6" x14ac:dyDescent="0.3">
      <c r="A1947" s="422" t="s">
        <v>54</v>
      </c>
      <c r="B1947" s="423">
        <v>2019</v>
      </c>
      <c r="C1947" s="436" t="s">
        <v>2165</v>
      </c>
      <c r="D1947" s="433">
        <v>2.7436340152695509E-2</v>
      </c>
      <c r="E1947" s="407">
        <v>0.12688564195900034</v>
      </c>
      <c r="F1947" s="407">
        <v>1.6815533652459369E-3</v>
      </c>
      <c r="G1947" s="429">
        <v>1.5501633061126173E-3</v>
      </c>
      <c r="H1947" s="444">
        <v>9.0185809962803226E-5</v>
      </c>
      <c r="I1947" s="412">
        <v>8.6284411745096341E-5</v>
      </c>
      <c r="J1947" s="428">
        <v>3.7425958261989058E-2</v>
      </c>
    </row>
    <row r="1948" spans="1:10" ht="15.6" x14ac:dyDescent="0.3">
      <c r="A1948" s="422" t="s">
        <v>54</v>
      </c>
      <c r="B1948" s="423">
        <v>2020</v>
      </c>
      <c r="C1948" s="436" t="s">
        <v>2166</v>
      </c>
      <c r="D1948" s="433">
        <v>2.2810600508331287E-2</v>
      </c>
      <c r="E1948" s="407">
        <v>0.10830929889711298</v>
      </c>
      <c r="F1948" s="407">
        <v>1.625567661831479E-3</v>
      </c>
      <c r="G1948" s="429">
        <v>1.4981646256565847E-3</v>
      </c>
      <c r="H1948" s="444">
        <v>8.3469339602745783E-5</v>
      </c>
      <c r="I1948" s="412">
        <v>7.9858492919729658E-5</v>
      </c>
      <c r="J1948" s="428">
        <v>3.6494280112553817E-2</v>
      </c>
    </row>
    <row r="1949" spans="1:10" ht="15.6" x14ac:dyDescent="0.3">
      <c r="A1949" s="422" t="s">
        <v>54</v>
      </c>
      <c r="B1949" s="423">
        <v>2021</v>
      </c>
      <c r="C1949" s="436" t="s">
        <v>2167</v>
      </c>
      <c r="D1949" s="433">
        <v>1.9357917107258649E-2</v>
      </c>
      <c r="E1949" s="407">
        <v>9.2921484261823853E-2</v>
      </c>
      <c r="F1949" s="407">
        <v>1.5463962186202807E-3</v>
      </c>
      <c r="G1949" s="429">
        <v>1.4250198250382769E-3</v>
      </c>
      <c r="H1949" s="444">
        <v>7.7223434476091581E-5</v>
      </c>
      <c r="I1949" s="412">
        <v>7.3882782884067478E-5</v>
      </c>
      <c r="J1949" s="428">
        <v>3.5549094008671379E-2</v>
      </c>
    </row>
    <row r="1950" spans="1:10" ht="15.6" x14ac:dyDescent="0.3">
      <c r="A1950" s="422" t="s">
        <v>54</v>
      </c>
      <c r="B1950" s="423">
        <v>2022</v>
      </c>
      <c r="C1950" s="436" t="s">
        <v>2168</v>
      </c>
      <c r="D1950" s="433">
        <v>1.6004055207707011E-2</v>
      </c>
      <c r="E1950" s="407">
        <v>7.9286311845317717E-2</v>
      </c>
      <c r="F1950" s="407">
        <v>1.4667715029514439E-3</v>
      </c>
      <c r="G1950" s="429">
        <v>1.3513562532041256E-3</v>
      </c>
      <c r="H1950" s="444">
        <v>7.0774903922559521E-5</v>
      </c>
      <c r="I1950" s="412">
        <v>6.7713212907800907E-5</v>
      </c>
      <c r="J1950" s="428">
        <v>3.4621126214105187E-2</v>
      </c>
    </row>
    <row r="1951" spans="1:10" ht="15.6" x14ac:dyDescent="0.3">
      <c r="A1951" s="422" t="s">
        <v>54</v>
      </c>
      <c r="B1951" s="423">
        <v>2023</v>
      </c>
      <c r="C1951" s="436" t="s">
        <v>2169</v>
      </c>
      <c r="D1951" s="433">
        <v>1.3698912660700308E-2</v>
      </c>
      <c r="E1951" s="407">
        <v>6.8478677035673702E-2</v>
      </c>
      <c r="F1951" s="407">
        <v>1.3964074405623085E-3</v>
      </c>
      <c r="G1951" s="429">
        <v>1.2864257585795834E-3</v>
      </c>
      <c r="H1951" s="444">
        <v>6.5458600796544427E-5</v>
      </c>
      <c r="I1951" s="412">
        <v>6.262689070172408E-5</v>
      </c>
      <c r="J1951" s="428">
        <v>3.3696779048722439E-2</v>
      </c>
    </row>
    <row r="1952" spans="1:10" ht="15.6" x14ac:dyDescent="0.3">
      <c r="A1952" s="422" t="s">
        <v>54</v>
      </c>
      <c r="B1952" s="423">
        <v>2024</v>
      </c>
      <c r="C1952" s="436" t="s">
        <v>2170</v>
      </c>
      <c r="D1952" s="433">
        <v>1.1786186016122725E-2</v>
      </c>
      <c r="E1952" s="407">
        <v>5.9486497804692472E-2</v>
      </c>
      <c r="F1952" s="407">
        <v>1.3329635191910384E-3</v>
      </c>
      <c r="G1952" s="429">
        <v>1.2277780895310435E-3</v>
      </c>
      <c r="H1952" s="444">
        <v>5.7803916681410265E-5</v>
      </c>
      <c r="I1952" s="412">
        <v>5.5303344833019258E-5</v>
      </c>
      <c r="J1952" s="428">
        <v>3.2777362340350981E-2</v>
      </c>
    </row>
    <row r="1953" spans="1:10" ht="15.6" x14ac:dyDescent="0.3">
      <c r="A1953" s="422" t="s">
        <v>54</v>
      </c>
      <c r="B1953" s="423">
        <v>2025</v>
      </c>
      <c r="C1953" s="436" t="s">
        <v>2171</v>
      </c>
      <c r="D1953" s="433">
        <v>1.0224485558616063E-2</v>
      </c>
      <c r="E1953" s="407">
        <v>5.2282420750166196E-2</v>
      </c>
      <c r="F1953" s="407">
        <v>1.2798834613088775E-3</v>
      </c>
      <c r="G1953" s="429">
        <v>1.178759413068784E-3</v>
      </c>
      <c r="H1953" s="444">
        <v>5.2374580631972932E-5</v>
      </c>
      <c r="I1953" s="412">
        <v>5.0108879457752813E-5</v>
      </c>
      <c r="J1953" s="428">
        <v>3.1857678564620205E-2</v>
      </c>
    </row>
    <row r="1954" spans="1:10" ht="15.6" x14ac:dyDescent="0.3">
      <c r="A1954" s="422" t="s">
        <v>54</v>
      </c>
      <c r="B1954" s="423">
        <v>2026</v>
      </c>
      <c r="C1954" s="436" t="s">
        <v>2172</v>
      </c>
      <c r="D1954" s="433">
        <v>8.9150425163856909E-3</v>
      </c>
      <c r="E1954" s="407">
        <v>4.632141697872532E-2</v>
      </c>
      <c r="F1954" s="407">
        <v>1.2206300004815518E-3</v>
      </c>
      <c r="G1954" s="429">
        <v>1.1241028677264756E-3</v>
      </c>
      <c r="H1954" s="444">
        <v>4.7701100550122735E-5</v>
      </c>
      <c r="I1954" s="412">
        <v>4.5637572055499681E-5</v>
      </c>
      <c r="J1954" s="428">
        <v>3.106768122813346E-2</v>
      </c>
    </row>
    <row r="1955" spans="1:10" ht="15.6" x14ac:dyDescent="0.3">
      <c r="A1955" s="422" t="s">
        <v>54</v>
      </c>
      <c r="B1955" s="423">
        <v>2027</v>
      </c>
      <c r="C1955" s="436" t="s">
        <v>2173</v>
      </c>
      <c r="D1955" s="433">
        <v>7.8517304451950834E-3</v>
      </c>
      <c r="E1955" s="407">
        <v>4.1518324725910473E-2</v>
      </c>
      <c r="F1955" s="407">
        <v>1.1594146105788315E-3</v>
      </c>
      <c r="G1955" s="429">
        <v>1.0675561938867778E-3</v>
      </c>
      <c r="H1955" s="444">
        <v>4.0701831622992342E-5</v>
      </c>
      <c r="I1955" s="412">
        <v>3.8941088403888998E-5</v>
      </c>
      <c r="J1955" s="428">
        <v>3.0369748300211802E-2</v>
      </c>
    </row>
    <row r="1956" spans="1:10" ht="15.6" x14ac:dyDescent="0.3">
      <c r="A1956" s="422" t="s">
        <v>54</v>
      </c>
      <c r="B1956" s="423">
        <v>2028</v>
      </c>
      <c r="C1956" s="436" t="s">
        <v>2174</v>
      </c>
      <c r="D1956" s="433">
        <v>6.9837968927963729E-3</v>
      </c>
      <c r="E1956" s="407">
        <v>3.7614143278998043E-2</v>
      </c>
      <c r="F1956" s="407">
        <v>1.0944090694765725E-3</v>
      </c>
      <c r="G1956" s="429">
        <v>1.0076228626371571E-3</v>
      </c>
      <c r="H1956" s="444">
        <v>3.6325562499082945E-5</v>
      </c>
      <c r="I1956" s="412">
        <v>3.4754134745098454E-5</v>
      </c>
      <c r="J1956" s="428">
        <v>2.9747810690274351E-2</v>
      </c>
    </row>
    <row r="1957" spans="1:10" ht="15.6" x14ac:dyDescent="0.3">
      <c r="A1957" s="422" t="s">
        <v>54</v>
      </c>
      <c r="B1957" s="423">
        <v>2029</v>
      </c>
      <c r="C1957" s="436" t="s">
        <v>2175</v>
      </c>
      <c r="D1957" s="433">
        <v>6.2275483023510637E-3</v>
      </c>
      <c r="E1957" s="407">
        <v>3.4296024744845471E-2</v>
      </c>
      <c r="F1957" s="407">
        <v>1.0300526215254759E-3</v>
      </c>
      <c r="G1957" s="429">
        <v>9.4830847173413746E-4</v>
      </c>
      <c r="H1957" s="444">
        <v>3.2542767715981466E-5</v>
      </c>
      <c r="I1957" s="412">
        <v>3.1134981989837404E-5</v>
      </c>
      <c r="J1957" s="428">
        <v>2.9193671001985201E-2</v>
      </c>
    </row>
    <row r="1958" spans="1:10" ht="15.6" x14ac:dyDescent="0.3">
      <c r="A1958" s="422" t="s">
        <v>54</v>
      </c>
      <c r="B1958" s="423">
        <v>2030</v>
      </c>
      <c r="C1958" s="436" t="s">
        <v>2176</v>
      </c>
      <c r="D1958" s="433">
        <v>5.5977654977547994E-3</v>
      </c>
      <c r="E1958" s="407">
        <v>3.156050322131617E-2</v>
      </c>
      <c r="F1958" s="407">
        <v>9.6912013090450486E-4</v>
      </c>
      <c r="G1958" s="429">
        <v>8.9219077605729097E-4</v>
      </c>
      <c r="H1958" s="444">
        <v>3.0060839055860724E-5</v>
      </c>
      <c r="I1958" s="412">
        <v>2.8760420464913052E-5</v>
      </c>
      <c r="J1958" s="428">
        <v>2.8702431983227257E-2</v>
      </c>
    </row>
    <row r="1959" spans="1:10" ht="15.6" x14ac:dyDescent="0.3">
      <c r="A1959" s="422" t="s">
        <v>54</v>
      </c>
      <c r="B1959" s="423">
        <v>2031</v>
      </c>
      <c r="C1959" s="436" t="s">
        <v>2177</v>
      </c>
      <c r="D1959" s="433">
        <v>5.0493181124319098E-3</v>
      </c>
      <c r="E1959" s="407">
        <v>2.9217327516955462E-2</v>
      </c>
      <c r="F1959" s="407">
        <v>9.1119957328174804E-4</v>
      </c>
      <c r="G1959" s="429">
        <v>8.3887003100956755E-4</v>
      </c>
      <c r="H1959" s="444">
        <v>2.8319022340365368E-5</v>
      </c>
      <c r="I1959" s="412">
        <v>2.7093953969504499E-5</v>
      </c>
      <c r="J1959" s="428">
        <v>2.8266613669873639E-2</v>
      </c>
    </row>
    <row r="1960" spans="1:10" ht="15.6" x14ac:dyDescent="0.3">
      <c r="A1960" s="422" t="s">
        <v>54</v>
      </c>
      <c r="B1960" s="423">
        <v>2032</v>
      </c>
      <c r="C1960" s="436" t="s">
        <v>2178</v>
      </c>
      <c r="D1960" s="433">
        <v>4.5766326914688776E-3</v>
      </c>
      <c r="E1960" s="407">
        <v>2.7287274693400448E-2</v>
      </c>
      <c r="F1960" s="407">
        <v>8.564170796888606E-4</v>
      </c>
      <c r="G1960" s="429">
        <v>7.884341647559841E-4</v>
      </c>
      <c r="H1960" s="444">
        <v>2.6564993204162331E-5</v>
      </c>
      <c r="I1960" s="412">
        <v>2.541580335730219E-5</v>
      </c>
      <c r="J1960" s="428">
        <v>2.7881544317124612E-2</v>
      </c>
    </row>
    <row r="1961" spans="1:10" ht="15.6" x14ac:dyDescent="0.3">
      <c r="A1961" s="422" t="s">
        <v>54</v>
      </c>
      <c r="B1961" s="423">
        <v>2033</v>
      </c>
      <c r="C1961" s="436" t="s">
        <v>2179</v>
      </c>
      <c r="D1961" s="433">
        <v>4.1596448155050885E-3</v>
      </c>
      <c r="E1961" s="407">
        <v>2.5634856225830043E-2</v>
      </c>
      <c r="F1961" s="407">
        <v>8.0493396748085961E-4</v>
      </c>
      <c r="G1961" s="429">
        <v>7.4104648504776842E-4</v>
      </c>
      <c r="H1961" s="444">
        <v>2.5200668515900568E-5</v>
      </c>
      <c r="I1961" s="412">
        <v>2.4110498751128167E-5</v>
      </c>
      <c r="J1961" s="428">
        <v>2.7543354267010222E-2</v>
      </c>
    </row>
    <row r="1962" spans="1:10" ht="15.6" x14ac:dyDescent="0.3">
      <c r="A1962" s="422" t="s">
        <v>54</v>
      </c>
      <c r="B1962" s="423">
        <v>2034</v>
      </c>
      <c r="C1962" s="436" t="s">
        <v>2180</v>
      </c>
      <c r="D1962" s="433">
        <v>3.7896213403570797E-3</v>
      </c>
      <c r="E1962" s="407">
        <v>2.4246551250861292E-2</v>
      </c>
      <c r="F1962" s="407">
        <v>7.5675662433953063E-4</v>
      </c>
      <c r="G1962" s="429">
        <v>6.9670218877671062E-4</v>
      </c>
      <c r="H1962" s="444">
        <v>2.3939645291608497E-5</v>
      </c>
      <c r="I1962" s="412">
        <v>2.2904026833319644E-5</v>
      </c>
      <c r="J1962" s="428">
        <v>2.724707786156497E-2</v>
      </c>
    </row>
    <row r="1963" spans="1:10" ht="15.6" x14ac:dyDescent="0.3">
      <c r="A1963" s="422" t="s">
        <v>54</v>
      </c>
      <c r="B1963" s="423">
        <v>2035</v>
      </c>
      <c r="C1963" s="436" t="s">
        <v>2181</v>
      </c>
      <c r="D1963" s="433">
        <v>3.4658919653671304E-3</v>
      </c>
      <c r="E1963" s="407">
        <v>2.3098884147956612E-2</v>
      </c>
      <c r="F1963" s="407">
        <v>7.1232700246316922E-4</v>
      </c>
      <c r="G1963" s="429">
        <v>6.5580708363271914E-4</v>
      </c>
      <c r="H1963" s="444">
        <v>2.2767141292881286E-5</v>
      </c>
      <c r="I1963" s="412">
        <v>2.1782244838561445E-5</v>
      </c>
      <c r="J1963" s="428">
        <v>2.6988679671353672E-2</v>
      </c>
    </row>
    <row r="1964" spans="1:10" ht="15.6" x14ac:dyDescent="0.3">
      <c r="A1964" s="422" t="s">
        <v>54</v>
      </c>
      <c r="B1964" s="423">
        <v>2036</v>
      </c>
      <c r="C1964" s="436" t="s">
        <v>2182</v>
      </c>
      <c r="D1964" s="433">
        <v>3.1817361432717561E-3</v>
      </c>
      <c r="E1964" s="407">
        <v>2.2131471562995036E-2</v>
      </c>
      <c r="F1964" s="407">
        <v>6.730761533652092E-4</v>
      </c>
      <c r="G1964" s="429">
        <v>6.1967434100955671E-4</v>
      </c>
      <c r="H1964" s="444">
        <v>2.1612667378009131E-5</v>
      </c>
      <c r="I1964" s="412">
        <v>2.0677712954211946E-5</v>
      </c>
      <c r="J1964" s="428">
        <v>2.6765595035298954E-2</v>
      </c>
    </row>
    <row r="1965" spans="1:10" ht="15.6" x14ac:dyDescent="0.3">
      <c r="A1965" s="422" t="s">
        <v>54</v>
      </c>
      <c r="B1965" s="423">
        <v>2037</v>
      </c>
      <c r="C1965" s="436" t="s">
        <v>2183</v>
      </c>
      <c r="D1965" s="433">
        <v>2.9332741339650704E-3</v>
      </c>
      <c r="E1965" s="407">
        <v>2.1321123691135417E-2</v>
      </c>
      <c r="F1965" s="407">
        <v>6.3774097717498289E-4</v>
      </c>
      <c r="G1965" s="429">
        <v>5.8714676598713817E-4</v>
      </c>
      <c r="H1965" s="444">
        <v>2.0588323411743814E-5</v>
      </c>
      <c r="I1965" s="412">
        <v>1.9697681654495349E-5</v>
      </c>
      <c r="J1965" s="428">
        <v>2.6574724772723931E-2</v>
      </c>
    </row>
    <row r="1966" spans="1:10" ht="15.6" x14ac:dyDescent="0.3">
      <c r="A1966" s="422" t="s">
        <v>54</v>
      </c>
      <c r="B1966" s="423">
        <v>2038</v>
      </c>
      <c r="C1966" s="436" t="s">
        <v>2184</v>
      </c>
      <c r="D1966" s="433">
        <v>2.714334627793111E-3</v>
      </c>
      <c r="E1966" s="407">
        <v>2.0619175572688799E-2</v>
      </c>
      <c r="F1966" s="407">
        <v>6.0630461843105745E-4</v>
      </c>
      <c r="G1966" s="429">
        <v>5.5821012600567037E-4</v>
      </c>
      <c r="H1966" s="444">
        <v>1.9728055332607862E-5</v>
      </c>
      <c r="I1966" s="412">
        <v>1.8874628391660032E-5</v>
      </c>
      <c r="J1966" s="428">
        <v>2.6412970195335346E-2</v>
      </c>
    </row>
    <row r="1967" spans="1:10" ht="15.6" x14ac:dyDescent="0.3">
      <c r="A1967" s="422" t="s">
        <v>54</v>
      </c>
      <c r="B1967" s="423">
        <v>2039</v>
      </c>
      <c r="C1967" s="436" t="s">
        <v>2185</v>
      </c>
      <c r="D1967" s="433">
        <v>2.506644310424569E-3</v>
      </c>
      <c r="E1967" s="407">
        <v>1.9953271293507935E-2</v>
      </c>
      <c r="F1967" s="407">
        <v>5.78380458446904E-4</v>
      </c>
      <c r="G1967" s="429">
        <v>5.3250736704804115E-4</v>
      </c>
      <c r="H1967" s="444">
        <v>1.8989681875529358E-5</v>
      </c>
      <c r="I1967" s="412">
        <v>1.8168196643489367E-5</v>
      </c>
      <c r="J1967" s="428">
        <v>2.6276710234574303E-2</v>
      </c>
    </row>
    <row r="1968" spans="1:10" ht="15.6" x14ac:dyDescent="0.3">
      <c r="A1968" s="422" t="s">
        <v>54</v>
      </c>
      <c r="B1968" s="423">
        <v>2040</v>
      </c>
      <c r="C1968" s="436" t="s">
        <v>2186</v>
      </c>
      <c r="D1968" s="433">
        <v>2.3275873266741295E-3</v>
      </c>
      <c r="E1968" s="407">
        <v>1.9418743675820478E-2</v>
      </c>
      <c r="F1968" s="407">
        <v>5.5409672548372671E-4</v>
      </c>
      <c r="G1968" s="429">
        <v>5.1015534457030673E-4</v>
      </c>
      <c r="H1968" s="444">
        <v>1.834515124196633E-5</v>
      </c>
      <c r="I1968" s="412">
        <v>1.7551548119828939E-5</v>
      </c>
      <c r="J1968" s="428">
        <v>2.616356376103976E-2</v>
      </c>
    </row>
    <row r="1969" spans="1:10" ht="15.6" x14ac:dyDescent="0.3">
      <c r="A1969" s="422" t="s">
        <v>54</v>
      </c>
      <c r="B1969" s="423">
        <v>2041</v>
      </c>
      <c r="C1969" s="436" t="s">
        <v>2187</v>
      </c>
      <c r="D1969" s="433">
        <v>2.1963241065105074E-3</v>
      </c>
      <c r="E1969" s="407">
        <v>1.9016824312533591E-2</v>
      </c>
      <c r="F1969" s="407">
        <v>5.3499130367503517E-4</v>
      </c>
      <c r="G1969" s="429">
        <v>4.925695587132432E-4</v>
      </c>
      <c r="H1969" s="444">
        <v>1.7833963217666062E-5</v>
      </c>
      <c r="I1969" s="412">
        <v>1.706247386317949E-5</v>
      </c>
      <c r="J1969" s="428">
        <v>2.6070712444133934E-2</v>
      </c>
    </row>
    <row r="1970" spans="1:10" ht="15.6" x14ac:dyDescent="0.3">
      <c r="A1970" s="422" t="s">
        <v>54</v>
      </c>
      <c r="B1970" s="423">
        <v>2042</v>
      </c>
      <c r="C1970" s="436" t="s">
        <v>2188</v>
      </c>
      <c r="D1970" s="433">
        <v>2.0812117352464413E-3</v>
      </c>
      <c r="E1970" s="407">
        <v>1.8632201804985368E-2</v>
      </c>
      <c r="F1970" s="407">
        <v>5.1872718107976237E-4</v>
      </c>
      <c r="G1970" s="429">
        <v>4.775999593592716E-4</v>
      </c>
      <c r="H1970" s="444">
        <v>1.7422480670965108E-5</v>
      </c>
      <c r="I1970" s="412">
        <v>1.6668791869303647E-5</v>
      </c>
      <c r="J1970" s="428">
        <v>2.5994197408851193E-2</v>
      </c>
    </row>
    <row r="1971" spans="1:10" ht="15.6" x14ac:dyDescent="0.3">
      <c r="A1971" s="422" t="s">
        <v>54</v>
      </c>
      <c r="B1971" s="423">
        <v>2043</v>
      </c>
      <c r="C1971" s="436" t="s">
        <v>2189</v>
      </c>
      <c r="D1971" s="433">
        <v>1.9969333951348053E-3</v>
      </c>
      <c r="E1971" s="407">
        <v>1.836283084608888E-2</v>
      </c>
      <c r="F1971" s="407">
        <v>5.0510827531720251E-4</v>
      </c>
      <c r="G1971" s="429">
        <v>4.6506567803221264E-4</v>
      </c>
      <c r="H1971" s="444">
        <v>1.709519914741762E-5</v>
      </c>
      <c r="I1971" s="412">
        <v>1.6355668399591705E-5</v>
      </c>
      <c r="J1971" s="428">
        <v>2.5931811406203886E-2</v>
      </c>
    </row>
    <row r="1972" spans="1:10" ht="15.6" x14ac:dyDescent="0.3">
      <c r="A1972" s="422" t="s">
        <v>54</v>
      </c>
      <c r="B1972" s="423">
        <v>2044</v>
      </c>
      <c r="C1972" s="436" t="s">
        <v>2190</v>
      </c>
      <c r="D1972" s="433">
        <v>1.931987722933897E-3</v>
      </c>
      <c r="E1972" s="407">
        <v>1.8139161478033475E-2</v>
      </c>
      <c r="F1972" s="407">
        <v>4.9367165560811358E-4</v>
      </c>
      <c r="G1972" s="429">
        <v>4.5454052720136028E-4</v>
      </c>
      <c r="H1972" s="444">
        <v>1.6837638884798938E-5</v>
      </c>
      <c r="I1972" s="412">
        <v>1.6109250079923317E-5</v>
      </c>
      <c r="J1972" s="428">
        <v>2.5881005651103225E-2</v>
      </c>
    </row>
    <row r="1973" spans="1:10" ht="15.6" x14ac:dyDescent="0.3">
      <c r="A1973" s="422" t="s">
        <v>54</v>
      </c>
      <c r="B1973" s="423">
        <v>2045</v>
      </c>
      <c r="C1973" s="436" t="s">
        <v>2191</v>
      </c>
      <c r="D1973" s="433">
        <v>1.8857890503913473E-3</v>
      </c>
      <c r="E1973" s="407">
        <v>1.7983852438599571E-2</v>
      </c>
      <c r="F1973" s="407">
        <v>4.8412733862147661E-4</v>
      </c>
      <c r="G1973" s="429">
        <v>4.4575731289123692E-4</v>
      </c>
      <c r="H1973" s="444">
        <v>1.6634643049121144E-5</v>
      </c>
      <c r="I1973" s="412">
        <v>1.5915035754239646E-5</v>
      </c>
      <c r="J1973" s="428">
        <v>2.5839041557564457E-2</v>
      </c>
    </row>
    <row r="1974" spans="1:10" ht="15.6" x14ac:dyDescent="0.3">
      <c r="A1974" s="422" t="s">
        <v>54</v>
      </c>
      <c r="B1974" s="423">
        <v>2046</v>
      </c>
      <c r="C1974" s="436" t="s">
        <v>2192</v>
      </c>
      <c r="D1974" s="433">
        <v>1.8454146415076398E-3</v>
      </c>
      <c r="E1974" s="407">
        <v>1.7855033446329473E-2</v>
      </c>
      <c r="F1974" s="407">
        <v>4.76256747869081E-4</v>
      </c>
      <c r="G1974" s="429">
        <v>4.3851479098588696E-4</v>
      </c>
      <c r="H1974" s="444">
        <v>1.6478939040030719E-5</v>
      </c>
      <c r="I1974" s="412">
        <v>1.5766067431659175E-5</v>
      </c>
      <c r="J1974" s="428">
        <v>2.5805373149462119E-2</v>
      </c>
    </row>
    <row r="1975" spans="1:10" ht="15.6" x14ac:dyDescent="0.3">
      <c r="A1975" s="422" t="s">
        <v>54</v>
      </c>
      <c r="B1975" s="423">
        <v>2047</v>
      </c>
      <c r="C1975" s="436" t="s">
        <v>2193</v>
      </c>
      <c r="D1975" s="433">
        <v>1.8108439473375837E-3</v>
      </c>
      <c r="E1975" s="407">
        <v>1.774084179433431E-2</v>
      </c>
      <c r="F1975" s="407">
        <v>4.6986243031491069E-4</v>
      </c>
      <c r="G1975" s="429">
        <v>4.3263088822112115E-4</v>
      </c>
      <c r="H1975" s="444">
        <v>1.6356510678026529E-5</v>
      </c>
      <c r="I1975" s="412">
        <v>1.5648935266401651E-5</v>
      </c>
      <c r="J1975" s="428">
        <v>2.5777942378879641E-2</v>
      </c>
    </row>
    <row r="1976" spans="1:10" ht="15.6" x14ac:dyDescent="0.3">
      <c r="A1976" s="422" t="s">
        <v>54</v>
      </c>
      <c r="B1976" s="423">
        <v>2048</v>
      </c>
      <c r="C1976" s="436" t="s">
        <v>2194</v>
      </c>
      <c r="D1976" s="433">
        <v>1.783143985055766E-3</v>
      </c>
      <c r="E1976" s="407">
        <v>1.7647442002273358E-2</v>
      </c>
      <c r="F1976" s="407">
        <v>4.6465837016136451E-4</v>
      </c>
      <c r="G1976" s="429">
        <v>4.2784221513282003E-4</v>
      </c>
      <c r="H1976" s="444">
        <v>1.6256399678889663E-5</v>
      </c>
      <c r="I1976" s="412">
        <v>1.5553155024772714E-5</v>
      </c>
      <c r="J1976" s="428">
        <v>2.5755856251426762E-2</v>
      </c>
    </row>
    <row r="1977" spans="1:10" ht="15.6" x14ac:dyDescent="0.3">
      <c r="A1977" s="422" t="s">
        <v>54</v>
      </c>
      <c r="B1977" s="423">
        <v>2049</v>
      </c>
      <c r="C1977" s="436" t="s">
        <v>2195</v>
      </c>
      <c r="D1977" s="433">
        <v>1.77267832203054E-3</v>
      </c>
      <c r="E1977" s="407">
        <v>1.7652815439109511E-2</v>
      </c>
      <c r="F1977" s="407">
        <v>4.6128534465596991E-4</v>
      </c>
      <c r="G1977" s="429">
        <v>4.2473785706703779E-4</v>
      </c>
      <c r="H1977" s="444">
        <v>1.6176307591032237E-5</v>
      </c>
      <c r="I1977" s="412">
        <v>1.547652768518276E-5</v>
      </c>
      <c r="J1977" s="428">
        <v>2.5737430854745502E-2</v>
      </c>
    </row>
    <row r="1978" spans="1:10" ht="15.6" x14ac:dyDescent="0.3">
      <c r="A1978" s="422" t="s">
        <v>54</v>
      </c>
      <c r="B1978" s="423">
        <v>2050</v>
      </c>
      <c r="C1978" s="436" t="s">
        <v>2196</v>
      </c>
      <c r="D1978" s="433">
        <v>1.7644626746200689E-3</v>
      </c>
      <c r="E1978" s="407">
        <v>1.7660286272041477E-2</v>
      </c>
      <c r="F1978" s="407">
        <v>4.5862027020549933E-4</v>
      </c>
      <c r="G1978" s="429">
        <v>4.2228466410464962E-4</v>
      </c>
      <c r="H1978" s="444">
        <v>1.6102391928778585E-5</v>
      </c>
      <c r="I1978" s="412">
        <v>1.5405809581758988E-5</v>
      </c>
      <c r="J1978" s="428">
        <v>2.5723378742327059E-2</v>
      </c>
    </row>
    <row r="1979" spans="1:10" ht="15.6" x14ac:dyDescent="0.3">
      <c r="A1979" s="422" t="s">
        <v>55</v>
      </c>
      <c r="B1979" s="423">
        <v>2015</v>
      </c>
      <c r="C1979" s="436" t="s">
        <v>2528</v>
      </c>
      <c r="D1979" s="433">
        <v>0.10642775053246198</v>
      </c>
      <c r="E1979" s="407">
        <v>0.37122816095523958</v>
      </c>
      <c r="F1979" s="407">
        <v>3.4924873276453248E-3</v>
      </c>
      <c r="G1979" s="429">
        <v>3.2294707371760545E-3</v>
      </c>
      <c r="H1979" s="444">
        <v>2.7271963928002089E-4</v>
      </c>
      <c r="I1979" s="412">
        <v>2.6092190840573378E-4</v>
      </c>
      <c r="J1979" s="428">
        <v>4.2815164581856718E-2</v>
      </c>
    </row>
    <row r="1980" spans="1:10" ht="15.6" x14ac:dyDescent="0.3">
      <c r="A1980" s="422" t="s">
        <v>55</v>
      </c>
      <c r="B1980" s="423">
        <v>2016</v>
      </c>
      <c r="C1980" s="436" t="s">
        <v>2529</v>
      </c>
      <c r="D1980" s="433">
        <v>9.1878645724254998E-2</v>
      </c>
      <c r="E1980" s="407">
        <v>0.32901238205853622</v>
      </c>
      <c r="F1980" s="407">
        <v>3.2107352286676692E-3</v>
      </c>
      <c r="G1980" s="429">
        <v>2.9675268921614943E-3</v>
      </c>
      <c r="H1980" s="444">
        <v>2.467512799537547E-4</v>
      </c>
      <c r="I1980" s="412">
        <v>2.3607692880887391E-4</v>
      </c>
      <c r="J1980" s="428">
        <v>4.2021988571603601E-2</v>
      </c>
    </row>
    <row r="1981" spans="1:10" ht="15.6" x14ac:dyDescent="0.3">
      <c r="A1981" s="422" t="s">
        <v>55</v>
      </c>
      <c r="B1981" s="423">
        <v>2017</v>
      </c>
      <c r="C1981" s="436" t="s">
        <v>2197</v>
      </c>
      <c r="D1981" s="433">
        <v>7.9127001592180959E-2</v>
      </c>
      <c r="E1981" s="407">
        <v>0.29140309164631562</v>
      </c>
      <c r="F1981" s="407">
        <v>3.0058593916873376E-3</v>
      </c>
      <c r="G1981" s="429">
        <v>2.7767947733221671E-3</v>
      </c>
      <c r="H1981" s="444">
        <v>2.2834188175602615E-4</v>
      </c>
      <c r="I1981" s="412">
        <v>2.1846391302814957E-4</v>
      </c>
      <c r="J1981" s="428">
        <v>4.1056001526082048E-2</v>
      </c>
    </row>
    <row r="1982" spans="1:10" ht="15.6" x14ac:dyDescent="0.3">
      <c r="A1982" s="422" t="s">
        <v>55</v>
      </c>
      <c r="B1982" s="423">
        <v>2018</v>
      </c>
      <c r="C1982" s="436" t="s">
        <v>2198</v>
      </c>
      <c r="D1982" s="433">
        <v>6.8264034408666907E-2</v>
      </c>
      <c r="E1982" s="407">
        <v>0.25718815370512565</v>
      </c>
      <c r="F1982" s="407">
        <v>2.8494821671837217E-3</v>
      </c>
      <c r="G1982" s="429">
        <v>2.6312122148811645E-3</v>
      </c>
      <c r="H1982" s="444">
        <v>2.1200745353935438E-4</v>
      </c>
      <c r="I1982" s="412">
        <v>2.0283610494559957E-4</v>
      </c>
      <c r="J1982" s="428">
        <v>4.0042915643214348E-2</v>
      </c>
    </row>
    <row r="1983" spans="1:10" ht="15.6" x14ac:dyDescent="0.3">
      <c r="A1983" s="422" t="s">
        <v>55</v>
      </c>
      <c r="B1983" s="423">
        <v>2019</v>
      </c>
      <c r="C1983" s="436" t="s">
        <v>2199</v>
      </c>
      <c r="D1983" s="433">
        <v>5.8394639958340142E-2</v>
      </c>
      <c r="E1983" s="407">
        <v>0.22606658134610355</v>
      </c>
      <c r="F1983" s="407">
        <v>2.718525639768809E-3</v>
      </c>
      <c r="G1983" s="429">
        <v>2.5092134910137589E-3</v>
      </c>
      <c r="H1983" s="444">
        <v>1.9704311132172532E-4</v>
      </c>
      <c r="I1983" s="412">
        <v>1.8851911354825031E-4</v>
      </c>
      <c r="J1983" s="428">
        <v>3.8993558754613217E-2</v>
      </c>
    </row>
    <row r="1984" spans="1:10" ht="15.6" x14ac:dyDescent="0.3">
      <c r="A1984" s="422" t="s">
        <v>55</v>
      </c>
      <c r="B1984" s="423">
        <v>2020</v>
      </c>
      <c r="C1984" s="436" t="s">
        <v>2200</v>
      </c>
      <c r="D1984" s="433">
        <v>5.0099041711371382E-2</v>
      </c>
      <c r="E1984" s="407">
        <v>0.19832125888379179</v>
      </c>
      <c r="F1984" s="407">
        <v>2.5805834145907055E-3</v>
      </c>
      <c r="G1984" s="429">
        <v>2.3811998864837224E-3</v>
      </c>
      <c r="H1984" s="444">
        <v>1.8227576819695339E-4</v>
      </c>
      <c r="I1984" s="412">
        <v>1.7439059915020418E-4</v>
      </c>
      <c r="J1984" s="428">
        <v>3.7920136161460484E-2</v>
      </c>
    </row>
    <row r="1985" spans="1:10" ht="15.6" x14ac:dyDescent="0.3">
      <c r="A1985" s="422" t="s">
        <v>55</v>
      </c>
      <c r="B1985" s="423">
        <v>2021</v>
      </c>
      <c r="C1985" s="436" t="s">
        <v>2201</v>
      </c>
      <c r="D1985" s="433">
        <v>4.2792852522706475E-2</v>
      </c>
      <c r="E1985" s="407">
        <v>0.17259320289753829</v>
      </c>
      <c r="F1985" s="407">
        <v>2.4195979895101478E-3</v>
      </c>
      <c r="G1985" s="429">
        <v>2.2321885102237395E-3</v>
      </c>
      <c r="H1985" s="444">
        <v>1.6876620013613454E-4</v>
      </c>
      <c r="I1985" s="412">
        <v>1.614654490236058E-4</v>
      </c>
      <c r="J1985" s="428">
        <v>3.6830724430329052E-2</v>
      </c>
    </row>
    <row r="1986" spans="1:10" ht="15.6" x14ac:dyDescent="0.3">
      <c r="A1986" s="422" t="s">
        <v>55</v>
      </c>
      <c r="B1986" s="423">
        <v>2022</v>
      </c>
      <c r="C1986" s="436" t="s">
        <v>2202</v>
      </c>
      <c r="D1986" s="433">
        <v>3.4645186805388105E-2</v>
      </c>
      <c r="E1986" s="407">
        <v>0.14815799850422315</v>
      </c>
      <c r="F1986" s="407">
        <v>2.2573658580978041E-3</v>
      </c>
      <c r="G1986" s="429">
        <v>2.0815169667455775E-3</v>
      </c>
      <c r="H1986" s="444">
        <v>1.5105965113468915E-4</v>
      </c>
      <c r="I1986" s="412">
        <v>1.4452487749405348E-4</v>
      </c>
      <c r="J1986" s="428">
        <v>3.5750942907902011E-2</v>
      </c>
    </row>
    <row r="1987" spans="1:10" ht="15.6" x14ac:dyDescent="0.3">
      <c r="A1987" s="422" t="s">
        <v>55</v>
      </c>
      <c r="B1987" s="423">
        <v>2023</v>
      </c>
      <c r="C1987" s="436" t="s">
        <v>2203</v>
      </c>
      <c r="D1987" s="433">
        <v>2.990044220895758E-2</v>
      </c>
      <c r="E1987" s="407">
        <v>0.12907935271724894</v>
      </c>
      <c r="F1987" s="407">
        <v>2.1112186028400207E-3</v>
      </c>
      <c r="G1987" s="429">
        <v>1.9464532243783155E-3</v>
      </c>
      <c r="H1987" s="444">
        <v>1.3634602312789931E-4</v>
      </c>
      <c r="I1987" s="412">
        <v>1.304477545217627E-4</v>
      </c>
      <c r="J1987" s="428">
        <v>3.467704108828415E-2</v>
      </c>
    </row>
    <row r="1988" spans="1:10" ht="15.6" x14ac:dyDescent="0.3">
      <c r="A1988" s="422" t="s">
        <v>55</v>
      </c>
      <c r="B1988" s="423">
        <v>2024</v>
      </c>
      <c r="C1988" s="436" t="s">
        <v>2204</v>
      </c>
      <c r="D1988" s="433">
        <v>2.5636130260426899E-2</v>
      </c>
      <c r="E1988" s="407">
        <v>0.11213933316464379</v>
      </c>
      <c r="F1988" s="407">
        <v>1.9733420657501392E-3</v>
      </c>
      <c r="G1988" s="429">
        <v>1.818984875267198E-3</v>
      </c>
      <c r="H1988" s="444">
        <v>1.2153178944938175E-4</v>
      </c>
      <c r="I1988" s="412">
        <v>1.1627437803456949E-4</v>
      </c>
      <c r="J1988" s="428">
        <v>3.3615766160363665E-2</v>
      </c>
    </row>
    <row r="1989" spans="1:10" ht="15.6" x14ac:dyDescent="0.3">
      <c r="A1989" s="422" t="s">
        <v>55</v>
      </c>
      <c r="B1989" s="423">
        <v>2025</v>
      </c>
      <c r="C1989" s="436" t="s">
        <v>2205</v>
      </c>
      <c r="D1989" s="433">
        <v>2.2484255231817959E-2</v>
      </c>
      <c r="E1989" s="407">
        <v>9.9120258613673753E-2</v>
      </c>
      <c r="F1989" s="407">
        <v>1.8739242362990417E-3</v>
      </c>
      <c r="G1989" s="429">
        <v>1.7271754165234308E-3</v>
      </c>
      <c r="H1989" s="444">
        <v>1.1175161853841257E-4</v>
      </c>
      <c r="I1989" s="412">
        <v>1.0691729298795815E-4</v>
      </c>
      <c r="J1989" s="428">
        <v>3.2567060335006573E-2</v>
      </c>
    </row>
    <row r="1990" spans="1:10" ht="15.6" x14ac:dyDescent="0.3">
      <c r="A1990" s="422" t="s">
        <v>55</v>
      </c>
      <c r="B1990" s="423">
        <v>2026</v>
      </c>
      <c r="C1990" s="436" t="s">
        <v>2206</v>
      </c>
      <c r="D1990" s="433">
        <v>1.9841117161772844E-2</v>
      </c>
      <c r="E1990" s="407">
        <v>8.827537541390805E-2</v>
      </c>
      <c r="F1990" s="407">
        <v>1.7798943044782444E-3</v>
      </c>
      <c r="G1990" s="429">
        <v>1.6402422873995307E-3</v>
      </c>
      <c r="H1990" s="444">
        <v>9.9090141618014843E-5</v>
      </c>
      <c r="I1990" s="412">
        <v>9.4803545954458908E-5</v>
      </c>
      <c r="J1990" s="428">
        <v>3.1537671714192472E-2</v>
      </c>
    </row>
    <row r="1991" spans="1:10" ht="15.6" x14ac:dyDescent="0.3">
      <c r="A1991" s="422" t="s">
        <v>55</v>
      </c>
      <c r="B1991" s="423">
        <v>2027</v>
      </c>
      <c r="C1991" s="436" t="s">
        <v>2207</v>
      </c>
      <c r="D1991" s="433">
        <v>1.7569204836876157E-2</v>
      </c>
      <c r="E1991" s="407">
        <v>7.891806139961148E-2</v>
      </c>
      <c r="F1991" s="407">
        <v>1.67948973558429E-3</v>
      </c>
      <c r="G1991" s="429">
        <v>1.5473638212530226E-3</v>
      </c>
      <c r="H1991" s="444">
        <v>8.4099420051287504E-5</v>
      </c>
      <c r="I1991" s="412">
        <v>8.046131636697621E-5</v>
      </c>
      <c r="J1991" s="428">
        <v>3.0644544664405669E-2</v>
      </c>
    </row>
    <row r="1992" spans="1:10" ht="15.6" x14ac:dyDescent="0.3">
      <c r="A1992" s="422" t="s">
        <v>55</v>
      </c>
      <c r="B1992" s="423">
        <v>2028</v>
      </c>
      <c r="C1992" s="436" t="s">
        <v>2208</v>
      </c>
      <c r="D1992" s="433">
        <v>1.554302069637736E-2</v>
      </c>
      <c r="E1992" s="407">
        <v>7.0697113181626386E-2</v>
      </c>
      <c r="F1992" s="407">
        <v>1.5714572129424541E-3</v>
      </c>
      <c r="G1992" s="429">
        <v>1.4474108800642831E-3</v>
      </c>
      <c r="H1992" s="444">
        <v>6.743985848995255E-5</v>
      </c>
      <c r="I1992" s="412">
        <v>6.4522440064330818E-5</v>
      </c>
      <c r="J1992" s="428">
        <v>2.9831381415997688E-2</v>
      </c>
    </row>
    <row r="1993" spans="1:10" ht="15.6" x14ac:dyDescent="0.3">
      <c r="A1993" s="422" t="s">
        <v>55</v>
      </c>
      <c r="B1993" s="423">
        <v>2029</v>
      </c>
      <c r="C1993" s="436" t="s">
        <v>2209</v>
      </c>
      <c r="D1993" s="433">
        <v>1.3638409157071835E-2</v>
      </c>
      <c r="E1993" s="407">
        <v>6.3147678415662378E-2</v>
      </c>
      <c r="F1993" s="407">
        <v>1.469995012878918E-3</v>
      </c>
      <c r="G1993" s="429">
        <v>1.3537715249005231E-3</v>
      </c>
      <c r="H1993" s="444">
        <v>5.8088136767164438E-5</v>
      </c>
      <c r="I1993" s="412">
        <v>5.5575269683675499E-5</v>
      </c>
      <c r="J1993" s="428">
        <v>2.9091938090279188E-2</v>
      </c>
    </row>
    <row r="1994" spans="1:10" ht="15.6" x14ac:dyDescent="0.3">
      <c r="A1994" s="422" t="s">
        <v>55</v>
      </c>
      <c r="B1994" s="423">
        <v>2030</v>
      </c>
      <c r="C1994" s="436" t="s">
        <v>2210</v>
      </c>
      <c r="D1994" s="433">
        <v>1.2139070639184677E-2</v>
      </c>
      <c r="E1994" s="407">
        <v>5.6975350410088596E-2</v>
      </c>
      <c r="F1994" s="407">
        <v>1.3763961560940227E-3</v>
      </c>
      <c r="G1994" s="429">
        <v>1.2674507993329534E-3</v>
      </c>
      <c r="H1994" s="444">
        <v>5.111254146615303E-5</v>
      </c>
      <c r="I1994" s="412">
        <v>4.8901435547597166E-5</v>
      </c>
      <c r="J1994" s="428">
        <v>2.8424781000449054E-2</v>
      </c>
    </row>
    <row r="1995" spans="1:10" ht="15.6" x14ac:dyDescent="0.3">
      <c r="A1995" s="422" t="s">
        <v>55</v>
      </c>
      <c r="B1995" s="423">
        <v>2031</v>
      </c>
      <c r="C1995" s="436" t="s">
        <v>2211</v>
      </c>
      <c r="D1995" s="433">
        <v>1.0766399618814674E-2</v>
      </c>
      <c r="E1995" s="407">
        <v>5.1355903103773394E-2</v>
      </c>
      <c r="F1995" s="407">
        <v>1.2879982857371677E-3</v>
      </c>
      <c r="G1995" s="429">
        <v>1.1860368344866054E-3</v>
      </c>
      <c r="H1995" s="444">
        <v>4.7480683455252089E-5</v>
      </c>
      <c r="I1995" s="412">
        <v>4.5426690106584157E-5</v>
      </c>
      <c r="J1995" s="428">
        <v>2.7825183473056556E-2</v>
      </c>
    </row>
    <row r="1996" spans="1:10" ht="15.6" x14ac:dyDescent="0.3">
      <c r="A1996" s="422" t="s">
        <v>55</v>
      </c>
      <c r="B1996" s="423">
        <v>2032</v>
      </c>
      <c r="C1996" s="436" t="s">
        <v>2212</v>
      </c>
      <c r="D1996" s="433">
        <v>9.5969908429086835E-3</v>
      </c>
      <c r="E1996" s="407">
        <v>4.6706891720174233E-2</v>
      </c>
      <c r="F1996" s="407">
        <v>1.2053729936390527E-3</v>
      </c>
      <c r="G1996" s="429">
        <v>1.1099117125482167E-3</v>
      </c>
      <c r="H1996" s="444">
        <v>4.334370057724286E-5</v>
      </c>
      <c r="I1996" s="412">
        <v>4.1468671276617669E-5</v>
      </c>
      <c r="J1996" s="428">
        <v>2.7289743393382911E-2</v>
      </c>
    </row>
    <row r="1997" spans="1:10" ht="15.6" x14ac:dyDescent="0.3">
      <c r="A1997" s="422" t="s">
        <v>55</v>
      </c>
      <c r="B1997" s="423">
        <v>2033</v>
      </c>
      <c r="C1997" s="436" t="s">
        <v>2213</v>
      </c>
      <c r="D1997" s="433">
        <v>8.5954760233636959E-3</v>
      </c>
      <c r="E1997" s="407">
        <v>4.2832864177771414E-2</v>
      </c>
      <c r="F1997" s="407">
        <v>1.1288041283603874E-3</v>
      </c>
      <c r="G1997" s="429">
        <v>1.039372822706114E-3</v>
      </c>
      <c r="H1997" s="444">
        <v>3.9678081479898751E-5</v>
      </c>
      <c r="I1997" s="412">
        <v>3.796162523881661E-5</v>
      </c>
      <c r="J1997" s="428">
        <v>2.6813806197046292E-2</v>
      </c>
    </row>
    <row r="1998" spans="1:10" ht="15.6" x14ac:dyDescent="0.3">
      <c r="A1998" s="422" t="s">
        <v>55</v>
      </c>
      <c r="B1998" s="423">
        <v>2034</v>
      </c>
      <c r="C1998" s="436" t="s">
        <v>2214</v>
      </c>
      <c r="D1998" s="433">
        <v>7.6459407576710331E-3</v>
      </c>
      <c r="E1998" s="407">
        <v>3.9274960898239536E-2</v>
      </c>
      <c r="F1998" s="407">
        <v>1.0552952283719287E-3</v>
      </c>
      <c r="G1998" s="429">
        <v>9.7167428780741197E-4</v>
      </c>
      <c r="H1998" s="444">
        <v>3.6732197205586239E-5</v>
      </c>
      <c r="I1998" s="412">
        <v>3.5143178614197779E-5</v>
      </c>
      <c r="J1998" s="428">
        <v>2.6390597642120935E-2</v>
      </c>
    </row>
    <row r="1999" spans="1:10" ht="15.6" x14ac:dyDescent="0.3">
      <c r="A1999" s="422" t="s">
        <v>55</v>
      </c>
      <c r="B1999" s="423">
        <v>2035</v>
      </c>
      <c r="C1999" s="436" t="s">
        <v>2215</v>
      </c>
      <c r="D1999" s="433">
        <v>6.8209961090141503E-3</v>
      </c>
      <c r="E1999" s="407">
        <v>3.6278956160128897E-2</v>
      </c>
      <c r="F1999" s="407">
        <v>9.878687267776663E-4</v>
      </c>
      <c r="G1999" s="429">
        <v>9.0959287987914749E-4</v>
      </c>
      <c r="H1999" s="444">
        <v>3.4445859853570188E-5</v>
      </c>
      <c r="I1999" s="412">
        <v>3.2955747203969046E-5</v>
      </c>
      <c r="J1999" s="428">
        <v>2.6017932404183191E-2</v>
      </c>
    </row>
    <row r="2000" spans="1:10" ht="15.6" x14ac:dyDescent="0.3">
      <c r="A2000" s="422" t="s">
        <v>55</v>
      </c>
      <c r="B2000" s="423">
        <v>2036</v>
      </c>
      <c r="C2000" s="436" t="s">
        <v>2216</v>
      </c>
      <c r="D2000" s="433">
        <v>6.1332994348323785E-3</v>
      </c>
      <c r="E2000" s="407">
        <v>3.384674452820597E-2</v>
      </c>
      <c r="F2000" s="407">
        <v>9.3200548997418825E-4</v>
      </c>
      <c r="G2000" s="429">
        <v>8.5815250142508488E-4</v>
      </c>
      <c r="H2000" s="444">
        <v>3.2401876898849571E-5</v>
      </c>
      <c r="I2000" s="412">
        <v>3.1000186047088429E-5</v>
      </c>
      <c r="J2000" s="428">
        <v>2.5691159327450898E-2</v>
      </c>
    </row>
    <row r="2001" spans="1:10" ht="15.6" x14ac:dyDescent="0.3">
      <c r="A2001" s="422" t="s">
        <v>55</v>
      </c>
      <c r="B2001" s="423">
        <v>2037</v>
      </c>
      <c r="C2001" s="436" t="s">
        <v>2217</v>
      </c>
      <c r="D2001" s="433">
        <v>5.4782844127501586E-3</v>
      </c>
      <c r="E2001" s="407">
        <v>3.1541313120430819E-2</v>
      </c>
      <c r="F2001" s="407">
        <v>8.8024485446795632E-4</v>
      </c>
      <c r="G2001" s="429">
        <v>8.104932423810895E-4</v>
      </c>
      <c r="H2001" s="444">
        <v>3.0597421546132852E-5</v>
      </c>
      <c r="I2001" s="412">
        <v>2.9273790634177461E-5</v>
      </c>
      <c r="J2001" s="428">
        <v>2.5408360525502133E-2</v>
      </c>
    </row>
    <row r="2002" spans="1:10" ht="15.6" x14ac:dyDescent="0.3">
      <c r="A2002" s="422" t="s">
        <v>55</v>
      </c>
      <c r="B2002" s="423">
        <v>2038</v>
      </c>
      <c r="C2002" s="436" t="s">
        <v>2218</v>
      </c>
      <c r="D2002" s="433">
        <v>4.8906892795655453E-3</v>
      </c>
      <c r="E2002" s="407">
        <v>2.9481904150953107E-2</v>
      </c>
      <c r="F2002" s="407">
        <v>8.3331003940703631E-4</v>
      </c>
      <c r="G2002" s="429">
        <v>7.6728046315733785E-4</v>
      </c>
      <c r="H2002" s="444">
        <v>2.9042878103481215E-5</v>
      </c>
      <c r="I2002" s="412">
        <v>2.7786496052726972E-5</v>
      </c>
      <c r="J2002" s="428">
        <v>2.5164014952349809E-2</v>
      </c>
    </row>
    <row r="2003" spans="1:10" ht="15.6" x14ac:dyDescent="0.3">
      <c r="A2003" s="422" t="s">
        <v>55</v>
      </c>
      <c r="B2003" s="423">
        <v>2039</v>
      </c>
      <c r="C2003" s="436" t="s">
        <v>2219</v>
      </c>
      <c r="D2003" s="433">
        <v>4.3191131764210196E-3</v>
      </c>
      <c r="E2003" s="407">
        <v>2.7497100104389497E-2</v>
      </c>
      <c r="F2003" s="407">
        <v>7.9038599493476565E-4</v>
      </c>
      <c r="G2003" s="429">
        <v>7.2776516576253587E-4</v>
      </c>
      <c r="H2003" s="444">
        <v>2.7749252345518265E-5</v>
      </c>
      <c r="I2003" s="412">
        <v>2.6548831972422393E-5</v>
      </c>
      <c r="J2003" s="428">
        <v>2.4954055704232838E-2</v>
      </c>
    </row>
    <row r="2004" spans="1:10" ht="15.6" x14ac:dyDescent="0.3">
      <c r="A2004" s="422" t="s">
        <v>55</v>
      </c>
      <c r="B2004" s="423">
        <v>2040</v>
      </c>
      <c r="C2004" s="436" t="s">
        <v>2220</v>
      </c>
      <c r="D2004" s="433">
        <v>3.8119882260612531E-3</v>
      </c>
      <c r="E2004" s="407">
        <v>2.5802259818180334E-2</v>
      </c>
      <c r="F2004" s="407">
        <v>7.5122363664919753E-4</v>
      </c>
      <c r="G2004" s="429">
        <v>6.9170581245402802E-4</v>
      </c>
      <c r="H2004" s="444">
        <v>2.6380849067536119E-5</v>
      </c>
      <c r="I2004" s="412">
        <v>2.5239625214513869E-5</v>
      </c>
      <c r="J2004" s="428">
        <v>2.4774767742777336E-2</v>
      </c>
    </row>
    <row r="2005" spans="1:10" ht="15.6" x14ac:dyDescent="0.3">
      <c r="A2005" s="422" t="s">
        <v>55</v>
      </c>
      <c r="B2005" s="423">
        <v>2041</v>
      </c>
      <c r="C2005" s="436" t="s">
        <v>2221</v>
      </c>
      <c r="D2005" s="433">
        <v>3.4716469727836745E-3</v>
      </c>
      <c r="E2005" s="407">
        <v>2.4584213119989547E-2</v>
      </c>
      <c r="F2005" s="407">
        <v>7.2296678336002617E-4</v>
      </c>
      <c r="G2005" s="429">
        <v>6.6568394357860927E-4</v>
      </c>
      <c r="H2005" s="444">
        <v>2.5288086080767672E-5</v>
      </c>
      <c r="I2005" s="412">
        <v>2.4194134670835057E-5</v>
      </c>
      <c r="J2005" s="428">
        <v>2.4624075905154155E-2</v>
      </c>
    </row>
    <row r="2006" spans="1:10" ht="15.6" x14ac:dyDescent="0.3">
      <c r="A2006" s="422" t="s">
        <v>55</v>
      </c>
      <c r="B2006" s="423">
        <v>2042</v>
      </c>
      <c r="C2006" s="436" t="s">
        <v>2222</v>
      </c>
      <c r="D2006" s="433">
        <v>3.1747586564268462E-3</v>
      </c>
      <c r="E2006" s="407">
        <v>2.3454172584951406E-2</v>
      </c>
      <c r="F2006" s="407">
        <v>6.98156445333183E-4</v>
      </c>
      <c r="G2006" s="429">
        <v>6.4284251341823221E-4</v>
      </c>
      <c r="H2006" s="444">
        <v>2.4503691312906662E-5</v>
      </c>
      <c r="I2006" s="412">
        <v>2.3443672473414728E-5</v>
      </c>
      <c r="J2006" s="428">
        <v>2.4495909528018011E-2</v>
      </c>
    </row>
    <row r="2007" spans="1:10" ht="15.6" x14ac:dyDescent="0.3">
      <c r="A2007" s="422" t="s">
        <v>55</v>
      </c>
      <c r="B2007" s="423">
        <v>2043</v>
      </c>
      <c r="C2007" s="436" t="s">
        <v>2223</v>
      </c>
      <c r="D2007" s="433">
        <v>2.9456628849459754E-3</v>
      </c>
      <c r="E2007" s="407">
        <v>2.2553327162373685E-2</v>
      </c>
      <c r="F2007" s="407">
        <v>6.765145658459515E-4</v>
      </c>
      <c r="G2007" s="429">
        <v>6.2291222184279879E-4</v>
      </c>
      <c r="H2007" s="444">
        <v>2.3661833088128731E-5</v>
      </c>
      <c r="I2007" s="412">
        <v>2.2638232662787107E-5</v>
      </c>
      <c r="J2007" s="428">
        <v>2.4388735230126968E-2</v>
      </c>
    </row>
    <row r="2008" spans="1:10" ht="15.6" x14ac:dyDescent="0.3">
      <c r="A2008" s="422" t="s">
        <v>55</v>
      </c>
      <c r="B2008" s="423">
        <v>2044</v>
      </c>
      <c r="C2008" s="436" t="s">
        <v>2224</v>
      </c>
      <c r="D2008" s="433">
        <v>2.7565904899158949E-3</v>
      </c>
      <c r="E2008" s="407">
        <v>2.1747600525950862E-2</v>
      </c>
      <c r="F2008" s="407">
        <v>6.5764378037465332E-4</v>
      </c>
      <c r="G2008" s="429">
        <v>6.0553969374451864E-4</v>
      </c>
      <c r="H2008" s="444">
        <v>2.3084071339643138E-5</v>
      </c>
      <c r="I2008" s="412">
        <v>2.2085464631791354E-5</v>
      </c>
      <c r="J2008" s="428">
        <v>2.4298213928482616E-2</v>
      </c>
    </row>
    <row r="2009" spans="1:10" ht="15.6" x14ac:dyDescent="0.3">
      <c r="A2009" s="422" t="s">
        <v>55</v>
      </c>
      <c r="B2009" s="423">
        <v>2045</v>
      </c>
      <c r="C2009" s="436" t="s">
        <v>2225</v>
      </c>
      <c r="D2009" s="433">
        <v>2.6282756009893132E-3</v>
      </c>
      <c r="E2009" s="407">
        <v>2.1205238394957686E-2</v>
      </c>
      <c r="F2009" s="407">
        <v>6.4155685972638388E-4</v>
      </c>
      <c r="G2009" s="429">
        <v>5.9073185668896569E-4</v>
      </c>
      <c r="H2009" s="444">
        <v>2.2641246686554775E-5</v>
      </c>
      <c r="I2009" s="412">
        <v>2.1661796377176648E-5</v>
      </c>
      <c r="J2009" s="428">
        <v>2.4220451906735819E-2</v>
      </c>
    </row>
    <row r="2010" spans="1:10" ht="15.6" x14ac:dyDescent="0.3">
      <c r="A2010" s="422" t="s">
        <v>55</v>
      </c>
      <c r="B2010" s="423">
        <v>2046</v>
      </c>
      <c r="C2010" s="436" t="s">
        <v>2226</v>
      </c>
      <c r="D2010" s="433">
        <v>2.5169550191373072E-3</v>
      </c>
      <c r="E2010" s="407">
        <v>2.0766591194470156E-2</v>
      </c>
      <c r="F2010" s="407">
        <v>6.2765512287354323E-4</v>
      </c>
      <c r="G2010" s="429">
        <v>5.7793268230694236E-4</v>
      </c>
      <c r="H2010" s="444">
        <v>2.2184119376677092E-5</v>
      </c>
      <c r="I2010" s="412">
        <v>2.1224444192374149E-5</v>
      </c>
      <c r="J2010" s="428">
        <v>2.4154827639831199E-2</v>
      </c>
    </row>
    <row r="2011" spans="1:10" ht="15.6" x14ac:dyDescent="0.3">
      <c r="A2011" s="422" t="s">
        <v>55</v>
      </c>
      <c r="B2011" s="423">
        <v>2047</v>
      </c>
      <c r="C2011" s="436" t="s">
        <v>2227</v>
      </c>
      <c r="D2011" s="433">
        <v>2.4159889691876429E-3</v>
      </c>
      <c r="E2011" s="407">
        <v>2.0357615689264436E-2</v>
      </c>
      <c r="F2011" s="407">
        <v>6.1572327741069336E-4</v>
      </c>
      <c r="G2011" s="429">
        <v>5.6694621497590917E-4</v>
      </c>
      <c r="H2011" s="444">
        <v>2.1766282193189112E-5</v>
      </c>
      <c r="I2011" s="412">
        <v>2.0824682460485757E-5</v>
      </c>
      <c r="J2011" s="428">
        <v>2.4099496346096105E-2</v>
      </c>
    </row>
    <row r="2012" spans="1:10" ht="15.6" x14ac:dyDescent="0.3">
      <c r="A2012" s="422" t="s">
        <v>55</v>
      </c>
      <c r="B2012" s="423">
        <v>2048</v>
      </c>
      <c r="C2012" s="436" t="s">
        <v>2228</v>
      </c>
      <c r="D2012" s="433">
        <v>2.3352206143579931E-3</v>
      </c>
      <c r="E2012" s="407">
        <v>2.0023010000031708E-2</v>
      </c>
      <c r="F2012" s="407">
        <v>6.0555530500010343E-4</v>
      </c>
      <c r="G2012" s="429">
        <v>5.5758150745954219E-4</v>
      </c>
      <c r="H2012" s="444">
        <v>2.1346933435763602E-5</v>
      </c>
      <c r="I2012" s="412">
        <v>2.0423474544679269E-5</v>
      </c>
      <c r="J2012" s="428">
        <v>2.4052207159385563E-2</v>
      </c>
    </row>
    <row r="2013" spans="1:10" ht="15.6" x14ac:dyDescent="0.3">
      <c r="A2013" s="422" t="s">
        <v>55</v>
      </c>
      <c r="B2013" s="423">
        <v>2049</v>
      </c>
      <c r="C2013" s="436" t="s">
        <v>2229</v>
      </c>
      <c r="D2013" s="433">
        <v>2.3101706757626536E-3</v>
      </c>
      <c r="E2013" s="407">
        <v>1.9995431147251507E-2</v>
      </c>
      <c r="F2013" s="407">
        <v>5.9989929064966881E-4</v>
      </c>
      <c r="G2013" s="429">
        <v>5.5237208357798771E-4</v>
      </c>
      <c r="H2013" s="444">
        <v>2.110744580889676E-5</v>
      </c>
      <c r="I2013" s="412">
        <v>2.0194347046540059E-5</v>
      </c>
      <c r="J2013" s="428">
        <v>2.4013542436966982E-2</v>
      </c>
    </row>
    <row r="2014" spans="1:10" ht="15.6" x14ac:dyDescent="0.3">
      <c r="A2014" s="422" t="s">
        <v>55</v>
      </c>
      <c r="B2014" s="423">
        <v>2050</v>
      </c>
      <c r="C2014" s="436" t="s">
        <v>2230</v>
      </c>
      <c r="D2014" s="433">
        <v>2.2886063386944591E-3</v>
      </c>
      <c r="E2014" s="407">
        <v>1.9969457932865663E-2</v>
      </c>
      <c r="F2014" s="407">
        <v>5.9518764769350295E-4</v>
      </c>
      <c r="G2014" s="429">
        <v>5.4802817248019082E-4</v>
      </c>
      <c r="H2014" s="444">
        <v>2.079279582417693E-5</v>
      </c>
      <c r="I2014" s="412">
        <v>1.9893308680877538E-5</v>
      </c>
      <c r="J2014" s="428">
        <v>2.3982812480493068E-2</v>
      </c>
    </row>
    <row r="2015" spans="1:10" ht="15.6" x14ac:dyDescent="0.3">
      <c r="A2015" s="422" t="s">
        <v>56</v>
      </c>
      <c r="B2015" s="423">
        <v>2015</v>
      </c>
      <c r="C2015" s="436" t="s">
        <v>2530</v>
      </c>
      <c r="D2015" s="433">
        <v>4.6697744532864537E-2</v>
      </c>
      <c r="E2015" s="407">
        <v>0.17767082298428144</v>
      </c>
      <c r="F2015" s="407">
        <v>1.998189502680102E-3</v>
      </c>
      <c r="G2015" s="429">
        <v>1.8463394886001998E-3</v>
      </c>
      <c r="H2015" s="444">
        <v>1.6949586789000384E-4</v>
      </c>
      <c r="I2015" s="412">
        <v>1.621635516734342E-4</v>
      </c>
      <c r="J2015" s="428">
        <v>4.1684946102352932E-2</v>
      </c>
    </row>
    <row r="2016" spans="1:10" ht="15.6" x14ac:dyDescent="0.3">
      <c r="A2016" s="422" t="s">
        <v>56</v>
      </c>
      <c r="B2016" s="423">
        <v>2016</v>
      </c>
      <c r="C2016" s="436" t="s">
        <v>2531</v>
      </c>
      <c r="D2016" s="433">
        <v>3.9129388518210753E-2</v>
      </c>
      <c r="E2016" s="407">
        <v>0.1529138911868711</v>
      </c>
      <c r="F2016" s="407">
        <v>1.914852574673494E-3</v>
      </c>
      <c r="G2016" s="429">
        <v>1.7680110714071568E-3</v>
      </c>
      <c r="H2016" s="444">
        <v>1.4763279935266723E-4</v>
      </c>
      <c r="I2016" s="412">
        <v>1.4124626980320594E-4</v>
      </c>
      <c r="J2016" s="428">
        <v>4.0840271046063414E-2</v>
      </c>
    </row>
    <row r="2017" spans="1:10" ht="15.6" x14ac:dyDescent="0.3">
      <c r="A2017" s="422" t="s">
        <v>56</v>
      </c>
      <c r="B2017" s="423">
        <v>2017</v>
      </c>
      <c r="C2017" s="436" t="s">
        <v>2231</v>
      </c>
      <c r="D2017" s="433">
        <v>3.2791668406830378E-2</v>
      </c>
      <c r="E2017" s="407">
        <v>0.13111513724416518</v>
      </c>
      <c r="F2017" s="407">
        <v>1.8745757559700052E-3</v>
      </c>
      <c r="G2017" s="429">
        <v>1.7298442951263438E-3</v>
      </c>
      <c r="H2017" s="444">
        <v>1.3420639771452079E-4</v>
      </c>
      <c r="I2017" s="412">
        <v>1.2840068835664916E-4</v>
      </c>
      <c r="J2017" s="428">
        <v>3.9899479202001188E-2</v>
      </c>
    </row>
    <row r="2018" spans="1:10" ht="15.6" x14ac:dyDescent="0.3">
      <c r="A2018" s="422" t="s">
        <v>56</v>
      </c>
      <c r="B2018" s="423">
        <v>2018</v>
      </c>
      <c r="C2018" s="436" t="s">
        <v>2232</v>
      </c>
      <c r="D2018" s="433">
        <v>2.7448673159913235E-2</v>
      </c>
      <c r="E2018" s="407">
        <v>0.11236590251525376</v>
      </c>
      <c r="F2018" s="407">
        <v>1.864997649390975E-3</v>
      </c>
      <c r="G2018" s="429">
        <v>1.7201451304588713E-3</v>
      </c>
      <c r="H2018" s="444">
        <v>1.2308219817383086E-4</v>
      </c>
      <c r="I2018" s="412">
        <v>1.1775771676389602E-4</v>
      </c>
      <c r="J2018" s="428">
        <v>3.8901275206457968E-2</v>
      </c>
    </row>
    <row r="2019" spans="1:10" ht="15.6" x14ac:dyDescent="0.3">
      <c r="A2019" s="422" t="s">
        <v>56</v>
      </c>
      <c r="B2019" s="423">
        <v>2019</v>
      </c>
      <c r="C2019" s="436" t="s">
        <v>2233</v>
      </c>
      <c r="D2019" s="433">
        <v>2.3112880090258553E-2</v>
      </c>
      <c r="E2019" s="407">
        <v>9.6557350255051064E-2</v>
      </c>
      <c r="F2019" s="407">
        <v>1.8744076940592138E-3</v>
      </c>
      <c r="G2019" s="429">
        <v>1.7280828264106495E-3</v>
      </c>
      <c r="H2019" s="444">
        <v>1.1377775978746712E-4</v>
      </c>
      <c r="I2019" s="412">
        <v>1.0885578426346228E-4</v>
      </c>
      <c r="J2019" s="428">
        <v>3.7874855315884748E-2</v>
      </c>
    </row>
    <row r="2020" spans="1:10" ht="15.6" x14ac:dyDescent="0.3">
      <c r="A2020" s="422" t="s">
        <v>56</v>
      </c>
      <c r="B2020" s="423">
        <v>2020</v>
      </c>
      <c r="C2020" s="436" t="s">
        <v>2234</v>
      </c>
      <c r="D2020" s="433">
        <v>1.9641636332607553E-2</v>
      </c>
      <c r="E2020" s="407">
        <v>8.3308479096579652E-2</v>
      </c>
      <c r="F2020" s="407">
        <v>1.8278535556853076E-3</v>
      </c>
      <c r="G2020" s="429">
        <v>1.6848283003641099E-3</v>
      </c>
      <c r="H2020" s="444">
        <v>1.0561760506898742E-4</v>
      </c>
      <c r="I2020" s="412">
        <v>1.0104863422596291E-4</v>
      </c>
      <c r="J2020" s="428">
        <v>3.6831052977090495E-2</v>
      </c>
    </row>
    <row r="2021" spans="1:10" ht="15.6" x14ac:dyDescent="0.3">
      <c r="A2021" s="422" t="s">
        <v>56</v>
      </c>
      <c r="B2021" s="423">
        <v>2021</v>
      </c>
      <c r="C2021" s="436" t="s">
        <v>2235</v>
      </c>
      <c r="D2021" s="433">
        <v>1.7080794515757069E-2</v>
      </c>
      <c r="E2021" s="407">
        <v>7.2361241702284029E-2</v>
      </c>
      <c r="F2021" s="407">
        <v>1.7548783836399738E-3</v>
      </c>
      <c r="G2021" s="429">
        <v>1.6173338150981687E-3</v>
      </c>
      <c r="H2021" s="444">
        <v>9.6998421732380174E-5</v>
      </c>
      <c r="I2021" s="412">
        <v>9.2802312945164449E-5</v>
      </c>
      <c r="J2021" s="428">
        <v>3.5777753042256465E-2</v>
      </c>
    </row>
    <row r="2022" spans="1:10" ht="15.6" x14ac:dyDescent="0.3">
      <c r="A2022" s="422" t="s">
        <v>56</v>
      </c>
      <c r="B2022" s="423">
        <v>2022</v>
      </c>
      <c r="C2022" s="436" t="s">
        <v>2236</v>
      </c>
      <c r="D2022" s="433">
        <v>1.4507790409669543E-2</v>
      </c>
      <c r="E2022" s="407">
        <v>6.2802944821427897E-2</v>
      </c>
      <c r="F2022" s="407">
        <v>1.664832215728599E-3</v>
      </c>
      <c r="G2022" s="429">
        <v>1.5341165439656614E-3</v>
      </c>
      <c r="H2022" s="444">
        <v>8.889430884302649E-5</v>
      </c>
      <c r="I2022" s="412">
        <v>8.5048780392070548E-5</v>
      </c>
      <c r="J2022" s="428">
        <v>3.4741509166897208E-2</v>
      </c>
    </row>
    <row r="2023" spans="1:10" ht="15.6" x14ac:dyDescent="0.3">
      <c r="A2023" s="422" t="s">
        <v>56</v>
      </c>
      <c r="B2023" s="423">
        <v>2023</v>
      </c>
      <c r="C2023" s="436" t="s">
        <v>2237</v>
      </c>
      <c r="D2023" s="433">
        <v>1.2612670607786208E-2</v>
      </c>
      <c r="E2023" s="407">
        <v>5.5059251338598313E-2</v>
      </c>
      <c r="F2023" s="407">
        <v>1.5853339616723498E-3</v>
      </c>
      <c r="G2023" s="429">
        <v>1.460706075997076E-3</v>
      </c>
      <c r="H2023" s="444">
        <v>8.1051540437426168E-5</v>
      </c>
      <c r="I2023" s="412">
        <v>7.7545286676048558E-5</v>
      </c>
      <c r="J2023" s="428">
        <v>3.371259640315008E-2</v>
      </c>
    </row>
    <row r="2024" spans="1:10" ht="15.6" x14ac:dyDescent="0.3">
      <c r="A2024" s="422" t="s">
        <v>56</v>
      </c>
      <c r="B2024" s="423">
        <v>2024</v>
      </c>
      <c r="C2024" s="436" t="s">
        <v>2238</v>
      </c>
      <c r="D2024" s="433">
        <v>1.110609190312052E-2</v>
      </c>
      <c r="E2024" s="407">
        <v>4.8694055429581405E-2</v>
      </c>
      <c r="F2024" s="407">
        <v>1.5280283754978538E-3</v>
      </c>
      <c r="G2024" s="429">
        <v>1.4076689943899976E-3</v>
      </c>
      <c r="H2024" s="444">
        <v>7.228924154794221E-5</v>
      </c>
      <c r="I2024" s="412">
        <v>6.9162040957840051E-5</v>
      </c>
      <c r="J2024" s="428">
        <v>3.2695767645374345E-2</v>
      </c>
    </row>
    <row r="2025" spans="1:10" ht="15.6" x14ac:dyDescent="0.3">
      <c r="A2025" s="422" t="s">
        <v>56</v>
      </c>
      <c r="B2025" s="423">
        <v>2025</v>
      </c>
      <c r="C2025" s="436" t="s">
        <v>2239</v>
      </c>
      <c r="D2025" s="433">
        <v>9.7650726413138836E-3</v>
      </c>
      <c r="E2025" s="407">
        <v>4.3461705883747107E-2</v>
      </c>
      <c r="F2025" s="407">
        <v>1.4674030841759164E-3</v>
      </c>
      <c r="G2025" s="429">
        <v>1.3516540026003478E-3</v>
      </c>
      <c r="H2025" s="444">
        <v>6.5182702417977529E-5</v>
      </c>
      <c r="I2025" s="412">
        <v>6.2362927564886035E-5</v>
      </c>
      <c r="J2025" s="428">
        <v>3.1689412517089392E-2</v>
      </c>
    </row>
    <row r="2026" spans="1:10" ht="15.6" x14ac:dyDescent="0.3">
      <c r="A2026" s="422" t="s">
        <v>56</v>
      </c>
      <c r="B2026" s="423">
        <v>2026</v>
      </c>
      <c r="C2026" s="436" t="s">
        <v>2240</v>
      </c>
      <c r="D2026" s="433">
        <v>8.6503569860655119E-3</v>
      </c>
      <c r="E2026" s="407">
        <v>3.9213901651068847E-2</v>
      </c>
      <c r="F2026" s="407">
        <v>1.4019740437918029E-3</v>
      </c>
      <c r="G2026" s="429">
        <v>1.2912287442788878E-3</v>
      </c>
      <c r="H2026" s="444">
        <v>5.8077404304616085E-5</v>
      </c>
      <c r="I2026" s="412">
        <v>5.5565001502706109E-5</v>
      </c>
      <c r="J2026" s="428">
        <v>3.0779184448600012E-2</v>
      </c>
    </row>
    <row r="2027" spans="1:10" ht="15.6" x14ac:dyDescent="0.3">
      <c r="A2027" s="422" t="s">
        <v>56</v>
      </c>
      <c r="B2027" s="423">
        <v>2027</v>
      </c>
      <c r="C2027" s="436" t="s">
        <v>2241</v>
      </c>
      <c r="D2027" s="433">
        <v>7.6948294556806211E-3</v>
      </c>
      <c r="E2027" s="407">
        <v>3.563227931077604E-2</v>
      </c>
      <c r="F2027" s="407">
        <v>1.324812126332138E-3</v>
      </c>
      <c r="G2027" s="429">
        <v>1.2199764448569716E-3</v>
      </c>
      <c r="H2027" s="444">
        <v>4.9912262693204828E-5</v>
      </c>
      <c r="I2027" s="412">
        <v>4.7753080303056131E-5</v>
      </c>
      <c r="J2027" s="428">
        <v>2.9951595886241404E-2</v>
      </c>
    </row>
    <row r="2028" spans="1:10" ht="15.6" x14ac:dyDescent="0.3">
      <c r="A2028" s="422" t="s">
        <v>56</v>
      </c>
      <c r="B2028" s="423">
        <v>2028</v>
      </c>
      <c r="C2028" s="436" t="s">
        <v>2242</v>
      </c>
      <c r="D2028" s="433">
        <v>6.8975792142576056E-3</v>
      </c>
      <c r="E2028" s="407">
        <v>3.2675831467303552E-2</v>
      </c>
      <c r="F2028" s="407">
        <v>1.24054455219385E-3</v>
      </c>
      <c r="G2028" s="429">
        <v>1.1422590615520892E-3</v>
      </c>
      <c r="H2028" s="444">
        <v>4.3569016768634355E-5</v>
      </c>
      <c r="I2028" s="412">
        <v>4.1684240389307069E-5</v>
      </c>
      <c r="J2028" s="428">
        <v>2.9209188156934306E-2</v>
      </c>
    </row>
    <row r="2029" spans="1:10" ht="15.6" x14ac:dyDescent="0.3">
      <c r="A2029" s="422" t="s">
        <v>56</v>
      </c>
      <c r="B2029" s="423">
        <v>2029</v>
      </c>
      <c r="C2029" s="436" t="s">
        <v>2243</v>
      </c>
      <c r="D2029" s="433">
        <v>6.19267501565012E-3</v>
      </c>
      <c r="E2029" s="407">
        <v>3.0139672612809656E-2</v>
      </c>
      <c r="F2029" s="407">
        <v>1.1607278977365536E-3</v>
      </c>
      <c r="G2029" s="429">
        <v>1.0686873892752267E-3</v>
      </c>
      <c r="H2029" s="444">
        <v>3.8654377473027187E-5</v>
      </c>
      <c r="I2029" s="412">
        <v>3.6982206214133693E-5</v>
      </c>
      <c r="J2029" s="428">
        <v>2.8545239716955412E-2</v>
      </c>
    </row>
    <row r="2030" spans="1:10" ht="15.6" x14ac:dyDescent="0.3">
      <c r="A2030" s="422" t="s">
        <v>56</v>
      </c>
      <c r="B2030" s="423">
        <v>2030</v>
      </c>
      <c r="C2030" s="436" t="s">
        <v>2244</v>
      </c>
      <c r="D2030" s="433">
        <v>5.599072486029393E-3</v>
      </c>
      <c r="E2030" s="407">
        <v>2.8029860510758162E-2</v>
      </c>
      <c r="F2030" s="407">
        <v>1.0867996533022587E-3</v>
      </c>
      <c r="G2030" s="429">
        <v>1.0005658608405869E-3</v>
      </c>
      <c r="H2030" s="444">
        <v>3.4704618413426172E-5</v>
      </c>
      <c r="I2030" s="412">
        <v>3.320331198306666E-5</v>
      </c>
      <c r="J2030" s="428">
        <v>2.7954797594323819E-2</v>
      </c>
    </row>
    <row r="2031" spans="1:10" ht="15.6" x14ac:dyDescent="0.3">
      <c r="A2031" s="422" t="s">
        <v>56</v>
      </c>
      <c r="B2031" s="423">
        <v>2031</v>
      </c>
      <c r="C2031" s="436" t="s">
        <v>2245</v>
      </c>
      <c r="D2031" s="433">
        <v>5.1314338982828261E-3</v>
      </c>
      <c r="E2031" s="407">
        <v>2.6271258633635896E-2</v>
      </c>
      <c r="F2031" s="407">
        <v>1.0294417494207727E-3</v>
      </c>
      <c r="G2031" s="429">
        <v>9.4772874921912511E-4</v>
      </c>
      <c r="H2031" s="444">
        <v>3.2058608807342129E-5</v>
      </c>
      <c r="I2031" s="412">
        <v>3.0671767581270027E-5</v>
      </c>
      <c r="J2031" s="428">
        <v>2.7430972222317818E-2</v>
      </c>
    </row>
    <row r="2032" spans="1:10" ht="15.6" x14ac:dyDescent="0.3">
      <c r="A2032" s="422" t="s">
        <v>56</v>
      </c>
      <c r="B2032" s="423">
        <v>2032</v>
      </c>
      <c r="C2032" s="436" t="s">
        <v>2246</v>
      </c>
      <c r="D2032" s="433">
        <v>4.6725284971556409E-3</v>
      </c>
      <c r="E2032" s="407">
        <v>2.473368238604157E-2</v>
      </c>
      <c r="F2032" s="407">
        <v>9.6571924178304918E-4</v>
      </c>
      <c r="G2032" s="429">
        <v>8.8903869448576922E-4</v>
      </c>
      <c r="H2032" s="444">
        <v>2.9387788077766034E-5</v>
      </c>
      <c r="I2032" s="412">
        <v>2.8116485374200711E-5</v>
      </c>
      <c r="J2032" s="428">
        <v>2.6968891357335992E-2</v>
      </c>
    </row>
    <row r="2033" spans="1:10" ht="15.6" x14ac:dyDescent="0.3">
      <c r="A2033" s="422" t="s">
        <v>56</v>
      </c>
      <c r="B2033" s="423">
        <v>2033</v>
      </c>
      <c r="C2033" s="436" t="s">
        <v>2247</v>
      </c>
      <c r="D2033" s="433">
        <v>4.2758702584416563E-3</v>
      </c>
      <c r="E2033" s="407">
        <v>2.3456229544178333E-2</v>
      </c>
      <c r="F2033" s="407">
        <v>9.0781019347265792E-4</v>
      </c>
      <c r="G2033" s="429">
        <v>8.357237602687179E-4</v>
      </c>
      <c r="H2033" s="444">
        <v>2.7517969867613498E-5</v>
      </c>
      <c r="I2033" s="412">
        <v>2.6327554672133247E-5</v>
      </c>
      <c r="J2033" s="428">
        <v>2.6563934208592269E-2</v>
      </c>
    </row>
    <row r="2034" spans="1:10" ht="15.6" x14ac:dyDescent="0.3">
      <c r="A2034" s="422" t="s">
        <v>56</v>
      </c>
      <c r="B2034" s="423">
        <v>2034</v>
      </c>
      <c r="C2034" s="436" t="s">
        <v>2248</v>
      </c>
      <c r="D2034" s="433">
        <v>3.9219752317174597E-3</v>
      </c>
      <c r="E2034" s="407">
        <v>2.2376574729382863E-2</v>
      </c>
      <c r="F2034" s="407">
        <v>8.5459460454918922E-4</v>
      </c>
      <c r="G2034" s="429">
        <v>7.8673156389616711E-4</v>
      </c>
      <c r="H2034" s="444">
        <v>2.5843315360686295E-5</v>
      </c>
      <c r="I2034" s="412">
        <v>2.4725344977879916E-5</v>
      </c>
      <c r="J2034" s="428">
        <v>2.6209830379657378E-2</v>
      </c>
    </row>
    <row r="2035" spans="1:10" ht="15.6" x14ac:dyDescent="0.3">
      <c r="A2035" s="422" t="s">
        <v>56</v>
      </c>
      <c r="B2035" s="423">
        <v>2035</v>
      </c>
      <c r="C2035" s="436" t="s">
        <v>2249</v>
      </c>
      <c r="D2035" s="433">
        <v>3.6117477960692455E-3</v>
      </c>
      <c r="E2035" s="407">
        <v>2.1478955160512726E-2</v>
      </c>
      <c r="F2035" s="407">
        <v>8.0633167803856375E-4</v>
      </c>
      <c r="G2035" s="429">
        <v>7.4230000976608474E-4</v>
      </c>
      <c r="H2035" s="444">
        <v>2.4352471378424036E-5</v>
      </c>
      <c r="I2035" s="412">
        <v>2.329899424635945E-5</v>
      </c>
      <c r="J2035" s="428">
        <v>2.5902877613399961E-2</v>
      </c>
    </row>
    <row r="2036" spans="1:10" ht="15.6" x14ac:dyDescent="0.3">
      <c r="A2036" s="422" t="s">
        <v>56</v>
      </c>
      <c r="B2036" s="423">
        <v>2036</v>
      </c>
      <c r="C2036" s="436" t="s">
        <v>2250</v>
      </c>
      <c r="D2036" s="433">
        <v>3.3419537385774695E-3</v>
      </c>
      <c r="E2036" s="407">
        <v>2.0728155444518555E-2</v>
      </c>
      <c r="F2036" s="407">
        <v>7.6453802991686135E-4</v>
      </c>
      <c r="G2036" s="429">
        <v>7.038231049204004E-4</v>
      </c>
      <c r="H2036" s="444">
        <v>2.3032954052264479E-5</v>
      </c>
      <c r="I2036" s="412">
        <v>2.2036558655637352E-5</v>
      </c>
      <c r="J2036" s="428">
        <v>2.5638704233048124E-2</v>
      </c>
    </row>
    <row r="2037" spans="1:10" ht="15.6" x14ac:dyDescent="0.3">
      <c r="A2037" s="422" t="s">
        <v>56</v>
      </c>
      <c r="B2037" s="423">
        <v>2037</v>
      </c>
      <c r="C2037" s="436" t="s">
        <v>2251</v>
      </c>
      <c r="D2037" s="433">
        <v>3.1138635250955241E-3</v>
      </c>
      <c r="E2037" s="407">
        <v>2.0116581500256307E-2</v>
      </c>
      <c r="F2037" s="407">
        <v>7.2773602808224886E-4</v>
      </c>
      <c r="G2037" s="429">
        <v>6.6994425157517216E-4</v>
      </c>
      <c r="H2037" s="444">
        <v>2.1939230503158286E-5</v>
      </c>
      <c r="I2037" s="412">
        <v>2.0990149103122231E-5</v>
      </c>
      <c r="J2037" s="428">
        <v>2.5413890582011722E-2</v>
      </c>
    </row>
    <row r="2038" spans="1:10" ht="15.6" x14ac:dyDescent="0.3">
      <c r="A2038" s="422" t="s">
        <v>56</v>
      </c>
      <c r="B2038" s="423">
        <v>2038</v>
      </c>
      <c r="C2038" s="436" t="s">
        <v>2252</v>
      </c>
      <c r="D2038" s="433">
        <v>2.9088812779084002E-3</v>
      </c>
      <c r="E2038" s="407">
        <v>1.9569136146419936E-2</v>
      </c>
      <c r="F2038" s="407">
        <v>6.9544824689703037E-4</v>
      </c>
      <c r="G2038" s="429">
        <v>6.4022313084114292E-4</v>
      </c>
      <c r="H2038" s="444">
        <v>2.1035256369227118E-5</v>
      </c>
      <c r="I2038" s="412">
        <v>2.0125280490075473E-5</v>
      </c>
      <c r="J2038" s="428">
        <v>2.5224301694479475E-2</v>
      </c>
    </row>
    <row r="2039" spans="1:10" ht="15.6" x14ac:dyDescent="0.3">
      <c r="A2039" s="422" t="s">
        <v>56</v>
      </c>
      <c r="B2039" s="423">
        <v>2039</v>
      </c>
      <c r="C2039" s="436" t="s">
        <v>2253</v>
      </c>
      <c r="D2039" s="433">
        <v>2.7160288063878221E-3</v>
      </c>
      <c r="E2039" s="407">
        <v>1.9052941180657732E-2</v>
      </c>
      <c r="F2039" s="407">
        <v>6.671788675918491E-4</v>
      </c>
      <c r="G2039" s="429">
        <v>6.1420228240613916E-4</v>
      </c>
      <c r="H2039" s="444">
        <v>2.0278827589348117E-5</v>
      </c>
      <c r="I2039" s="412">
        <v>1.9401574484376312E-5</v>
      </c>
      <c r="J2039" s="428">
        <v>2.5065483371611876E-2</v>
      </c>
    </row>
    <row r="2040" spans="1:10" ht="15.6" x14ac:dyDescent="0.3">
      <c r="A2040" s="422" t="s">
        <v>56</v>
      </c>
      <c r="B2040" s="423">
        <v>2040</v>
      </c>
      <c r="C2040" s="436" t="s">
        <v>2254</v>
      </c>
      <c r="D2040" s="433">
        <v>2.5479673463056378E-3</v>
      </c>
      <c r="E2040" s="407">
        <v>1.8632394273172353E-2</v>
      </c>
      <c r="F2040" s="407">
        <v>6.4286885053136289E-4</v>
      </c>
      <c r="G2040" s="429">
        <v>5.9182632082291841E-4</v>
      </c>
      <c r="H2040" s="444">
        <v>1.964041734091547E-5</v>
      </c>
      <c r="I2040" s="412">
        <v>1.8790781580694771E-5</v>
      </c>
      <c r="J2040" s="428">
        <v>2.4933012507104241E-2</v>
      </c>
    </row>
    <row r="2041" spans="1:10" ht="15.6" x14ac:dyDescent="0.3">
      <c r="A2041" s="422" t="s">
        <v>56</v>
      </c>
      <c r="B2041" s="423">
        <v>2041</v>
      </c>
      <c r="C2041" s="436" t="s">
        <v>2255</v>
      </c>
      <c r="D2041" s="433">
        <v>2.4179766011840497E-3</v>
      </c>
      <c r="E2041" s="407">
        <v>1.8304416616860136E-2</v>
      </c>
      <c r="F2041" s="407">
        <v>6.2392330277021165E-4</v>
      </c>
      <c r="G2041" s="429">
        <v>5.7438706408725025E-4</v>
      </c>
      <c r="H2041" s="444">
        <v>1.9116643554502655E-5</v>
      </c>
      <c r="I2041" s="412">
        <v>1.8289666016430588E-5</v>
      </c>
      <c r="J2041" s="428">
        <v>2.4824471551326718E-2</v>
      </c>
    </row>
    <row r="2042" spans="1:10" ht="15.6" x14ac:dyDescent="0.3">
      <c r="A2042" s="422" t="s">
        <v>56</v>
      </c>
      <c r="B2042" s="423">
        <v>2042</v>
      </c>
      <c r="C2042" s="436" t="s">
        <v>2256</v>
      </c>
      <c r="D2042" s="433">
        <v>2.3084188063534137E-3</v>
      </c>
      <c r="E2042" s="407">
        <v>1.8009739974373926E-2</v>
      </c>
      <c r="F2042" s="407">
        <v>6.0795994669510527E-4</v>
      </c>
      <c r="G2042" s="429">
        <v>5.5969344750526429E-4</v>
      </c>
      <c r="H2042" s="444">
        <v>1.8690113234677988E-5</v>
      </c>
      <c r="I2042" s="412">
        <v>1.7881587209435377E-5</v>
      </c>
      <c r="J2042" s="428">
        <v>2.4734733850055757E-2</v>
      </c>
    </row>
    <row r="2043" spans="1:10" ht="15.6" x14ac:dyDescent="0.3">
      <c r="A2043" s="422" t="s">
        <v>56</v>
      </c>
      <c r="B2043" s="423">
        <v>2043</v>
      </c>
      <c r="C2043" s="436" t="s">
        <v>2257</v>
      </c>
      <c r="D2043" s="433">
        <v>2.2261062001788729E-3</v>
      </c>
      <c r="E2043" s="407">
        <v>1.7791201110179705E-2</v>
      </c>
      <c r="F2043" s="407">
        <v>5.9464573909373498E-4</v>
      </c>
      <c r="G2043" s="429">
        <v>5.4743909943964222E-4</v>
      </c>
      <c r="H2043" s="444">
        <v>1.8356783789363888E-5</v>
      </c>
      <c r="I2043" s="412">
        <v>1.7562677448375309E-5</v>
      </c>
      <c r="J2043" s="428">
        <v>2.4661527178936635E-2</v>
      </c>
    </row>
    <row r="2044" spans="1:10" ht="15.6" x14ac:dyDescent="0.3">
      <c r="A2044" s="422" t="s">
        <v>56</v>
      </c>
      <c r="B2044" s="423">
        <v>2044</v>
      </c>
      <c r="C2044" s="436" t="s">
        <v>2258</v>
      </c>
      <c r="D2044" s="433">
        <v>2.1651462112928111E-3</v>
      </c>
      <c r="E2044" s="407">
        <v>1.7618900984829995E-2</v>
      </c>
      <c r="F2044" s="407">
        <v>5.8353382617501676E-4</v>
      </c>
      <c r="G2044" s="429">
        <v>5.372119613622872E-4</v>
      </c>
      <c r="H2044" s="444">
        <v>1.8084652900105472E-5</v>
      </c>
      <c r="I2044" s="412">
        <v>1.7302318820925865E-5</v>
      </c>
      <c r="J2044" s="428">
        <v>2.4601694880685344E-2</v>
      </c>
    </row>
    <row r="2045" spans="1:10" ht="15.6" x14ac:dyDescent="0.3">
      <c r="A2045" s="422" t="s">
        <v>56</v>
      </c>
      <c r="B2045" s="423">
        <v>2045</v>
      </c>
      <c r="C2045" s="436" t="s">
        <v>2259</v>
      </c>
      <c r="D2045" s="433">
        <v>2.124271348988425E-3</v>
      </c>
      <c r="E2045" s="407">
        <v>1.7503016667657939E-2</v>
      </c>
      <c r="F2045" s="407">
        <v>5.7429757400059638E-4</v>
      </c>
      <c r="G2045" s="429">
        <v>5.2871167061905948E-4</v>
      </c>
      <c r="H2045" s="444">
        <v>1.7872786896072216E-5</v>
      </c>
      <c r="I2045" s="412">
        <v>1.7099618046443332E-5</v>
      </c>
      <c r="J2045" s="428">
        <v>2.4551121309409781E-2</v>
      </c>
    </row>
    <row r="2046" spans="1:10" ht="15.6" x14ac:dyDescent="0.3">
      <c r="A2046" s="422" t="s">
        <v>56</v>
      </c>
      <c r="B2046" s="423">
        <v>2046</v>
      </c>
      <c r="C2046" s="436" t="s">
        <v>2260</v>
      </c>
      <c r="D2046" s="433">
        <v>2.0890527657369605E-3</v>
      </c>
      <c r="E2046" s="407">
        <v>1.740716366912191E-2</v>
      </c>
      <c r="F2046" s="407">
        <v>5.66724082512817E-4</v>
      </c>
      <c r="G2046" s="429">
        <v>5.2174198373013841E-4</v>
      </c>
      <c r="H2046" s="444">
        <v>1.7708048162567546E-5</v>
      </c>
      <c r="I2046" s="412">
        <v>1.6942005837627502E-5</v>
      </c>
      <c r="J2046" s="428">
        <v>2.4509865596380506E-2</v>
      </c>
    </row>
    <row r="2047" spans="1:10" ht="15.6" x14ac:dyDescent="0.3">
      <c r="A2047" s="422" t="s">
        <v>56</v>
      </c>
      <c r="B2047" s="423">
        <v>2047</v>
      </c>
      <c r="C2047" s="436" t="s">
        <v>2261</v>
      </c>
      <c r="D2047" s="433">
        <v>2.0567618051196739E-3</v>
      </c>
      <c r="E2047" s="407">
        <v>1.7312032092166339E-2</v>
      </c>
      <c r="F2047" s="407">
        <v>5.6049149442826567E-4</v>
      </c>
      <c r="G2047" s="429">
        <v>5.1600625578747839E-4</v>
      </c>
      <c r="H2047" s="444">
        <v>1.7571416665079451E-5</v>
      </c>
      <c r="I2047" s="412">
        <v>1.6811284958239987E-5</v>
      </c>
      <c r="J2047" s="428">
        <v>2.4476837600941926E-2</v>
      </c>
    </row>
    <row r="2048" spans="1:10" ht="15.6" x14ac:dyDescent="0.3">
      <c r="A2048" s="422" t="s">
        <v>56</v>
      </c>
      <c r="B2048" s="423">
        <v>2048</v>
      </c>
      <c r="C2048" s="436" t="s">
        <v>2262</v>
      </c>
      <c r="D2048" s="433">
        <v>2.0297472444610943E-3</v>
      </c>
      <c r="E2048" s="407">
        <v>1.722836544450328E-2</v>
      </c>
      <c r="F2048" s="407">
        <v>5.5536773946205297E-4</v>
      </c>
      <c r="G2048" s="429">
        <v>5.1129086861264174E-4</v>
      </c>
      <c r="H2048" s="444">
        <v>1.7456504669516301E-5</v>
      </c>
      <c r="I2048" s="412">
        <v>1.670134400473843E-5</v>
      </c>
      <c r="J2048" s="428">
        <v>2.4450231240525151E-2</v>
      </c>
    </row>
    <row r="2049" spans="1:10" ht="15.6" x14ac:dyDescent="0.3">
      <c r="A2049" s="422" t="s">
        <v>56</v>
      </c>
      <c r="B2049" s="423">
        <v>2049</v>
      </c>
      <c r="C2049" s="436" t="s">
        <v>2263</v>
      </c>
      <c r="D2049" s="433">
        <v>2.0200552661887249E-3</v>
      </c>
      <c r="E2049" s="407">
        <v>1.7234805220969446E-2</v>
      </c>
      <c r="F2049" s="407">
        <v>5.5211509912881599E-4</v>
      </c>
      <c r="G2049" s="429">
        <v>5.0829699913289609E-4</v>
      </c>
      <c r="H2049" s="444">
        <v>1.7371016919549421E-5</v>
      </c>
      <c r="I2049" s="412">
        <v>1.6619554416993459E-5</v>
      </c>
      <c r="J2049" s="428">
        <v>2.4428039660366708E-2</v>
      </c>
    </row>
    <row r="2050" spans="1:10" ht="15.6" x14ac:dyDescent="0.3">
      <c r="A2050" s="422" t="s">
        <v>56</v>
      </c>
      <c r="B2050" s="423">
        <v>2050</v>
      </c>
      <c r="C2050" s="436" t="s">
        <v>2264</v>
      </c>
      <c r="D2050" s="433">
        <v>2.0126402625666616E-3</v>
      </c>
      <c r="E2050" s="407">
        <v>1.7243997352866813E-2</v>
      </c>
      <c r="F2050" s="407">
        <v>5.4950899452609883E-4</v>
      </c>
      <c r="G2050" s="429">
        <v>5.0589791514042757E-4</v>
      </c>
      <c r="H2050" s="444">
        <v>1.729410672216866E-5</v>
      </c>
      <c r="I2050" s="412">
        <v>1.6545971320706651E-5</v>
      </c>
      <c r="J2050" s="428">
        <v>2.4410381632361765E-2</v>
      </c>
    </row>
    <row r="2051" spans="1:10" ht="15.6" x14ac:dyDescent="0.3">
      <c r="A2051" s="422" t="s">
        <v>57</v>
      </c>
      <c r="B2051" s="423">
        <v>2015</v>
      </c>
      <c r="C2051" s="436" t="s">
        <v>2532</v>
      </c>
      <c r="D2051" s="433">
        <v>4.3729125037586337E-2</v>
      </c>
      <c r="E2051" s="407">
        <v>0.17663293576332481</v>
      </c>
      <c r="F2051" s="407">
        <v>1.7966110729751808E-3</v>
      </c>
      <c r="G2051" s="429">
        <v>1.6612325318122385E-3</v>
      </c>
      <c r="H2051" s="444">
        <v>1.7621078519865303E-4</v>
      </c>
      <c r="I2051" s="412">
        <v>1.6858798463170933E-4</v>
      </c>
      <c r="J2051" s="428">
        <v>4.5261570737754095E-2</v>
      </c>
    </row>
    <row r="2052" spans="1:10" ht="15.6" x14ac:dyDescent="0.3">
      <c r="A2052" s="422" t="s">
        <v>57</v>
      </c>
      <c r="B2052" s="423">
        <v>2016</v>
      </c>
      <c r="C2052" s="436" t="s">
        <v>2533</v>
      </c>
      <c r="D2052" s="433">
        <v>3.5788740001263204E-2</v>
      </c>
      <c r="E2052" s="407">
        <v>0.14858152713279657</v>
      </c>
      <c r="F2052" s="407">
        <v>1.6944383760478016E-3</v>
      </c>
      <c r="G2052" s="429">
        <v>1.5655279565538784E-3</v>
      </c>
      <c r="H2052" s="444">
        <v>1.5242652396155112E-4</v>
      </c>
      <c r="I2052" s="412">
        <v>1.4583262000748015E-4</v>
      </c>
      <c r="J2052" s="428">
        <v>4.4441884003429022E-2</v>
      </c>
    </row>
    <row r="2053" spans="1:10" ht="15.6" x14ac:dyDescent="0.3">
      <c r="A2053" s="422" t="s">
        <v>57</v>
      </c>
      <c r="B2053" s="423">
        <v>2017</v>
      </c>
      <c r="C2053" s="436" t="s">
        <v>2265</v>
      </c>
      <c r="D2053" s="433">
        <v>2.9389876528208615E-2</v>
      </c>
      <c r="E2053" s="407">
        <v>0.12572947276103894</v>
      </c>
      <c r="F2053" s="407">
        <v>1.6557586383302333E-3</v>
      </c>
      <c r="G2053" s="429">
        <v>1.5287102928756833E-3</v>
      </c>
      <c r="H2053" s="444">
        <v>1.3722510608194335E-4</v>
      </c>
      <c r="I2053" s="412">
        <v>1.3128880873634582E-4</v>
      </c>
      <c r="J2053" s="428">
        <v>4.3401623333680507E-2</v>
      </c>
    </row>
    <row r="2054" spans="1:10" ht="15.6" x14ac:dyDescent="0.3">
      <c r="A2054" s="422" t="s">
        <v>57</v>
      </c>
      <c r="B2054" s="423">
        <v>2018</v>
      </c>
      <c r="C2054" s="436" t="s">
        <v>2266</v>
      </c>
      <c r="D2054" s="433">
        <v>2.4089817320735799E-2</v>
      </c>
      <c r="E2054" s="407">
        <v>0.10628475018688373</v>
      </c>
      <c r="F2054" s="407">
        <v>1.6506317042306925E-3</v>
      </c>
      <c r="G2054" s="429">
        <v>1.5230146577407721E-3</v>
      </c>
      <c r="H2054" s="444">
        <v>1.2443122861416944E-4</v>
      </c>
      <c r="I2054" s="412">
        <v>1.1904838874454268E-4</v>
      </c>
      <c r="J2054" s="428">
        <v>4.2308017997280956E-2</v>
      </c>
    </row>
    <row r="2055" spans="1:10" ht="15.6" x14ac:dyDescent="0.3">
      <c r="A2055" s="422" t="s">
        <v>57</v>
      </c>
      <c r="B2055" s="423">
        <v>2019</v>
      </c>
      <c r="C2055" s="436" t="s">
        <v>2267</v>
      </c>
      <c r="D2055" s="433">
        <v>1.954170115111609E-2</v>
      </c>
      <c r="E2055" s="407">
        <v>8.9825692414296957E-2</v>
      </c>
      <c r="F2055" s="407">
        <v>1.6389731039720148E-3</v>
      </c>
      <c r="G2055" s="429">
        <v>1.5114963118228234E-3</v>
      </c>
      <c r="H2055" s="444">
        <v>1.1281517111276477E-4</v>
      </c>
      <c r="I2055" s="412">
        <v>1.0793483674873183E-4</v>
      </c>
      <c r="J2055" s="428">
        <v>4.1178108118524515E-2</v>
      </c>
    </row>
    <row r="2056" spans="1:10" ht="15.6" x14ac:dyDescent="0.3">
      <c r="A2056" s="422" t="s">
        <v>57</v>
      </c>
      <c r="B2056" s="423">
        <v>2020</v>
      </c>
      <c r="C2056" s="436" t="s">
        <v>2268</v>
      </c>
      <c r="D2056" s="433">
        <v>1.6304610792078719E-2</v>
      </c>
      <c r="E2056" s="407">
        <v>7.6499958866353801E-2</v>
      </c>
      <c r="F2056" s="407">
        <v>1.6095129143068746E-3</v>
      </c>
      <c r="G2056" s="429">
        <v>1.4839274047102012E-3</v>
      </c>
      <c r="H2056" s="444">
        <v>1.0344072783015152E-4</v>
      </c>
      <c r="I2056" s="412">
        <v>9.8965927732871318E-5</v>
      </c>
      <c r="J2056" s="428">
        <v>4.0025487091471586E-2</v>
      </c>
    </row>
    <row r="2057" spans="1:10" ht="15.6" x14ac:dyDescent="0.3">
      <c r="A2057" s="422" t="s">
        <v>57</v>
      </c>
      <c r="B2057" s="423">
        <v>2021</v>
      </c>
      <c r="C2057" s="436" t="s">
        <v>2269</v>
      </c>
      <c r="D2057" s="433">
        <v>1.3809059208034231E-2</v>
      </c>
      <c r="E2057" s="407">
        <v>6.5536895136817708E-2</v>
      </c>
      <c r="F2057" s="407">
        <v>1.5369964091326556E-3</v>
      </c>
      <c r="G2057" s="429">
        <v>1.4168026917419387E-3</v>
      </c>
      <c r="H2057" s="444">
        <v>9.3238112285889155E-5</v>
      </c>
      <c r="I2057" s="412">
        <v>8.9204672820805439E-5</v>
      </c>
      <c r="J2057" s="428">
        <v>3.8957576200193335E-2</v>
      </c>
    </row>
    <row r="2058" spans="1:10" ht="15.6" x14ac:dyDescent="0.3">
      <c r="A2058" s="422" t="s">
        <v>57</v>
      </c>
      <c r="B2058" s="423">
        <v>2022</v>
      </c>
      <c r="C2058" s="436" t="s">
        <v>2270</v>
      </c>
      <c r="D2058" s="433">
        <v>1.1649161431288337E-2</v>
      </c>
      <c r="E2058" s="407">
        <v>5.6423941758158992E-2</v>
      </c>
      <c r="F2058" s="407">
        <v>1.4621848373819993E-3</v>
      </c>
      <c r="G2058" s="429">
        <v>1.3475984566667914E-3</v>
      </c>
      <c r="H2058" s="444">
        <v>8.4245009888158615E-5</v>
      </c>
      <c r="I2058" s="412">
        <v>8.0600608051950581E-5</v>
      </c>
      <c r="J2058" s="428">
        <v>3.7800653105665952E-2</v>
      </c>
    </row>
    <row r="2059" spans="1:10" ht="15.6" x14ac:dyDescent="0.3">
      <c r="A2059" s="422" t="s">
        <v>57</v>
      </c>
      <c r="B2059" s="423">
        <v>2023</v>
      </c>
      <c r="C2059" s="436" t="s">
        <v>2271</v>
      </c>
      <c r="D2059" s="433">
        <v>1.0052203700024666E-2</v>
      </c>
      <c r="E2059" s="407">
        <v>4.9133878877934356E-2</v>
      </c>
      <c r="F2059" s="407">
        <v>1.393856352921795E-3</v>
      </c>
      <c r="G2059" s="429">
        <v>1.2844689450656767E-3</v>
      </c>
      <c r="H2059" s="444">
        <v>7.6453954364616233E-5</v>
      </c>
      <c r="I2059" s="412">
        <v>7.3146590141599671E-5</v>
      </c>
      <c r="J2059" s="428">
        <v>3.6653691519165407E-2</v>
      </c>
    </row>
    <row r="2060" spans="1:10" ht="15.6" x14ac:dyDescent="0.3">
      <c r="A2060" s="422" t="s">
        <v>57</v>
      </c>
      <c r="B2060" s="423">
        <v>2024</v>
      </c>
      <c r="C2060" s="436" t="s">
        <v>2272</v>
      </c>
      <c r="D2060" s="433">
        <v>8.712078505231655E-3</v>
      </c>
      <c r="E2060" s="407">
        <v>4.3125213457483907E-2</v>
      </c>
      <c r="F2060" s="407">
        <v>1.3303487201149907E-3</v>
      </c>
      <c r="G2060" s="429">
        <v>1.2257290032707687E-3</v>
      </c>
      <c r="H2060" s="444">
        <v>6.7492776411254431E-5</v>
      </c>
      <c r="I2060" s="412">
        <v>6.4573068779781695E-5</v>
      </c>
      <c r="J2060" s="428">
        <v>3.5523881604787817E-2</v>
      </c>
    </row>
    <row r="2061" spans="1:10" ht="15.6" x14ac:dyDescent="0.3">
      <c r="A2061" s="422" t="s">
        <v>57</v>
      </c>
      <c r="B2061" s="423">
        <v>2025</v>
      </c>
      <c r="C2061" s="436" t="s">
        <v>2273</v>
      </c>
      <c r="D2061" s="433">
        <v>7.6016552350741361E-3</v>
      </c>
      <c r="E2061" s="407">
        <v>3.8260330932873857E-2</v>
      </c>
      <c r="F2061" s="407">
        <v>1.2764796374287784E-3</v>
      </c>
      <c r="G2061" s="429">
        <v>1.1759459958155343E-3</v>
      </c>
      <c r="H2061" s="444">
        <v>6.0883749011756467E-5</v>
      </c>
      <c r="I2061" s="412">
        <v>5.8249944980060732E-5</v>
      </c>
      <c r="J2061" s="428">
        <v>3.441231628145669E-2</v>
      </c>
    </row>
    <row r="2062" spans="1:10" ht="15.6" x14ac:dyDescent="0.3">
      <c r="A2062" s="422" t="s">
        <v>57</v>
      </c>
      <c r="B2062" s="423">
        <v>2026</v>
      </c>
      <c r="C2062" s="436" t="s">
        <v>2274</v>
      </c>
      <c r="D2062" s="433">
        <v>6.6984541757450968E-3</v>
      </c>
      <c r="E2062" s="407">
        <v>3.4392282525539983E-2</v>
      </c>
      <c r="F2062" s="407">
        <v>1.2206125545965655E-3</v>
      </c>
      <c r="G2062" s="429">
        <v>1.1243507115661845E-3</v>
      </c>
      <c r="H2062" s="444">
        <v>5.4789789313805702E-5</v>
      </c>
      <c r="I2062" s="412">
        <v>5.2419607281115952E-5</v>
      </c>
      <c r="J2062" s="428">
        <v>3.3386427628274915E-2</v>
      </c>
    </row>
    <row r="2063" spans="1:10" ht="15.6" x14ac:dyDescent="0.3">
      <c r="A2063" s="422" t="s">
        <v>57</v>
      </c>
      <c r="B2063" s="423">
        <v>2027</v>
      </c>
      <c r="C2063" s="436" t="s">
        <v>2275</v>
      </c>
      <c r="D2063" s="433">
        <v>5.9479443048152088E-3</v>
      </c>
      <c r="E2063" s="407">
        <v>3.1234689872614328E-2</v>
      </c>
      <c r="F2063" s="407">
        <v>1.1548184574135985E-3</v>
      </c>
      <c r="G2063" s="429">
        <v>1.0635577697420608E-3</v>
      </c>
      <c r="H2063" s="444">
        <v>4.6806584268803463E-5</v>
      </c>
      <c r="I2063" s="412">
        <v>4.4781752152547328E-5</v>
      </c>
      <c r="J2063" s="428">
        <v>3.2435269455174963E-2</v>
      </c>
    </row>
    <row r="2064" spans="1:10" ht="15.6" x14ac:dyDescent="0.3">
      <c r="A2064" s="422" t="s">
        <v>57</v>
      </c>
      <c r="B2064" s="423">
        <v>2028</v>
      </c>
      <c r="C2064" s="436" t="s">
        <v>2276</v>
      </c>
      <c r="D2064" s="433">
        <v>5.3269292482877326E-3</v>
      </c>
      <c r="E2064" s="407">
        <v>2.8682172976822892E-2</v>
      </c>
      <c r="F2064" s="407">
        <v>1.0824312084756163E-3</v>
      </c>
      <c r="G2064" s="429">
        <v>9.9675386368726121E-4</v>
      </c>
      <c r="H2064" s="444">
        <v>4.0193919121983532E-5</v>
      </c>
      <c r="I2064" s="412">
        <v>3.8455147972843367E-5</v>
      </c>
      <c r="J2064" s="428">
        <v>3.1566425188454504E-2</v>
      </c>
    </row>
    <row r="2065" spans="1:10" ht="15.6" x14ac:dyDescent="0.3">
      <c r="A2065" s="422" t="s">
        <v>57</v>
      </c>
      <c r="B2065" s="423">
        <v>2029</v>
      </c>
      <c r="C2065" s="436" t="s">
        <v>2277</v>
      </c>
      <c r="D2065" s="433">
        <v>4.792631685969116E-3</v>
      </c>
      <c r="E2065" s="407">
        <v>2.6558537089159319E-2</v>
      </c>
      <c r="F2065" s="407">
        <v>1.0125338430005484E-3</v>
      </c>
      <c r="G2065" s="429">
        <v>9.3229940199351989E-4</v>
      </c>
      <c r="H2065" s="444">
        <v>3.5193182308177161E-5</v>
      </c>
      <c r="I2065" s="412">
        <v>3.3670740819996481E-5</v>
      </c>
      <c r="J2065" s="428">
        <v>3.0774346427656512E-2</v>
      </c>
    </row>
    <row r="2066" spans="1:10" ht="15.6" x14ac:dyDescent="0.3">
      <c r="A2066" s="422" t="s">
        <v>57</v>
      </c>
      <c r="B2066" s="423">
        <v>2030</v>
      </c>
      <c r="C2066" s="436" t="s">
        <v>2278</v>
      </c>
      <c r="D2066" s="433">
        <v>4.3493391242595937E-3</v>
      </c>
      <c r="E2066" s="407">
        <v>2.4845333666812811E-2</v>
      </c>
      <c r="F2066" s="407">
        <v>9.4747253398401346E-4</v>
      </c>
      <c r="G2066" s="429">
        <v>8.7233751872293824E-4</v>
      </c>
      <c r="H2066" s="444">
        <v>3.1426519671151157E-5</v>
      </c>
      <c r="I2066" s="412">
        <v>3.0067022341312626E-5</v>
      </c>
      <c r="J2066" s="428">
        <v>3.0060749732118398E-2</v>
      </c>
    </row>
    <row r="2067" spans="1:10" ht="15.6" x14ac:dyDescent="0.3">
      <c r="A2067" s="422" t="s">
        <v>57</v>
      </c>
      <c r="B2067" s="423">
        <v>2031</v>
      </c>
      <c r="C2067" s="436" t="s">
        <v>2279</v>
      </c>
      <c r="D2067" s="433">
        <v>3.9673233489325391E-3</v>
      </c>
      <c r="E2067" s="407">
        <v>2.3423395339685047E-2</v>
      </c>
      <c r="F2067" s="407">
        <v>8.8783280852035512E-4</v>
      </c>
      <c r="G2067" s="429">
        <v>8.1741923830338289E-4</v>
      </c>
      <c r="H2067" s="444">
        <v>2.9233383350111284E-5</v>
      </c>
      <c r="I2067" s="412">
        <v>2.7968760126716142E-5</v>
      </c>
      <c r="J2067" s="428">
        <v>2.941787010965476E-2</v>
      </c>
    </row>
    <row r="2068" spans="1:10" ht="15.6" x14ac:dyDescent="0.3">
      <c r="A2068" s="422" t="s">
        <v>57</v>
      </c>
      <c r="B2068" s="423">
        <v>2032</v>
      </c>
      <c r="C2068" s="436" t="s">
        <v>2280</v>
      </c>
      <c r="D2068" s="433">
        <v>3.6403897912802132E-3</v>
      </c>
      <c r="E2068" s="407">
        <v>2.2273336738494937E-2</v>
      </c>
      <c r="F2068" s="407">
        <v>8.3235931867037987E-4</v>
      </c>
      <c r="G2068" s="429">
        <v>7.6632045208568521E-4</v>
      </c>
      <c r="H2068" s="444">
        <v>2.6739644757758118E-5</v>
      </c>
      <c r="I2068" s="412">
        <v>2.558289956199996E-5</v>
      </c>
      <c r="J2068" s="428">
        <v>2.8843971777566854E-2</v>
      </c>
    </row>
    <row r="2069" spans="1:10" ht="15.6" x14ac:dyDescent="0.3">
      <c r="A2069" s="422" t="s">
        <v>57</v>
      </c>
      <c r="B2069" s="423">
        <v>2033</v>
      </c>
      <c r="C2069" s="436" t="s">
        <v>2281</v>
      </c>
      <c r="D2069" s="433">
        <v>3.3610021533852629E-3</v>
      </c>
      <c r="E2069" s="407">
        <v>2.1341114029471562E-2</v>
      </c>
      <c r="F2069" s="407">
        <v>7.8228415581603787E-4</v>
      </c>
      <c r="G2069" s="429">
        <v>7.2021608325562557E-4</v>
      </c>
      <c r="H2069" s="444">
        <v>2.5073619985749262E-5</v>
      </c>
      <c r="I2069" s="412">
        <v>2.3988946284152461E-5</v>
      </c>
      <c r="J2069" s="428">
        <v>2.8334880959080228E-2</v>
      </c>
    </row>
    <row r="2070" spans="1:10" ht="15.6" x14ac:dyDescent="0.3">
      <c r="A2070" s="422" t="s">
        <v>57</v>
      </c>
      <c r="B2070" s="423">
        <v>2034</v>
      </c>
      <c r="C2070" s="436" t="s">
        <v>2282</v>
      </c>
      <c r="D2070" s="433">
        <v>3.1144257214773259E-3</v>
      </c>
      <c r="E2070" s="407">
        <v>2.0568035652187032E-2</v>
      </c>
      <c r="F2070" s="407">
        <v>7.3676022683394652E-4</v>
      </c>
      <c r="G2070" s="429">
        <v>6.7830343457818073E-4</v>
      </c>
      <c r="H2070" s="444">
        <v>2.3596144148316204E-5</v>
      </c>
      <c r="I2070" s="412">
        <v>2.2575385397433303E-5</v>
      </c>
      <c r="J2070" s="428">
        <v>2.7881982598669568E-2</v>
      </c>
    </row>
    <row r="2071" spans="1:10" ht="15.6" x14ac:dyDescent="0.3">
      <c r="A2071" s="422" t="s">
        <v>57</v>
      </c>
      <c r="B2071" s="423">
        <v>2035</v>
      </c>
      <c r="C2071" s="436" t="s">
        <v>2283</v>
      </c>
      <c r="D2071" s="433">
        <v>2.8969217707506788E-3</v>
      </c>
      <c r="E2071" s="407">
        <v>1.992633396580739E-2</v>
      </c>
      <c r="F2071" s="407">
        <v>6.956554283571116E-4</v>
      </c>
      <c r="G2071" s="429">
        <v>6.4045994349031465E-4</v>
      </c>
      <c r="H2071" s="444">
        <v>2.2277751813393601E-5</v>
      </c>
      <c r="I2071" s="412">
        <v>2.1314026131325181E-5</v>
      </c>
      <c r="J2071" s="428">
        <v>2.7483208041432183E-2</v>
      </c>
    </row>
    <row r="2072" spans="1:10" ht="15.6" x14ac:dyDescent="0.3">
      <c r="A2072" s="422" t="s">
        <v>57</v>
      </c>
      <c r="B2072" s="423">
        <v>2036</v>
      </c>
      <c r="C2072" s="436" t="s">
        <v>2284</v>
      </c>
      <c r="D2072" s="433">
        <v>2.7098200658783318E-3</v>
      </c>
      <c r="E2072" s="407">
        <v>1.94103517535534E-2</v>
      </c>
      <c r="F2072" s="407">
        <v>6.5979528103673817E-4</v>
      </c>
      <c r="G2072" s="429">
        <v>6.0744216651612503E-4</v>
      </c>
      <c r="H2072" s="444">
        <v>2.1051934978499722E-5</v>
      </c>
      <c r="I2072" s="412">
        <v>2.0141237590093842E-5</v>
      </c>
      <c r="J2072" s="428">
        <v>2.7134216934054534E-2</v>
      </c>
    </row>
    <row r="2073" spans="1:10" ht="15.6" x14ac:dyDescent="0.3">
      <c r="A2073" s="422" t="s">
        <v>57</v>
      </c>
      <c r="B2073" s="423">
        <v>2037</v>
      </c>
      <c r="C2073" s="436" t="s">
        <v>2285</v>
      </c>
      <c r="D2073" s="433">
        <v>2.5500004595984784E-3</v>
      </c>
      <c r="E2073" s="407">
        <v>1.8991182893373679E-2</v>
      </c>
      <c r="F2073" s="407">
        <v>6.2838086425399617E-4</v>
      </c>
      <c r="G2073" s="429">
        <v>5.7852146696265564E-4</v>
      </c>
      <c r="H2073" s="444">
        <v>2.0078075274475424E-5</v>
      </c>
      <c r="I2073" s="412">
        <v>1.9209506625780833E-5</v>
      </c>
      <c r="J2073" s="428">
        <v>2.68319166499063E-2</v>
      </c>
    </row>
    <row r="2074" spans="1:10" ht="15.6" x14ac:dyDescent="0.3">
      <c r="A2074" s="422" t="s">
        <v>57</v>
      </c>
      <c r="B2074" s="423">
        <v>2038</v>
      </c>
      <c r="C2074" s="436" t="s">
        <v>2286</v>
      </c>
      <c r="D2074" s="433">
        <v>2.4071929169299359E-3</v>
      </c>
      <c r="E2074" s="407">
        <v>1.8618466562910354E-2</v>
      </c>
      <c r="F2074" s="407">
        <v>6.0089478951215946E-4</v>
      </c>
      <c r="G2074" s="429">
        <v>5.5321916463161561E-4</v>
      </c>
      <c r="H2074" s="444">
        <v>1.9276752534550106E-5</v>
      </c>
      <c r="I2074" s="412">
        <v>1.8442848752874434E-5</v>
      </c>
      <c r="J2074" s="428">
        <v>2.6571221907747231E-2</v>
      </c>
    </row>
    <row r="2075" spans="1:10" ht="15.6" x14ac:dyDescent="0.3">
      <c r="A2075" s="422" t="s">
        <v>57</v>
      </c>
      <c r="B2075" s="423">
        <v>2039</v>
      </c>
      <c r="C2075" s="436" t="s">
        <v>2287</v>
      </c>
      <c r="D2075" s="433">
        <v>2.2777884256824413E-3</v>
      </c>
      <c r="E2075" s="407">
        <v>1.8287647063999438E-2</v>
      </c>
      <c r="F2075" s="407">
        <v>5.7698486730144486E-4</v>
      </c>
      <c r="G2075" s="429">
        <v>5.3121014681533252E-4</v>
      </c>
      <c r="H2075" s="444">
        <v>1.861342960612688E-5</v>
      </c>
      <c r="I2075" s="412">
        <v>1.7808220880710928E-5</v>
      </c>
      <c r="J2075" s="428">
        <v>2.6346945239874624E-2</v>
      </c>
    </row>
    <row r="2076" spans="1:10" ht="15.6" x14ac:dyDescent="0.3">
      <c r="A2076" s="422" t="s">
        <v>57</v>
      </c>
      <c r="B2076" s="423">
        <v>2040</v>
      </c>
      <c r="C2076" s="436" t="s">
        <v>2288</v>
      </c>
      <c r="D2076" s="433">
        <v>2.1637998643395137E-3</v>
      </c>
      <c r="E2076" s="407">
        <v>1.8009358444875116E-2</v>
      </c>
      <c r="F2076" s="407">
        <v>5.5636779163404531E-4</v>
      </c>
      <c r="G2076" s="429">
        <v>5.1223206462469866E-4</v>
      </c>
      <c r="H2076" s="444">
        <v>1.8038223902311516E-5</v>
      </c>
      <c r="I2076" s="412">
        <v>1.7257898321024421E-5</v>
      </c>
      <c r="J2076" s="428">
        <v>2.6155013622059544E-2</v>
      </c>
    </row>
    <row r="2077" spans="1:10" ht="15.6" x14ac:dyDescent="0.3">
      <c r="A2077" s="422" t="s">
        <v>57</v>
      </c>
      <c r="B2077" s="423">
        <v>2041</v>
      </c>
      <c r="C2077" s="436" t="s">
        <v>2289</v>
      </c>
      <c r="D2077" s="433">
        <v>2.0726926645016834E-3</v>
      </c>
      <c r="E2077" s="407">
        <v>1.778568310703664E-2</v>
      </c>
      <c r="F2077" s="407">
        <v>5.3992928630729653E-4</v>
      </c>
      <c r="G2077" s="429">
        <v>4.9710053368088398E-4</v>
      </c>
      <c r="H2077" s="444">
        <v>1.7584004815434323E-5</v>
      </c>
      <c r="I2077" s="412">
        <v>1.6823328550782742E-5</v>
      </c>
      <c r="J2077" s="428">
        <v>2.5992451610701552E-2</v>
      </c>
    </row>
    <row r="2078" spans="1:10" ht="15.6" x14ac:dyDescent="0.3">
      <c r="A2078" s="422" t="s">
        <v>57</v>
      </c>
      <c r="B2078" s="423">
        <v>2042</v>
      </c>
      <c r="C2078" s="436" t="s">
        <v>2290</v>
      </c>
      <c r="D2078" s="433">
        <v>1.9955931277024679E-3</v>
      </c>
      <c r="E2078" s="407">
        <v>1.758279593034023E-2</v>
      </c>
      <c r="F2078" s="407">
        <v>5.2618497969014223E-4</v>
      </c>
      <c r="G2078" s="429">
        <v>4.8444955257271406E-4</v>
      </c>
      <c r="H2078" s="444">
        <v>1.7219211934466242E-5</v>
      </c>
      <c r="I2078" s="412">
        <v>1.64743164483676E-5</v>
      </c>
      <c r="J2078" s="428">
        <v>2.5852758919095862E-2</v>
      </c>
    </row>
    <row r="2079" spans="1:10" ht="15.6" x14ac:dyDescent="0.3">
      <c r="A2079" s="422" t="s">
        <v>57</v>
      </c>
      <c r="B2079" s="423">
        <v>2043</v>
      </c>
      <c r="C2079" s="436" t="s">
        <v>2291</v>
      </c>
      <c r="D2079" s="433">
        <v>1.9369062858326034E-3</v>
      </c>
      <c r="E2079" s="407">
        <v>1.743268222692225E-2</v>
      </c>
      <c r="F2079" s="407">
        <v>5.148001952908442E-4</v>
      </c>
      <c r="G2079" s="429">
        <v>4.7397070333315082E-4</v>
      </c>
      <c r="H2079" s="444">
        <v>1.6925193541587513E-5</v>
      </c>
      <c r="I2079" s="412">
        <v>1.6193017161015819E-5</v>
      </c>
      <c r="J2079" s="428">
        <v>2.5735019958138285E-2</v>
      </c>
    </row>
    <row r="2080" spans="1:10" ht="15.6" x14ac:dyDescent="0.3">
      <c r="A2080" s="422" t="s">
        <v>57</v>
      </c>
      <c r="B2080" s="423">
        <v>2044</v>
      </c>
      <c r="C2080" s="436" t="s">
        <v>2292</v>
      </c>
      <c r="D2080" s="433">
        <v>1.8923379092322182E-3</v>
      </c>
      <c r="E2080" s="407">
        <v>1.7311819148682479E-2</v>
      </c>
      <c r="F2080" s="407">
        <v>5.0540256528295332E-4</v>
      </c>
      <c r="G2080" s="429">
        <v>4.6532131495791249E-4</v>
      </c>
      <c r="H2080" s="444">
        <v>1.6694102165290286E-5</v>
      </c>
      <c r="I2080" s="412">
        <v>1.597192269536323E-5</v>
      </c>
      <c r="J2080" s="428">
        <v>2.5635073435103291E-2</v>
      </c>
    </row>
    <row r="2081" spans="1:10" ht="15.6" x14ac:dyDescent="0.3">
      <c r="A2081" s="422" t="s">
        <v>57</v>
      </c>
      <c r="B2081" s="423">
        <v>2045</v>
      </c>
      <c r="C2081" s="436" t="s">
        <v>2293</v>
      </c>
      <c r="D2081" s="433">
        <v>1.8621911558227722E-3</v>
      </c>
      <c r="E2081" s="407">
        <v>1.7234388684781311E-2</v>
      </c>
      <c r="F2081" s="407">
        <v>4.9767663261641201E-4</v>
      </c>
      <c r="G2081" s="429">
        <v>4.582107640464611E-4</v>
      </c>
      <c r="H2081" s="444">
        <v>1.6510585659739553E-5</v>
      </c>
      <c r="I2081" s="412">
        <v>1.5796345032607973E-5</v>
      </c>
      <c r="J2081" s="428">
        <v>2.5547096231663933E-2</v>
      </c>
    </row>
    <row r="2082" spans="1:10" ht="15.6" x14ac:dyDescent="0.3">
      <c r="A2082" s="422" t="s">
        <v>57</v>
      </c>
      <c r="B2082" s="423">
        <v>2046</v>
      </c>
      <c r="C2082" s="436" t="s">
        <v>2294</v>
      </c>
      <c r="D2082" s="433">
        <v>1.8364132621728601E-3</v>
      </c>
      <c r="E2082" s="407">
        <v>1.7170821610826066E-2</v>
      </c>
      <c r="F2082" s="407">
        <v>4.9136945147510412E-4</v>
      </c>
      <c r="G2082" s="429">
        <v>4.5240624975472377E-4</v>
      </c>
      <c r="H2082" s="444">
        <v>1.6368567867495824E-5</v>
      </c>
      <c r="I2082" s="412">
        <v>1.5660470867191679E-5</v>
      </c>
      <c r="J2082" s="428">
        <v>2.5471163646803869E-2</v>
      </c>
    </row>
    <row r="2083" spans="1:10" ht="15.6" x14ac:dyDescent="0.3">
      <c r="A2083" s="422" t="s">
        <v>57</v>
      </c>
      <c r="B2083" s="423">
        <v>2047</v>
      </c>
      <c r="C2083" s="436" t="s">
        <v>2295</v>
      </c>
      <c r="D2083" s="433">
        <v>1.8139149988987879E-3</v>
      </c>
      <c r="E2083" s="407">
        <v>1.7110272470876545E-2</v>
      </c>
      <c r="F2083" s="407">
        <v>4.8623836142043107E-4</v>
      </c>
      <c r="G2083" s="429">
        <v>4.476839143132089E-4</v>
      </c>
      <c r="H2083" s="444">
        <v>1.6248185430293791E-5</v>
      </c>
      <c r="I2083" s="412">
        <v>1.5545296120934998E-5</v>
      </c>
      <c r="J2083" s="428">
        <v>2.5408416320695487E-2</v>
      </c>
    </row>
    <row r="2084" spans="1:10" ht="15.6" x14ac:dyDescent="0.3">
      <c r="A2084" s="422" t="s">
        <v>57</v>
      </c>
      <c r="B2084" s="423">
        <v>2048</v>
      </c>
      <c r="C2084" s="436" t="s">
        <v>2296</v>
      </c>
      <c r="D2084" s="433">
        <v>1.7958209688215222E-3</v>
      </c>
      <c r="E2084" s="407">
        <v>1.7060120414794228E-2</v>
      </c>
      <c r="F2084" s="407">
        <v>4.8208202258502705E-4</v>
      </c>
      <c r="G2084" s="429">
        <v>4.4385846585600464E-4</v>
      </c>
      <c r="H2084" s="444">
        <v>1.6144950640394427E-5</v>
      </c>
      <c r="I2084" s="412">
        <v>1.544652722234919E-5</v>
      </c>
      <c r="J2084" s="428">
        <v>2.5356230945525339E-2</v>
      </c>
    </row>
    <row r="2085" spans="1:10" ht="15.6" x14ac:dyDescent="0.3">
      <c r="A2085" s="422" t="s">
        <v>57</v>
      </c>
      <c r="B2085" s="423">
        <v>2049</v>
      </c>
      <c r="C2085" s="436" t="s">
        <v>2297</v>
      </c>
      <c r="D2085" s="433">
        <v>1.7883734483682301E-3</v>
      </c>
      <c r="E2085" s="407">
        <v>1.7067378920964341E-2</v>
      </c>
      <c r="F2085" s="407">
        <v>4.7931489928466881E-4</v>
      </c>
      <c r="G2085" s="429">
        <v>4.4131164857881772E-4</v>
      </c>
      <c r="H2085" s="444">
        <v>1.6076556715588759E-5</v>
      </c>
      <c r="I2085" s="412">
        <v>1.5381091988455631E-5</v>
      </c>
      <c r="J2085" s="428">
        <v>2.5311231697957067E-2</v>
      </c>
    </row>
    <row r="2086" spans="1:10" ht="15.6" x14ac:dyDescent="0.3">
      <c r="A2086" s="422" t="s">
        <v>57</v>
      </c>
      <c r="B2086" s="423">
        <v>2050</v>
      </c>
      <c r="C2086" s="436" t="s">
        <v>2298</v>
      </c>
      <c r="D2086" s="433">
        <v>1.7824107174323289E-3</v>
      </c>
      <c r="E2086" s="407">
        <v>1.7074220673796148E-2</v>
      </c>
      <c r="F2086" s="407">
        <v>4.7713623368207566E-4</v>
      </c>
      <c r="G2086" s="429">
        <v>4.3930587603753876E-4</v>
      </c>
      <c r="H2086" s="444">
        <v>1.600761565984119E-5</v>
      </c>
      <c r="I2086" s="412">
        <v>1.5315133292262558E-5</v>
      </c>
      <c r="J2086" s="428">
        <v>2.5275196169471926E-2</v>
      </c>
    </row>
    <row r="2087" spans="1:10" ht="15.6" x14ac:dyDescent="0.3">
      <c r="A2087" s="422" t="s">
        <v>58</v>
      </c>
      <c r="B2087" s="423">
        <v>2015</v>
      </c>
      <c r="C2087" s="436" t="s">
        <v>2534</v>
      </c>
      <c r="D2087" s="433">
        <v>6.8654692401963854E-2</v>
      </c>
      <c r="E2087" s="407">
        <v>0.27724371279434751</v>
      </c>
      <c r="F2087" s="407">
        <v>2.3869186837909995E-3</v>
      </c>
      <c r="G2087" s="429">
        <v>2.2066005999234022E-3</v>
      </c>
      <c r="H2087" s="444">
        <v>2.0604714265146291E-4</v>
      </c>
      <c r="I2087" s="412">
        <v>1.9713363446835139E-4</v>
      </c>
      <c r="J2087" s="428">
        <v>4.6148092726537346E-2</v>
      </c>
    </row>
    <row r="2088" spans="1:10" ht="15.6" x14ac:dyDescent="0.3">
      <c r="A2088" s="422" t="s">
        <v>58</v>
      </c>
      <c r="B2088" s="423">
        <v>2016</v>
      </c>
      <c r="C2088" s="436" t="s">
        <v>2535</v>
      </c>
      <c r="D2088" s="433">
        <v>5.6369348658965285E-2</v>
      </c>
      <c r="E2088" s="407">
        <v>0.23573217453629966</v>
      </c>
      <c r="F2088" s="407">
        <v>2.1618809930784204E-3</v>
      </c>
      <c r="G2088" s="429">
        <v>1.9970150299087998E-3</v>
      </c>
      <c r="H2088" s="444">
        <v>1.7385697993306637E-4</v>
      </c>
      <c r="I2088" s="412">
        <v>1.663360039399862E-4</v>
      </c>
      <c r="J2088" s="428">
        <v>4.5244486953744188E-2</v>
      </c>
    </row>
    <row r="2089" spans="1:10" ht="15.6" x14ac:dyDescent="0.3">
      <c r="A2089" s="422" t="s">
        <v>58</v>
      </c>
      <c r="B2089" s="423">
        <v>2017</v>
      </c>
      <c r="C2089" s="436" t="s">
        <v>2299</v>
      </c>
      <c r="D2089" s="433">
        <v>4.7299838470102905E-2</v>
      </c>
      <c r="E2089" s="407">
        <v>0.2018431526952226</v>
      </c>
      <c r="F2089" s="407">
        <v>2.0338237646801301E-3</v>
      </c>
      <c r="G2089" s="429">
        <v>1.8777963845978119E-3</v>
      </c>
      <c r="H2089" s="444">
        <v>1.5714226956858635E-4</v>
      </c>
      <c r="I2089" s="412">
        <v>1.503443645470082E-4</v>
      </c>
      <c r="J2089" s="428">
        <v>4.4047492726792953E-2</v>
      </c>
    </row>
    <row r="2090" spans="1:10" ht="15.6" x14ac:dyDescent="0.3">
      <c r="A2090" s="422" t="s">
        <v>58</v>
      </c>
      <c r="B2090" s="423">
        <v>2018</v>
      </c>
      <c r="C2090" s="436" t="s">
        <v>2300</v>
      </c>
      <c r="D2090" s="433">
        <v>3.9132721841329911E-2</v>
      </c>
      <c r="E2090" s="407">
        <v>0.17155328878231571</v>
      </c>
      <c r="F2090" s="407">
        <v>1.9457997057247135E-3</v>
      </c>
      <c r="G2090" s="429">
        <v>1.7956100613352351E-3</v>
      </c>
      <c r="H2090" s="444">
        <v>1.4337360105617358E-4</v>
      </c>
      <c r="I2090" s="412">
        <v>1.3717132253965894E-4</v>
      </c>
      <c r="J2090" s="428">
        <v>4.2813164803635582E-2</v>
      </c>
    </row>
    <row r="2091" spans="1:10" ht="15.6" x14ac:dyDescent="0.3">
      <c r="A2091" s="422" t="s">
        <v>58</v>
      </c>
      <c r="B2091" s="423">
        <v>2019</v>
      </c>
      <c r="C2091" s="436" t="s">
        <v>2301</v>
      </c>
      <c r="D2091" s="433">
        <v>3.1841118393801347E-2</v>
      </c>
      <c r="E2091" s="407">
        <v>0.14494570469651072</v>
      </c>
      <c r="F2091" s="407">
        <v>1.8527181197147279E-3</v>
      </c>
      <c r="G2091" s="429">
        <v>1.708984486239572E-3</v>
      </c>
      <c r="H2091" s="444">
        <v>1.2920633494569622E-4</v>
      </c>
      <c r="I2091" s="412">
        <v>1.2361692608989645E-4</v>
      </c>
      <c r="J2091" s="428">
        <v>4.1552786889020719E-2</v>
      </c>
    </row>
    <row r="2092" spans="1:10" ht="15.6" x14ac:dyDescent="0.3">
      <c r="A2092" s="422" t="s">
        <v>58</v>
      </c>
      <c r="B2092" s="423">
        <v>2020</v>
      </c>
      <c r="C2092" s="436" t="s">
        <v>2302</v>
      </c>
      <c r="D2092" s="433">
        <v>2.6606701974274845E-2</v>
      </c>
      <c r="E2092" s="407">
        <v>0.12303991211157657</v>
      </c>
      <c r="F2092" s="407">
        <v>1.782784822967934E-3</v>
      </c>
      <c r="G2092" s="429">
        <v>1.644116986937845E-3</v>
      </c>
      <c r="H2092" s="444">
        <v>1.1984574069899432E-4</v>
      </c>
      <c r="I2092" s="412">
        <v>1.1466126700678402E-4</v>
      </c>
      <c r="J2092" s="428">
        <v>4.0278426931378515E-2</v>
      </c>
    </row>
    <row r="2093" spans="1:10" ht="15.6" x14ac:dyDescent="0.3">
      <c r="A2093" s="422" t="s">
        <v>58</v>
      </c>
      <c r="B2093" s="423">
        <v>2021</v>
      </c>
      <c r="C2093" s="436" t="s">
        <v>2303</v>
      </c>
      <c r="D2093" s="433">
        <v>2.2320952542283775E-2</v>
      </c>
      <c r="E2093" s="407">
        <v>0.10447074511379291</v>
      </c>
      <c r="F2093" s="407">
        <v>1.6900676295985228E-3</v>
      </c>
      <c r="G2093" s="429">
        <v>1.5583628735938058E-3</v>
      </c>
      <c r="H2093" s="444">
        <v>1.1007636026285829E-4</v>
      </c>
      <c r="I2093" s="412">
        <v>1.0531450564384165E-4</v>
      </c>
      <c r="J2093" s="428">
        <v>3.9001055088149959E-2</v>
      </c>
    </row>
    <row r="2094" spans="1:10" ht="15.6" x14ac:dyDescent="0.3">
      <c r="A2094" s="422" t="s">
        <v>58</v>
      </c>
      <c r="B2094" s="423">
        <v>2022</v>
      </c>
      <c r="C2094" s="436" t="s">
        <v>2304</v>
      </c>
      <c r="D2094" s="433">
        <v>1.8269253040542183E-2</v>
      </c>
      <c r="E2094" s="407">
        <v>8.8319331357122083E-2</v>
      </c>
      <c r="F2094" s="407">
        <v>1.5969291220584215E-3</v>
      </c>
      <c r="G2094" s="429">
        <v>1.4721596567940482E-3</v>
      </c>
      <c r="H2094" s="444">
        <v>1.0103430580670187E-4</v>
      </c>
      <c r="I2094" s="412">
        <v>9.6663606460939064E-5</v>
      </c>
      <c r="J2094" s="428">
        <v>3.7749480588756663E-2</v>
      </c>
    </row>
    <row r="2095" spans="1:10" ht="15.6" x14ac:dyDescent="0.3">
      <c r="A2095" s="422" t="s">
        <v>58</v>
      </c>
      <c r="B2095" s="423">
        <v>2023</v>
      </c>
      <c r="C2095" s="436" t="s">
        <v>2305</v>
      </c>
      <c r="D2095" s="433">
        <v>1.5434392053490403E-2</v>
      </c>
      <c r="E2095" s="407">
        <v>7.5373138800564524E-2</v>
      </c>
      <c r="F2095" s="407">
        <v>1.5087169206648287E-3</v>
      </c>
      <c r="G2095" s="429">
        <v>1.3906061928682118E-3</v>
      </c>
      <c r="H2095" s="444">
        <v>9.011977645949171E-5</v>
      </c>
      <c r="I2095" s="412">
        <v>8.6221234821908026E-5</v>
      </c>
      <c r="J2095" s="428">
        <v>3.6520643624981433E-2</v>
      </c>
    </row>
    <row r="2096" spans="1:10" ht="15.6" x14ac:dyDescent="0.3">
      <c r="A2096" s="422" t="s">
        <v>58</v>
      </c>
      <c r="B2096" s="423">
        <v>2024</v>
      </c>
      <c r="C2096" s="436" t="s">
        <v>2306</v>
      </c>
      <c r="D2096" s="433">
        <v>1.3124652107983839E-2</v>
      </c>
      <c r="E2096" s="407">
        <v>6.4846189388816297E-2</v>
      </c>
      <c r="F2096" s="407">
        <v>1.4335893680706498E-3</v>
      </c>
      <c r="G2096" s="429">
        <v>1.321155644075634E-3</v>
      </c>
      <c r="H2096" s="444">
        <v>8.0770999849881587E-5</v>
      </c>
      <c r="I2096" s="412">
        <v>7.7276882150138172E-5</v>
      </c>
      <c r="J2096" s="428">
        <v>3.5318531964213196E-2</v>
      </c>
    </row>
    <row r="2097" spans="1:10" ht="15.6" x14ac:dyDescent="0.3">
      <c r="A2097" s="422" t="s">
        <v>58</v>
      </c>
      <c r="B2097" s="423">
        <v>2025</v>
      </c>
      <c r="C2097" s="436" t="s">
        <v>2307</v>
      </c>
      <c r="D2097" s="433">
        <v>1.126543262838188E-2</v>
      </c>
      <c r="E2097" s="407">
        <v>5.6395252518420029E-2</v>
      </c>
      <c r="F2097" s="407">
        <v>1.3711497545013291E-3</v>
      </c>
      <c r="G2097" s="429">
        <v>1.2634338393566218E-3</v>
      </c>
      <c r="H2097" s="444">
        <v>7.2693028834911364E-5</v>
      </c>
      <c r="I2097" s="412">
        <v>6.9548360585513792E-5</v>
      </c>
      <c r="J2097" s="428">
        <v>3.4143865999657304E-2</v>
      </c>
    </row>
    <row r="2098" spans="1:10" ht="15.6" x14ac:dyDescent="0.3">
      <c r="A2098" s="422" t="s">
        <v>58</v>
      </c>
      <c r="B2098" s="423">
        <v>2026</v>
      </c>
      <c r="C2098" s="436" t="s">
        <v>2308</v>
      </c>
      <c r="D2098" s="433">
        <v>9.7575225876946683E-3</v>
      </c>
      <c r="E2098" s="407">
        <v>4.9635341919287854E-2</v>
      </c>
      <c r="F2098" s="407">
        <v>1.312297136323639E-3</v>
      </c>
      <c r="G2098" s="429">
        <v>1.209083509812183E-3</v>
      </c>
      <c r="H2098" s="444">
        <v>6.6370627854678231E-5</v>
      </c>
      <c r="I2098" s="412">
        <v>6.34994638730372E-5</v>
      </c>
      <c r="J2098" s="428">
        <v>3.3077481552661499E-2</v>
      </c>
    </row>
    <row r="2099" spans="1:10" ht="15.6" x14ac:dyDescent="0.3">
      <c r="A2099" s="422" t="s">
        <v>58</v>
      </c>
      <c r="B2099" s="423">
        <v>2027</v>
      </c>
      <c r="C2099" s="436" t="s">
        <v>2309</v>
      </c>
      <c r="D2099" s="433">
        <v>8.5038934430391837E-3</v>
      </c>
      <c r="E2099" s="407">
        <v>4.4045974535557933E-2</v>
      </c>
      <c r="F2099" s="407">
        <v>1.2456201362482033E-3</v>
      </c>
      <c r="G2099" s="429">
        <v>1.1474346677265615E-3</v>
      </c>
      <c r="H2099" s="444">
        <v>5.721789246556789E-5</v>
      </c>
      <c r="I2099" s="412">
        <v>5.4742671765347164E-5</v>
      </c>
      <c r="J2099" s="428">
        <v>3.2106114262241185E-2</v>
      </c>
    </row>
    <row r="2100" spans="1:10" ht="15.6" x14ac:dyDescent="0.3">
      <c r="A2100" s="422" t="s">
        <v>58</v>
      </c>
      <c r="B2100" s="423">
        <v>2028</v>
      </c>
      <c r="C2100" s="436" t="s">
        <v>2310</v>
      </c>
      <c r="D2100" s="433">
        <v>7.475182031109499E-3</v>
      </c>
      <c r="E2100" s="407">
        <v>3.9524299025795677E-2</v>
      </c>
      <c r="F2100" s="407">
        <v>1.1741523111640441E-3</v>
      </c>
      <c r="G2100" s="429">
        <v>1.0814311757129246E-3</v>
      </c>
      <c r="H2100" s="444">
        <v>4.939907271183071E-5</v>
      </c>
      <c r="I2100" s="412">
        <v>4.7262090693109641E-5</v>
      </c>
      <c r="J2100" s="428">
        <v>3.1235076505931322E-2</v>
      </c>
    </row>
    <row r="2101" spans="1:10" ht="15.6" x14ac:dyDescent="0.3">
      <c r="A2101" s="422" t="s">
        <v>58</v>
      </c>
      <c r="B2101" s="423">
        <v>2029</v>
      </c>
      <c r="C2101" s="436" t="s">
        <v>2311</v>
      </c>
      <c r="D2101" s="433">
        <v>6.6315621678583667E-3</v>
      </c>
      <c r="E2101" s="407">
        <v>3.585192768247196E-2</v>
      </c>
      <c r="F2101" s="407">
        <v>1.104181128313646E-3</v>
      </c>
      <c r="G2101" s="429">
        <v>1.0168355045607311E-3</v>
      </c>
      <c r="H2101" s="444">
        <v>4.2430999271139412E-5</v>
      </c>
      <c r="I2101" s="412">
        <v>4.0595453025003626E-5</v>
      </c>
      <c r="J2101" s="428">
        <v>3.0455438733590488E-2</v>
      </c>
    </row>
    <row r="2102" spans="1:10" ht="15.6" x14ac:dyDescent="0.3">
      <c r="A2102" s="422" t="s">
        <v>58</v>
      </c>
      <c r="B2102" s="423">
        <v>2030</v>
      </c>
      <c r="C2102" s="436" t="s">
        <v>2312</v>
      </c>
      <c r="D2102" s="433">
        <v>5.9231120360326356E-3</v>
      </c>
      <c r="E2102" s="407">
        <v>3.2818961149439593E-2</v>
      </c>
      <c r="F2102" s="407">
        <v>1.0390009208662905E-3</v>
      </c>
      <c r="G2102" s="429">
        <v>9.5675459260934537E-4</v>
      </c>
      <c r="H2102" s="444">
        <v>3.8403965091444692E-5</v>
      </c>
      <c r="I2102" s="412">
        <v>3.6742626561331913E-5</v>
      </c>
      <c r="J2102" s="428">
        <v>2.9761091817037216E-2</v>
      </c>
    </row>
    <row r="2103" spans="1:10" ht="15.6" x14ac:dyDescent="0.3">
      <c r="A2103" s="422" t="s">
        <v>58</v>
      </c>
      <c r="B2103" s="423">
        <v>2031</v>
      </c>
      <c r="C2103" s="436" t="s">
        <v>2313</v>
      </c>
      <c r="D2103" s="433">
        <v>5.2917756111101012E-3</v>
      </c>
      <c r="E2103" s="407">
        <v>3.0191278715035054E-2</v>
      </c>
      <c r="F2103" s="407">
        <v>9.7646337233514579E-4</v>
      </c>
      <c r="G2103" s="429">
        <v>8.9913124225923281E-4</v>
      </c>
      <c r="H2103" s="444">
        <v>3.5120928851732368E-5</v>
      </c>
      <c r="I2103" s="412">
        <v>3.3601613016094049E-5</v>
      </c>
      <c r="J2103" s="428">
        <v>2.9145799884873622E-2</v>
      </c>
    </row>
    <row r="2104" spans="1:10" ht="15.6" x14ac:dyDescent="0.3">
      <c r="A2104" s="422" t="s">
        <v>58</v>
      </c>
      <c r="B2104" s="423">
        <v>2032</v>
      </c>
      <c r="C2104" s="436" t="s">
        <v>2314</v>
      </c>
      <c r="D2104" s="433">
        <v>4.7662096733936E-3</v>
      </c>
      <c r="E2104" s="407">
        <v>2.8093062609321939E-2</v>
      </c>
      <c r="F2104" s="407">
        <v>9.1811121133040748E-4</v>
      </c>
      <c r="G2104" s="429">
        <v>8.4536515476162858E-4</v>
      </c>
      <c r="H2104" s="444">
        <v>3.2078079075085625E-5</v>
      </c>
      <c r="I2104" s="412">
        <v>3.0690395573849528E-5</v>
      </c>
      <c r="J2104" s="428">
        <v>2.8603227156943228E-2</v>
      </c>
    </row>
    <row r="2105" spans="1:10" ht="15.6" x14ac:dyDescent="0.3">
      <c r="A2105" s="422" t="s">
        <v>58</v>
      </c>
      <c r="B2105" s="423">
        <v>2033</v>
      </c>
      <c r="C2105" s="436" t="s">
        <v>2315</v>
      </c>
      <c r="D2105" s="433">
        <v>4.3230843650047639E-3</v>
      </c>
      <c r="E2105" s="407">
        <v>2.6403110388400854E-2</v>
      </c>
      <c r="F2105" s="407">
        <v>8.6415470566235636E-4</v>
      </c>
      <c r="G2105" s="429">
        <v>7.956764541492959E-4</v>
      </c>
      <c r="H2105" s="444">
        <v>2.9994097182972594E-5</v>
      </c>
      <c r="I2105" s="412">
        <v>2.8696565815902352E-5</v>
      </c>
      <c r="J2105" s="428">
        <v>2.8127323270724161E-2</v>
      </c>
    </row>
    <row r="2106" spans="1:10" ht="15.6" x14ac:dyDescent="0.3">
      <c r="A2106" s="422" t="s">
        <v>58</v>
      </c>
      <c r="B2106" s="423">
        <v>2034</v>
      </c>
      <c r="C2106" s="436" t="s">
        <v>2316</v>
      </c>
      <c r="D2106" s="433">
        <v>3.9273403078637498E-3</v>
      </c>
      <c r="E2106" s="407">
        <v>2.4946604753890649E-2</v>
      </c>
      <c r="F2106" s="407">
        <v>8.1322447013856337E-4</v>
      </c>
      <c r="G2106" s="429">
        <v>7.4877705751793166E-4</v>
      </c>
      <c r="H2106" s="444">
        <v>2.8091466441140062E-5</v>
      </c>
      <c r="I2106" s="412">
        <v>2.687624203775072E-5</v>
      </c>
      <c r="J2106" s="428">
        <v>2.7710545829551923E-2</v>
      </c>
    </row>
    <row r="2107" spans="1:10" ht="15.6" x14ac:dyDescent="0.3">
      <c r="A2107" s="422" t="s">
        <v>58</v>
      </c>
      <c r="B2107" s="423">
        <v>2035</v>
      </c>
      <c r="C2107" s="436" t="s">
        <v>2317</v>
      </c>
      <c r="D2107" s="433">
        <v>3.5893027351062007E-3</v>
      </c>
      <c r="E2107" s="407">
        <v>2.3777483563596765E-2</v>
      </c>
      <c r="F2107" s="407">
        <v>7.6630834293314807E-4</v>
      </c>
      <c r="G2107" s="429">
        <v>7.0557468078367752E-4</v>
      </c>
      <c r="H2107" s="444">
        <v>2.6355034993127327E-5</v>
      </c>
      <c r="I2107" s="412">
        <v>2.5214927845537292E-5</v>
      </c>
      <c r="J2107" s="428">
        <v>2.7349592415419413E-2</v>
      </c>
    </row>
    <row r="2108" spans="1:10" ht="15.6" x14ac:dyDescent="0.3">
      <c r="A2108" s="422" t="s">
        <v>58</v>
      </c>
      <c r="B2108" s="423">
        <v>2036</v>
      </c>
      <c r="C2108" s="436" t="s">
        <v>2318</v>
      </c>
      <c r="D2108" s="433">
        <v>3.6802498691236116E-3</v>
      </c>
      <c r="E2108" s="407">
        <v>2.3341149045713681E-2</v>
      </c>
      <c r="F2108" s="407">
        <v>8.0529316164369182E-4</v>
      </c>
      <c r="G2108" s="429">
        <v>7.4141387240263766E-4</v>
      </c>
      <c r="H2108" s="444">
        <v>2.6196489721143443E-5</v>
      </c>
      <c r="I2108" s="412">
        <v>2.5063241171838417E-5</v>
      </c>
      <c r="J2108" s="428">
        <v>2.7037339756971358E-2</v>
      </c>
    </row>
    <row r="2109" spans="1:10" ht="15.6" x14ac:dyDescent="0.3">
      <c r="A2109" s="422" t="s">
        <v>58</v>
      </c>
      <c r="B2109" s="423">
        <v>2037</v>
      </c>
      <c r="C2109" s="436" t="s">
        <v>2319</v>
      </c>
      <c r="D2109" s="433">
        <v>3.3861828064678558E-3</v>
      </c>
      <c r="E2109" s="407">
        <v>2.2472824366029914E-2</v>
      </c>
      <c r="F2109" s="407">
        <v>7.6269511107846151E-4</v>
      </c>
      <c r="G2109" s="429">
        <v>7.0217669546513177E-4</v>
      </c>
      <c r="H2109" s="444">
        <v>2.4322916521661704E-5</v>
      </c>
      <c r="I2109" s="412">
        <v>2.3270717919617966E-5</v>
      </c>
      <c r="J2109" s="428">
        <v>2.6771607206541748E-2</v>
      </c>
    </row>
    <row r="2110" spans="1:10" ht="15.6" x14ac:dyDescent="0.3">
      <c r="A2110" s="422" t="s">
        <v>58</v>
      </c>
      <c r="B2110" s="423">
        <v>2038</v>
      </c>
      <c r="C2110" s="436" t="s">
        <v>2320</v>
      </c>
      <c r="D2110" s="433">
        <v>3.1350951794797922E-3</v>
      </c>
      <c r="E2110" s="407">
        <v>2.1760065671391521E-2</v>
      </c>
      <c r="F2110" s="407">
        <v>7.2488790454205098E-4</v>
      </c>
      <c r="G2110" s="429">
        <v>6.6736833882627064E-4</v>
      </c>
      <c r="H2110" s="444">
        <v>2.3088231384937777E-5</v>
      </c>
      <c r="I2110" s="412">
        <v>2.2089444715368085E-5</v>
      </c>
      <c r="J2110" s="428">
        <v>2.6546621189971711E-2</v>
      </c>
    </row>
    <row r="2111" spans="1:10" ht="15.6" x14ac:dyDescent="0.3">
      <c r="A2111" s="422" t="s">
        <v>58</v>
      </c>
      <c r="B2111" s="423">
        <v>2039</v>
      </c>
      <c r="C2111" s="436" t="s">
        <v>2321</v>
      </c>
      <c r="D2111" s="433">
        <v>2.8870921197574439E-3</v>
      </c>
      <c r="E2111" s="407">
        <v>2.1057681381700714E-2</v>
      </c>
      <c r="F2111" s="407">
        <v>6.9078899056654525E-4</v>
      </c>
      <c r="G2111" s="429">
        <v>6.3597736738991496E-4</v>
      </c>
      <c r="H2111" s="444">
        <v>2.2061368824430928E-5</v>
      </c>
      <c r="I2111" s="412">
        <v>2.1107003774681966E-5</v>
      </c>
      <c r="J2111" s="428">
        <v>2.6355537669043853E-2</v>
      </c>
    </row>
    <row r="2112" spans="1:10" ht="15.6" x14ac:dyDescent="0.3">
      <c r="A2112" s="422" t="s">
        <v>58</v>
      </c>
      <c r="B2112" s="423">
        <v>2040</v>
      </c>
      <c r="C2112" s="436" t="s">
        <v>2322</v>
      </c>
      <c r="D2112" s="433">
        <v>2.6837913130629463E-3</v>
      </c>
      <c r="E2112" s="407">
        <v>2.0521539297489434E-2</v>
      </c>
      <c r="F2112" s="407">
        <v>6.6092017969720195E-4</v>
      </c>
      <c r="G2112" s="429">
        <v>6.0848106420387639E-4</v>
      </c>
      <c r="H2112" s="444">
        <v>2.1175197278353443E-5</v>
      </c>
      <c r="I2112" s="412">
        <v>2.0259167617418636E-5</v>
      </c>
      <c r="J2112" s="428">
        <v>2.6195950938153804E-2</v>
      </c>
    </row>
    <row r="2113" spans="1:10" ht="15.6" x14ac:dyDescent="0.3">
      <c r="A2113" s="422" t="s">
        <v>58</v>
      </c>
      <c r="B2113" s="423">
        <v>2041</v>
      </c>
      <c r="C2113" s="436" t="s">
        <v>2323</v>
      </c>
      <c r="D2113" s="433">
        <v>2.539834674545118E-3</v>
      </c>
      <c r="E2113" s="407">
        <v>2.0133519072954492E-2</v>
      </c>
      <c r="F2113" s="407">
        <v>6.3680709556642855E-4</v>
      </c>
      <c r="G2113" s="429">
        <v>5.8627896279008819E-4</v>
      </c>
      <c r="H2113" s="444">
        <v>2.0343307905032493E-5</v>
      </c>
      <c r="I2113" s="412">
        <v>1.9463265410146788E-5</v>
      </c>
      <c r="J2113" s="428">
        <v>2.6064262779876675E-2</v>
      </c>
    </row>
    <row r="2114" spans="1:10" ht="15.6" x14ac:dyDescent="0.3">
      <c r="A2114" s="422" t="s">
        <v>58</v>
      </c>
      <c r="B2114" s="423">
        <v>2042</v>
      </c>
      <c r="C2114" s="436" t="s">
        <v>2324</v>
      </c>
      <c r="D2114" s="433">
        <v>2.4198280579879618E-3</v>
      </c>
      <c r="E2114" s="407">
        <v>1.9795175432139277E-2</v>
      </c>
      <c r="F2114" s="407">
        <v>6.1628698911816234E-4</v>
      </c>
      <c r="G2114" s="429">
        <v>5.6738862265596969E-4</v>
      </c>
      <c r="H2114" s="444">
        <v>1.9730074796573844E-5</v>
      </c>
      <c r="I2114" s="412">
        <v>1.887656049450876E-5</v>
      </c>
      <c r="J2114" s="428">
        <v>2.595438421258434E-2</v>
      </c>
    </row>
    <row r="2115" spans="1:10" ht="15.6" x14ac:dyDescent="0.3">
      <c r="A2115" s="422" t="s">
        <v>58</v>
      </c>
      <c r="B2115" s="423">
        <v>2043</v>
      </c>
      <c r="C2115" s="436" t="s">
        <v>2325</v>
      </c>
      <c r="D2115" s="433">
        <v>2.3277533380345336E-3</v>
      </c>
      <c r="E2115" s="407">
        <v>1.9546156414396783E-2</v>
      </c>
      <c r="F2115" s="407">
        <v>5.9901529228070414E-4</v>
      </c>
      <c r="G2115" s="429">
        <v>5.5149046757723731E-4</v>
      </c>
      <c r="H2115" s="444">
        <v>1.9261495887085732E-5</v>
      </c>
      <c r="I2115" s="412">
        <v>1.8428252101225878E-5</v>
      </c>
      <c r="J2115" s="428">
        <v>2.5864274936046153E-2</v>
      </c>
    </row>
    <row r="2116" spans="1:10" ht="15.6" x14ac:dyDescent="0.3">
      <c r="A2116" s="422" t="s">
        <v>58</v>
      </c>
      <c r="B2116" s="423">
        <v>2044</v>
      </c>
      <c r="C2116" s="436" t="s">
        <v>2326</v>
      </c>
      <c r="D2116" s="433">
        <v>2.2521225284334702E-3</v>
      </c>
      <c r="E2116" s="407">
        <v>1.9319822799084792E-2</v>
      </c>
      <c r="F2116" s="407">
        <v>5.8441322951586171E-4</v>
      </c>
      <c r="G2116" s="429">
        <v>5.3805057443378243E-4</v>
      </c>
      <c r="H2116" s="444">
        <v>1.8890347415090237E-5</v>
      </c>
      <c r="I2116" s="412">
        <v>1.8073159347837874E-5</v>
      </c>
      <c r="J2116" s="428">
        <v>2.5788836563878148E-2</v>
      </c>
    </row>
    <row r="2117" spans="1:10" ht="15.6" x14ac:dyDescent="0.3">
      <c r="A2117" s="422" t="s">
        <v>58</v>
      </c>
      <c r="B2117" s="423">
        <v>2045</v>
      </c>
      <c r="C2117" s="436" t="s">
        <v>2327</v>
      </c>
      <c r="D2117" s="433">
        <v>2.1951956543499848E-3</v>
      </c>
      <c r="E2117" s="407">
        <v>1.9154164113706833E-2</v>
      </c>
      <c r="F2117" s="407">
        <v>5.7216515313476726E-4</v>
      </c>
      <c r="G2117" s="429">
        <v>5.2677817153948562E-4</v>
      </c>
      <c r="H2117" s="444">
        <v>1.8602001528850166E-5</v>
      </c>
      <c r="I2117" s="412">
        <v>1.7797287176998476E-5</v>
      </c>
      <c r="J2117" s="428">
        <v>2.5725192863854298E-2</v>
      </c>
    </row>
    <row r="2118" spans="1:10" ht="15.6" x14ac:dyDescent="0.3">
      <c r="A2118" s="422" t="s">
        <v>58</v>
      </c>
      <c r="B2118" s="423">
        <v>2046</v>
      </c>
      <c r="C2118" s="436" t="s">
        <v>2328</v>
      </c>
      <c r="D2118" s="433">
        <v>2.1470920632690378E-3</v>
      </c>
      <c r="E2118" s="407">
        <v>1.9025567695870035E-2</v>
      </c>
      <c r="F2118" s="407">
        <v>5.6206008743869427E-4</v>
      </c>
      <c r="G2118" s="429">
        <v>5.1747786413548096E-4</v>
      </c>
      <c r="H2118" s="444">
        <v>1.8358623152161277E-5</v>
      </c>
      <c r="I2118" s="412">
        <v>1.7564437241152312E-5</v>
      </c>
      <c r="J2118" s="428">
        <v>2.5672571432961581E-2</v>
      </c>
    </row>
    <row r="2119" spans="1:10" ht="15.6" x14ac:dyDescent="0.3">
      <c r="A2119" s="422" t="s">
        <v>58</v>
      </c>
      <c r="B2119" s="423">
        <v>2047</v>
      </c>
      <c r="C2119" s="436" t="s">
        <v>2329</v>
      </c>
      <c r="D2119" s="433">
        <v>2.1058003350207348E-3</v>
      </c>
      <c r="E2119" s="407">
        <v>1.8910969940263606E-2</v>
      </c>
      <c r="F2119" s="407">
        <v>5.5385371057640716E-4</v>
      </c>
      <c r="G2119" s="429">
        <v>5.0992542570149732E-4</v>
      </c>
      <c r="H2119" s="444">
        <v>1.8171436347038525E-5</v>
      </c>
      <c r="I2119" s="412">
        <v>1.7385348054359792E-5</v>
      </c>
      <c r="J2119" s="428">
        <v>2.5629494099065248E-2</v>
      </c>
    </row>
    <row r="2120" spans="1:10" ht="15.6" x14ac:dyDescent="0.3">
      <c r="A2120" s="422" t="s">
        <v>58</v>
      </c>
      <c r="B2120" s="423">
        <v>2048</v>
      </c>
      <c r="C2120" s="436" t="s">
        <v>2330</v>
      </c>
      <c r="D2120" s="433">
        <v>2.0738805772406613E-3</v>
      </c>
      <c r="E2120" s="407">
        <v>1.8821971360481145E-2</v>
      </c>
      <c r="F2120" s="407">
        <v>5.4721715973909176E-4</v>
      </c>
      <c r="G2120" s="429">
        <v>5.0381559203719413E-4</v>
      </c>
      <c r="H2120" s="444">
        <v>1.7962994984718577E-5</v>
      </c>
      <c r="I2120" s="412">
        <v>1.7185923773105996E-5</v>
      </c>
      <c r="J2120" s="428">
        <v>2.5593533789930237E-2</v>
      </c>
    </row>
    <row r="2121" spans="1:10" ht="15.6" x14ac:dyDescent="0.3">
      <c r="A2121" s="422" t="s">
        <v>58</v>
      </c>
      <c r="B2121" s="423">
        <v>2049</v>
      </c>
      <c r="C2121" s="436" t="s">
        <v>2331</v>
      </c>
      <c r="D2121" s="433">
        <v>2.0618366189590668E-3</v>
      </c>
      <c r="E2121" s="407">
        <v>1.8829770222769319E-2</v>
      </c>
      <c r="F2121" s="407">
        <v>5.4285421810771912E-4</v>
      </c>
      <c r="G2121" s="429">
        <v>4.9979904213821869E-4</v>
      </c>
      <c r="H2121" s="444">
        <v>1.7829237719624603E-5</v>
      </c>
      <c r="I2121" s="412">
        <v>1.705795278809155E-5</v>
      </c>
      <c r="J2121" s="428">
        <v>2.5562984596955617E-2</v>
      </c>
    </row>
    <row r="2122" spans="1:10" ht="15.6" x14ac:dyDescent="0.3">
      <c r="A2122" s="422" t="s">
        <v>58</v>
      </c>
      <c r="B2122" s="423">
        <v>2050</v>
      </c>
      <c r="C2122" s="436" t="s">
        <v>2332</v>
      </c>
      <c r="D2122" s="433">
        <v>2.0522394874164258E-3</v>
      </c>
      <c r="E2122" s="407">
        <v>1.8837457901409633E-2</v>
      </c>
      <c r="F2122" s="407">
        <v>5.3944497437360495E-4</v>
      </c>
      <c r="G2122" s="429">
        <v>4.9665969359804888E-4</v>
      </c>
      <c r="H2122" s="444">
        <v>1.7703832599865131E-5</v>
      </c>
      <c r="I2122" s="412">
        <v>1.6937972638301545E-5</v>
      </c>
      <c r="J2122" s="428">
        <v>2.5538477834818298E-2</v>
      </c>
    </row>
    <row r="2123" spans="1:10" ht="15.6" x14ac:dyDescent="0.3">
      <c r="A2123" s="422" t="s">
        <v>208</v>
      </c>
      <c r="B2123" s="423">
        <v>2015</v>
      </c>
      <c r="C2123" s="436" t="s">
        <v>2536</v>
      </c>
      <c r="D2123" s="433">
        <v>6.5722301834164082E-2</v>
      </c>
      <c r="E2123" s="407">
        <v>0.24935873252320492</v>
      </c>
      <c r="F2123" s="407">
        <v>2.4107060258131241E-3</v>
      </c>
      <c r="G2123" s="429">
        <v>2.2286641158813488E-3</v>
      </c>
      <c r="H2123" s="444">
        <v>1.965552969748836E-4</v>
      </c>
      <c r="I2123" s="412">
        <v>1.8805240183411922E-4</v>
      </c>
      <c r="J2123" s="428">
        <v>4.8650513184686536E-2</v>
      </c>
    </row>
    <row r="2124" spans="1:10" ht="15.6" x14ac:dyDescent="0.3">
      <c r="A2124" s="422" t="s">
        <v>208</v>
      </c>
      <c r="B2124" s="423">
        <v>2016</v>
      </c>
      <c r="C2124" s="436" t="s">
        <v>2537</v>
      </c>
      <c r="D2124" s="433">
        <v>5.4461632369476376E-2</v>
      </c>
      <c r="E2124" s="407">
        <v>0.21383389477462778</v>
      </c>
      <c r="F2124" s="407">
        <v>2.2555732393281969E-3</v>
      </c>
      <c r="G2124" s="429">
        <v>2.0837365952385144E-3</v>
      </c>
      <c r="H2124" s="444">
        <v>1.7345160314599263E-4</v>
      </c>
      <c r="I2124" s="412">
        <v>1.6594816357327875E-4</v>
      </c>
      <c r="J2124" s="428">
        <v>4.7706502124935803E-2</v>
      </c>
    </row>
    <row r="2125" spans="1:10" ht="15.6" x14ac:dyDescent="0.3">
      <c r="A2125" s="422" t="s">
        <v>208</v>
      </c>
      <c r="B2125" s="423">
        <v>2017</v>
      </c>
      <c r="C2125" s="436" t="s">
        <v>2538</v>
      </c>
      <c r="D2125" s="433">
        <v>4.5687176325112995E-2</v>
      </c>
      <c r="E2125" s="407">
        <v>0.18386384546929632</v>
      </c>
      <c r="F2125" s="407">
        <v>2.1674282012553144E-3</v>
      </c>
      <c r="G2125" s="429">
        <v>2.0011218330248603E-3</v>
      </c>
      <c r="H2125" s="444">
        <v>1.5731787856267587E-4</v>
      </c>
      <c r="I2125" s="412">
        <v>1.5051237677374732E-4</v>
      </c>
      <c r="J2125" s="428">
        <v>4.6549254431920505E-2</v>
      </c>
    </row>
    <row r="2126" spans="1:10" ht="15.6" x14ac:dyDescent="0.3">
      <c r="A2126" s="422" t="s">
        <v>208</v>
      </c>
      <c r="B2126" s="423">
        <v>2018</v>
      </c>
      <c r="C2126" s="436" t="s">
        <v>2539</v>
      </c>
      <c r="D2126" s="433">
        <v>3.7874618271284875E-2</v>
      </c>
      <c r="E2126" s="407">
        <v>0.15754158856526831</v>
      </c>
      <c r="F2126" s="407">
        <v>2.1141993600712833E-3</v>
      </c>
      <c r="G2126" s="429">
        <v>1.9508378406799395E-3</v>
      </c>
      <c r="H2126" s="444">
        <v>1.4411826392033439E-4</v>
      </c>
      <c r="I2126" s="412">
        <v>1.3788377161794559E-4</v>
      </c>
      <c r="J2126" s="428">
        <v>4.5366684942113822E-2</v>
      </c>
    </row>
    <row r="2127" spans="1:10" ht="15.6" x14ac:dyDescent="0.3">
      <c r="A2127" s="422" t="s">
        <v>208</v>
      </c>
      <c r="B2127" s="423">
        <v>2019</v>
      </c>
      <c r="C2127" s="436" t="s">
        <v>2540</v>
      </c>
      <c r="D2127" s="433">
        <v>3.1402369666954956E-2</v>
      </c>
      <c r="E2127" s="407">
        <v>0.1351466628522259</v>
      </c>
      <c r="F2127" s="407">
        <v>2.0737963947571013E-3</v>
      </c>
      <c r="G2127" s="429">
        <v>1.9126316934895326E-3</v>
      </c>
      <c r="H2127" s="444">
        <v>1.3272276940188462E-4</v>
      </c>
      <c r="I2127" s="412">
        <v>1.2698124114808069E-4</v>
      </c>
      <c r="J2127" s="428">
        <v>4.4142378535393975E-2</v>
      </c>
    </row>
    <row r="2128" spans="1:10" ht="15.6" x14ac:dyDescent="0.3">
      <c r="A2128" s="422" t="s">
        <v>208</v>
      </c>
      <c r="B2128" s="423">
        <v>2020</v>
      </c>
      <c r="C2128" s="436" t="s">
        <v>2541</v>
      </c>
      <c r="D2128" s="433">
        <v>2.6577242176251663E-2</v>
      </c>
      <c r="E2128" s="407">
        <v>0.11639894690687068</v>
      </c>
      <c r="F2128" s="407">
        <v>2.0007068786348217E-3</v>
      </c>
      <c r="G2128" s="429">
        <v>1.8448153046995777E-3</v>
      </c>
      <c r="H2128" s="444">
        <v>1.2316439227825495E-4</v>
      </c>
      <c r="I2128" s="412">
        <v>1.178363551877467E-4</v>
      </c>
      <c r="J2128" s="428">
        <v>4.2876779325859073E-2</v>
      </c>
    </row>
    <row r="2129" spans="1:10" ht="15.6" x14ac:dyDescent="0.3">
      <c r="A2129" s="422" t="s">
        <v>208</v>
      </c>
      <c r="B2129" s="423">
        <v>2021</v>
      </c>
      <c r="C2129" s="436" t="s">
        <v>2542</v>
      </c>
      <c r="D2129" s="433">
        <v>2.2503660039745989E-2</v>
      </c>
      <c r="E2129" s="407">
        <v>0.10011728041415754</v>
      </c>
      <c r="F2129" s="407">
        <v>1.8833731259423818E-3</v>
      </c>
      <c r="G2129" s="429">
        <v>1.7363419270385743E-3</v>
      </c>
      <c r="H2129" s="444">
        <v>1.1280636775112207E-4</v>
      </c>
      <c r="I2129" s="412">
        <v>1.0792641421661673E-4</v>
      </c>
      <c r="J2129" s="428">
        <v>4.1599753030730637E-2</v>
      </c>
    </row>
    <row r="2130" spans="1:10" ht="15.6" x14ac:dyDescent="0.3">
      <c r="A2130" s="422" t="s">
        <v>208</v>
      </c>
      <c r="B2130" s="423">
        <v>2022</v>
      </c>
      <c r="C2130" s="436" t="s">
        <v>2543</v>
      </c>
      <c r="D2130" s="433">
        <v>1.8398020194770361E-2</v>
      </c>
      <c r="E2130" s="407">
        <v>8.567553347539171E-2</v>
      </c>
      <c r="F2130" s="407">
        <v>1.7710687948596182E-3</v>
      </c>
      <c r="G2130" s="429">
        <v>1.6323461484442981E-3</v>
      </c>
      <c r="H2130" s="444">
        <v>1.0184258534609452E-4</v>
      </c>
      <c r="I2130" s="412">
        <v>9.7436920185247342E-5</v>
      </c>
      <c r="J2130" s="428">
        <v>4.0329671885160519E-2</v>
      </c>
    </row>
    <row r="2131" spans="1:10" ht="15.6" x14ac:dyDescent="0.3">
      <c r="A2131" s="422" t="s">
        <v>208</v>
      </c>
      <c r="B2131" s="423">
        <v>2023</v>
      </c>
      <c r="C2131" s="436" t="s">
        <v>2544</v>
      </c>
      <c r="D2131" s="433">
        <v>1.583145297982707E-2</v>
      </c>
      <c r="E2131" s="407">
        <v>7.4496047304460244E-2</v>
      </c>
      <c r="F2131" s="407">
        <v>1.6739002600388718E-3</v>
      </c>
      <c r="G2131" s="429">
        <v>1.5425686817582039E-3</v>
      </c>
      <c r="H2131" s="444">
        <v>9.1574782136635353E-5</v>
      </c>
      <c r="I2131" s="412">
        <v>8.7613297597525388E-5</v>
      </c>
      <c r="J2131" s="428">
        <v>3.9079913676726009E-2</v>
      </c>
    </row>
    <row r="2132" spans="1:10" ht="15.6" x14ac:dyDescent="0.3">
      <c r="A2132" s="422" t="s">
        <v>208</v>
      </c>
      <c r="B2132" s="423">
        <v>2024</v>
      </c>
      <c r="C2132" s="436" t="s">
        <v>2545</v>
      </c>
      <c r="D2132" s="433">
        <v>1.3623293113957888E-2</v>
      </c>
      <c r="E2132" s="407">
        <v>6.5049117680725702E-2</v>
      </c>
      <c r="F2132" s="407">
        <v>1.586199985215358E-3</v>
      </c>
      <c r="G2132" s="429">
        <v>1.4614838048490827E-3</v>
      </c>
      <c r="H2132" s="444">
        <v>8.0925929348693137E-5</v>
      </c>
      <c r="I2132" s="412">
        <v>7.7425109467411655E-5</v>
      </c>
      <c r="J2132" s="428">
        <v>3.7840620651809369E-2</v>
      </c>
    </row>
    <row r="2133" spans="1:10" ht="15.6" x14ac:dyDescent="0.3">
      <c r="A2133" s="422" t="s">
        <v>208</v>
      </c>
      <c r="B2133" s="423">
        <v>2025</v>
      </c>
      <c r="C2133" s="436" t="s">
        <v>2546</v>
      </c>
      <c r="D2133" s="433">
        <v>1.1918124957730064E-2</v>
      </c>
      <c r="E2133" s="407">
        <v>5.7656886121113422E-2</v>
      </c>
      <c r="F2133" s="407">
        <v>1.5182315588432541E-3</v>
      </c>
      <c r="G2133" s="429">
        <v>1.3987503193175618E-3</v>
      </c>
      <c r="H2133" s="444">
        <v>7.4870150720611454E-5</v>
      </c>
      <c r="I2133" s="412">
        <v>7.1631301142154472E-5</v>
      </c>
      <c r="J2133" s="428">
        <v>3.6623200388191605E-2</v>
      </c>
    </row>
    <row r="2134" spans="1:10" ht="15.6" x14ac:dyDescent="0.3">
      <c r="A2134" s="422" t="s">
        <v>208</v>
      </c>
      <c r="B2134" s="423">
        <v>2026</v>
      </c>
      <c r="C2134" s="436" t="s">
        <v>2547</v>
      </c>
      <c r="D2134" s="433">
        <v>1.0541690098980525E-2</v>
      </c>
      <c r="E2134" s="407">
        <v>5.1718439226228895E-2</v>
      </c>
      <c r="F2134" s="407">
        <v>1.4487078364204429E-3</v>
      </c>
      <c r="G2134" s="429">
        <v>1.3345524416834131E-3</v>
      </c>
      <c r="H2134" s="444">
        <v>6.7558026695737234E-5</v>
      </c>
      <c r="I2134" s="412">
        <v>6.4635496365841164E-5</v>
      </c>
      <c r="J2134" s="428">
        <v>3.552763674430879E-2</v>
      </c>
    </row>
    <row r="2135" spans="1:10" ht="15.6" x14ac:dyDescent="0.3">
      <c r="A2135" s="422" t="s">
        <v>208</v>
      </c>
      <c r="B2135" s="423">
        <v>2027</v>
      </c>
      <c r="C2135" s="436" t="s">
        <v>2548</v>
      </c>
      <c r="D2135" s="433">
        <v>9.3450038876615928E-3</v>
      </c>
      <c r="E2135" s="407">
        <v>4.6637496307129003E-2</v>
      </c>
      <c r="F2135" s="407">
        <v>1.3664849365056869E-3</v>
      </c>
      <c r="G2135" s="429">
        <v>1.2585400715260163E-3</v>
      </c>
      <c r="H2135" s="444">
        <v>5.6538697692555381E-5</v>
      </c>
      <c r="I2135" s="412">
        <v>5.4092858657565531E-5</v>
      </c>
      <c r="J2135" s="428">
        <v>3.4527584094135859E-2</v>
      </c>
    </row>
    <row r="2136" spans="1:10" ht="15.6" x14ac:dyDescent="0.3">
      <c r="A2136" s="422" t="s">
        <v>208</v>
      </c>
      <c r="B2136" s="423">
        <v>2028</v>
      </c>
      <c r="C2136" s="436" t="s">
        <v>2549</v>
      </c>
      <c r="D2136" s="433">
        <v>8.3436664913057474E-3</v>
      </c>
      <c r="E2136" s="407">
        <v>4.2400499786775424E-2</v>
      </c>
      <c r="F2136" s="407">
        <v>1.2793711756637978E-3</v>
      </c>
      <c r="G2136" s="429">
        <v>1.1781268637408024E-3</v>
      </c>
      <c r="H2136" s="444">
        <v>4.8079935093569537E-5</v>
      </c>
      <c r="I2136" s="412">
        <v>4.600001838429032E-5</v>
      </c>
      <c r="J2136" s="428">
        <v>3.3624968657941852E-2</v>
      </c>
    </row>
    <row r="2137" spans="1:10" ht="15.6" x14ac:dyDescent="0.3">
      <c r="A2137" s="422" t="s">
        <v>208</v>
      </c>
      <c r="B2137" s="423">
        <v>2029</v>
      </c>
      <c r="C2137" s="436" t="s">
        <v>2550</v>
      </c>
      <c r="D2137" s="433">
        <v>7.4409362008915876E-3</v>
      </c>
      <c r="E2137" s="407">
        <v>3.8676942106799943E-2</v>
      </c>
      <c r="F2137" s="407">
        <v>1.1978745909230169E-3</v>
      </c>
      <c r="G2137" s="429">
        <v>1.1029938742600832E-3</v>
      </c>
      <c r="H2137" s="444">
        <v>4.2717750126518441E-5</v>
      </c>
      <c r="I2137" s="412">
        <v>4.0869799165310911E-5</v>
      </c>
      <c r="J2137" s="428">
        <v>3.2809021348110506E-2</v>
      </c>
    </row>
    <row r="2138" spans="1:10" ht="15.6" x14ac:dyDescent="0.3">
      <c r="A2138" s="422" t="s">
        <v>208</v>
      </c>
      <c r="B2138" s="423">
        <v>2030</v>
      </c>
      <c r="C2138" s="436" t="s">
        <v>2551</v>
      </c>
      <c r="D2138" s="433">
        <v>6.7080706572696562E-3</v>
      </c>
      <c r="E2138" s="407">
        <v>3.5636821546926732E-2</v>
      </c>
      <c r="F2138" s="407">
        <v>1.1215746938780132E-3</v>
      </c>
      <c r="G2138" s="429">
        <v>1.0326348750615783E-3</v>
      </c>
      <c r="H2138" s="444">
        <v>3.7243641179174373E-5</v>
      </c>
      <c r="I2138" s="412">
        <v>3.5632497747882164E-5</v>
      </c>
      <c r="J2138" s="428">
        <v>3.2080954242159031E-2</v>
      </c>
    </row>
    <row r="2139" spans="1:10" ht="15.6" x14ac:dyDescent="0.3">
      <c r="A2139" s="422" t="s">
        <v>208</v>
      </c>
      <c r="B2139" s="423">
        <v>2031</v>
      </c>
      <c r="C2139" s="436" t="s">
        <v>2552</v>
      </c>
      <c r="D2139" s="433">
        <v>6.0586191265871924E-3</v>
      </c>
      <c r="E2139" s="407">
        <v>3.2983053657491379E-2</v>
      </c>
      <c r="F2139" s="407">
        <v>1.0523157159625443E-3</v>
      </c>
      <c r="G2139" s="429">
        <v>9.6886336970045117E-4</v>
      </c>
      <c r="H2139" s="444">
        <v>3.4817725866245727E-5</v>
      </c>
      <c r="I2139" s="412">
        <v>3.3311526457544951E-5</v>
      </c>
      <c r="J2139" s="428">
        <v>3.1429429551282646E-2</v>
      </c>
    </row>
    <row r="2140" spans="1:10" ht="15.6" x14ac:dyDescent="0.3">
      <c r="A2140" s="422" t="s">
        <v>208</v>
      </c>
      <c r="B2140" s="423">
        <v>2032</v>
      </c>
      <c r="C2140" s="436" t="s">
        <v>2553</v>
      </c>
      <c r="D2140" s="433">
        <v>5.4938991292706697E-3</v>
      </c>
      <c r="E2140" s="407">
        <v>3.0756499292926821E-2</v>
      </c>
      <c r="F2140" s="407">
        <v>9.8820874646564599E-4</v>
      </c>
      <c r="G2140" s="429">
        <v>9.0983960839109148E-4</v>
      </c>
      <c r="H2140" s="444">
        <v>3.2677841726510086E-5</v>
      </c>
      <c r="I2140" s="412">
        <v>3.1264212758461833E-5</v>
      </c>
      <c r="J2140" s="428">
        <v>3.0852985506854912E-2</v>
      </c>
    </row>
    <row r="2141" spans="1:10" ht="15.6" x14ac:dyDescent="0.3">
      <c r="A2141" s="422" t="s">
        <v>208</v>
      </c>
      <c r="B2141" s="423">
        <v>2033</v>
      </c>
      <c r="C2141" s="436" t="s">
        <v>2554</v>
      </c>
      <c r="D2141" s="433">
        <v>4.9911636447552577E-3</v>
      </c>
      <c r="E2141" s="407">
        <v>2.8835627197862673E-2</v>
      </c>
      <c r="F2141" s="407">
        <v>9.2843580961698242E-4</v>
      </c>
      <c r="G2141" s="429">
        <v>8.5480254583157004E-4</v>
      </c>
      <c r="H2141" s="444">
        <v>3.0583983138746745E-5</v>
      </c>
      <c r="I2141" s="412">
        <v>2.9260933566346198E-5</v>
      </c>
      <c r="J2141" s="428">
        <v>3.0346784352120286E-2</v>
      </c>
    </row>
    <row r="2142" spans="1:10" ht="15.6" x14ac:dyDescent="0.3">
      <c r="A2142" s="422" t="s">
        <v>208</v>
      </c>
      <c r="B2142" s="423">
        <v>2034</v>
      </c>
      <c r="C2142" s="436" t="s">
        <v>2555</v>
      </c>
      <c r="D2142" s="433">
        <v>4.5449680476178436E-3</v>
      </c>
      <c r="E2142" s="407">
        <v>2.7203013440695457E-2</v>
      </c>
      <c r="F2142" s="407">
        <v>8.7358293084869437E-4</v>
      </c>
      <c r="G2142" s="429">
        <v>8.0430364737613244E-4</v>
      </c>
      <c r="H2142" s="444">
        <v>2.8875138774848672E-5</v>
      </c>
      <c r="I2142" s="412">
        <v>2.7626013053200281E-5</v>
      </c>
      <c r="J2142" s="428">
        <v>2.9897006888419717E-2</v>
      </c>
    </row>
    <row r="2143" spans="1:10" ht="15.6" x14ac:dyDescent="0.3">
      <c r="A2143" s="422" t="s">
        <v>208</v>
      </c>
      <c r="B2143" s="423">
        <v>2035</v>
      </c>
      <c r="C2143" s="436" t="s">
        <v>2556</v>
      </c>
      <c r="D2143" s="433">
        <v>4.1554897899981572E-3</v>
      </c>
      <c r="E2143" s="407">
        <v>2.5855506933198283E-2</v>
      </c>
      <c r="F2143" s="407">
        <v>8.2230018817642115E-4</v>
      </c>
      <c r="G2143" s="429">
        <v>7.5704358677316445E-4</v>
      </c>
      <c r="H2143" s="444">
        <v>2.5992109606523582E-5</v>
      </c>
      <c r="I2143" s="412">
        <v>2.4867702450507007E-5</v>
      </c>
      <c r="J2143" s="428">
        <v>2.9499323340936599E-2</v>
      </c>
    </row>
    <row r="2144" spans="1:10" ht="15.6" x14ac:dyDescent="0.3">
      <c r="A2144" s="422" t="s">
        <v>208</v>
      </c>
      <c r="B2144" s="423">
        <v>2036</v>
      </c>
      <c r="C2144" s="436" t="s">
        <v>2557</v>
      </c>
      <c r="D2144" s="433">
        <v>3.8134599177977626E-3</v>
      </c>
      <c r="E2144" s="407">
        <v>2.4701484923322345E-2</v>
      </c>
      <c r="F2144" s="407">
        <v>7.7902915986800586E-4</v>
      </c>
      <c r="G2144" s="429">
        <v>7.1720096895569669E-4</v>
      </c>
      <c r="H2144" s="444">
        <v>2.4476322341460829E-5</v>
      </c>
      <c r="I2144" s="412">
        <v>2.3417487471558612E-5</v>
      </c>
      <c r="J2144" s="428">
        <v>2.91554659220714E-2</v>
      </c>
    </row>
    <row r="2145" spans="1:10" ht="15.6" x14ac:dyDescent="0.3">
      <c r="A2145" s="422" t="s">
        <v>208</v>
      </c>
      <c r="B2145" s="423">
        <v>2037</v>
      </c>
      <c r="C2145" s="436" t="s">
        <v>2558</v>
      </c>
      <c r="D2145" s="433">
        <v>3.5199783588389841E-3</v>
      </c>
      <c r="E2145" s="407">
        <v>2.3744368478440914E-2</v>
      </c>
      <c r="F2145" s="407">
        <v>7.4050636787114884E-4</v>
      </c>
      <c r="G2145" s="429">
        <v>6.8173187703595177E-4</v>
      </c>
      <c r="H2145" s="444">
        <v>2.3167037915128221E-5</v>
      </c>
      <c r="I2145" s="412">
        <v>2.216484210994657E-5</v>
      </c>
      <c r="J2145" s="428">
        <v>2.8858828832057488E-2</v>
      </c>
    </row>
    <row r="2146" spans="1:10" ht="15.6" x14ac:dyDescent="0.3">
      <c r="A2146" s="422" t="s">
        <v>208</v>
      </c>
      <c r="B2146" s="423">
        <v>2038</v>
      </c>
      <c r="C2146" s="436" t="s">
        <v>2559</v>
      </c>
      <c r="D2146" s="433">
        <v>3.2479700978758582E-3</v>
      </c>
      <c r="E2146" s="407">
        <v>2.2851159824739935E-2</v>
      </c>
      <c r="F2146" s="407">
        <v>7.0622235959612832E-4</v>
      </c>
      <c r="G2146" s="429">
        <v>6.5017288265994022E-4</v>
      </c>
      <c r="H2146" s="444">
        <v>2.2198238390069827E-5</v>
      </c>
      <c r="I2146" s="412">
        <v>2.123795242349742E-5</v>
      </c>
      <c r="J2146" s="428">
        <v>2.8607123539999082E-2</v>
      </c>
    </row>
    <row r="2147" spans="1:10" ht="15.6" x14ac:dyDescent="0.3">
      <c r="A2147" s="422" t="s">
        <v>208</v>
      </c>
      <c r="B2147" s="423">
        <v>2039</v>
      </c>
      <c r="C2147" s="436" t="s">
        <v>2560</v>
      </c>
      <c r="D2147" s="433">
        <v>2.9949226074947664E-3</v>
      </c>
      <c r="E2147" s="407">
        <v>2.202674158675192E-2</v>
      </c>
      <c r="F2147" s="407">
        <v>6.7573111327101751E-4</v>
      </c>
      <c r="G2147" s="429">
        <v>6.2210499201087617E-4</v>
      </c>
      <c r="H2147" s="444">
        <v>2.1331353693580754E-5</v>
      </c>
      <c r="I2147" s="412">
        <v>2.0408568775246762E-5</v>
      </c>
      <c r="J2147" s="428">
        <v>2.839156308915337E-2</v>
      </c>
    </row>
    <row r="2148" spans="1:10" ht="15.6" x14ac:dyDescent="0.3">
      <c r="A2148" s="422" t="s">
        <v>208</v>
      </c>
      <c r="B2148" s="423">
        <v>2040</v>
      </c>
      <c r="C2148" s="436" t="s">
        <v>2561</v>
      </c>
      <c r="D2148" s="433">
        <v>2.7753636341890219E-3</v>
      </c>
      <c r="E2148" s="407">
        <v>2.1360586230139395E-2</v>
      </c>
      <c r="F2148" s="407">
        <v>6.4918677745298453E-4</v>
      </c>
      <c r="G2148" s="429">
        <v>5.9767365133941909E-4</v>
      </c>
      <c r="H2148" s="444">
        <v>2.066597088997065E-5</v>
      </c>
      <c r="I2148" s="412">
        <v>1.9771970137185186E-5</v>
      </c>
      <c r="J2148" s="428">
        <v>2.8208138067981666E-2</v>
      </c>
    </row>
    <row r="2149" spans="1:10" ht="15.6" x14ac:dyDescent="0.3">
      <c r="A2149" s="422" t="s">
        <v>208</v>
      </c>
      <c r="B2149" s="423">
        <v>2041</v>
      </c>
      <c r="C2149" s="436" t="s">
        <v>2562</v>
      </c>
      <c r="D2149" s="433">
        <v>2.6018378206495965E-3</v>
      </c>
      <c r="E2149" s="407">
        <v>2.0812077924331981E-2</v>
      </c>
      <c r="F2149" s="407">
        <v>6.285591751617383E-4</v>
      </c>
      <c r="G2149" s="429">
        <v>5.7868664841764718E-4</v>
      </c>
      <c r="H2149" s="444">
        <v>2.0111102222219605E-5</v>
      </c>
      <c r="I2149" s="412">
        <v>1.9241104842385161E-5</v>
      </c>
      <c r="J2149" s="428">
        <v>2.8056057675791054E-2</v>
      </c>
    </row>
    <row r="2150" spans="1:10" ht="15.6" x14ac:dyDescent="0.3">
      <c r="A2150" s="422" t="s">
        <v>208</v>
      </c>
      <c r="B2150" s="423">
        <v>2042</v>
      </c>
      <c r="C2150" s="436" t="s">
        <v>2563</v>
      </c>
      <c r="D2150" s="433">
        <v>2.4538501986315388E-3</v>
      </c>
      <c r="E2150" s="407">
        <v>2.0314218766582362E-2</v>
      </c>
      <c r="F2150" s="407">
        <v>6.1085113612978966E-4</v>
      </c>
      <c r="G2150" s="429">
        <v>5.6238668955407823E-4</v>
      </c>
      <c r="H2150" s="444">
        <v>1.9626340737882111E-5</v>
      </c>
      <c r="I2150" s="412">
        <v>1.8777313925277547E-5</v>
      </c>
      <c r="J2150" s="428">
        <v>2.792666640667275E-2</v>
      </c>
    </row>
    <row r="2151" spans="1:10" ht="15.6" x14ac:dyDescent="0.3">
      <c r="A2151" s="422" t="s">
        <v>208</v>
      </c>
      <c r="B2151" s="423">
        <v>2043</v>
      </c>
      <c r="C2151" s="436" t="s">
        <v>2564</v>
      </c>
      <c r="D2151" s="433">
        <v>2.3423136926722559E-3</v>
      </c>
      <c r="E2151" s="407">
        <v>1.9941512187311439E-2</v>
      </c>
      <c r="F2151" s="407">
        <v>5.9582548747087554E-4</v>
      </c>
      <c r="G2151" s="429">
        <v>5.4855636051737253E-4</v>
      </c>
      <c r="H2151" s="444">
        <v>1.9229324031353282E-5</v>
      </c>
      <c r="I2151" s="412">
        <v>1.8397471985731335E-5</v>
      </c>
      <c r="J2151" s="428">
        <v>2.7819427777630894E-2</v>
      </c>
    </row>
    <row r="2152" spans="1:10" ht="15.6" x14ac:dyDescent="0.3">
      <c r="A2152" s="422" t="s">
        <v>208</v>
      </c>
      <c r="B2152" s="423">
        <v>2044</v>
      </c>
      <c r="C2152" s="436" t="s">
        <v>2565</v>
      </c>
      <c r="D2152" s="433">
        <v>2.2585594002450349E-3</v>
      </c>
      <c r="E2152" s="407">
        <v>1.9642166923576222E-2</v>
      </c>
      <c r="F2152" s="407">
        <v>5.8300192387283846E-4</v>
      </c>
      <c r="G2152" s="429">
        <v>5.3675124578114329E-4</v>
      </c>
      <c r="H2152" s="444">
        <v>1.8845140102631312E-5</v>
      </c>
      <c r="I2152" s="412">
        <v>1.802990768370462E-5</v>
      </c>
      <c r="J2152" s="428">
        <v>2.7727448816865893E-2</v>
      </c>
    </row>
    <row r="2153" spans="1:10" ht="15.6" x14ac:dyDescent="0.3">
      <c r="A2153" s="422" t="s">
        <v>208</v>
      </c>
      <c r="B2153" s="423">
        <v>2045</v>
      </c>
      <c r="C2153" s="436" t="s">
        <v>2566</v>
      </c>
      <c r="D2153" s="433">
        <v>2.2024790856883503E-3</v>
      </c>
      <c r="E2153" s="407">
        <v>1.9443480182078473E-2</v>
      </c>
      <c r="F2153" s="407">
        <v>5.7219768216229549E-4</v>
      </c>
      <c r="G2153" s="429">
        <v>5.2680714770501761E-4</v>
      </c>
      <c r="H2153" s="444">
        <v>1.8576970929583606E-5</v>
      </c>
      <c r="I2153" s="412">
        <v>1.777333939037626E-5</v>
      </c>
      <c r="J2153" s="428">
        <v>2.7647778859353753E-2</v>
      </c>
    </row>
    <row r="2154" spans="1:10" ht="15.6" x14ac:dyDescent="0.3">
      <c r="A2154" s="422" t="s">
        <v>208</v>
      </c>
      <c r="B2154" s="423">
        <v>2046</v>
      </c>
      <c r="C2154" s="436" t="s">
        <v>2567</v>
      </c>
      <c r="D2154" s="433">
        <v>2.1530705908785579E-3</v>
      </c>
      <c r="E2154" s="407">
        <v>1.9277203538276552E-2</v>
      </c>
      <c r="F2154" s="407">
        <v>5.6311198309795345E-4</v>
      </c>
      <c r="G2154" s="429">
        <v>5.1844456024242272E-4</v>
      </c>
      <c r="H2154" s="444">
        <v>1.8345662914542336E-5</v>
      </c>
      <c r="I2154" s="412">
        <v>1.7552037657675806E-5</v>
      </c>
      <c r="J2154" s="428">
        <v>2.758263021262037E-2</v>
      </c>
    </row>
    <row r="2155" spans="1:10" ht="15.6" x14ac:dyDescent="0.3">
      <c r="A2155" s="422" t="s">
        <v>208</v>
      </c>
      <c r="B2155" s="423">
        <v>2047</v>
      </c>
      <c r="C2155" s="436" t="s">
        <v>2568</v>
      </c>
      <c r="D2155" s="433">
        <v>2.1097379979315282E-3</v>
      </c>
      <c r="E2155" s="407">
        <v>1.9126068412177247E-2</v>
      </c>
      <c r="F2155" s="407">
        <v>5.5554396613266088E-4</v>
      </c>
      <c r="G2155" s="429">
        <v>5.1147815054337572E-4</v>
      </c>
      <c r="H2155" s="444">
        <v>1.8133806260400248E-5</v>
      </c>
      <c r="I2155" s="412">
        <v>1.7349345828612315E-5</v>
      </c>
      <c r="J2155" s="428">
        <v>2.7524961234389064E-2</v>
      </c>
    </row>
    <row r="2156" spans="1:10" ht="15.6" x14ac:dyDescent="0.3">
      <c r="A2156" s="422" t="s">
        <v>208</v>
      </c>
      <c r="B2156" s="423">
        <v>2048</v>
      </c>
      <c r="C2156" s="436" t="s">
        <v>2569</v>
      </c>
      <c r="D2156" s="433">
        <v>2.0747719852289158E-3</v>
      </c>
      <c r="E2156" s="407">
        <v>1.9000761477569624E-2</v>
      </c>
      <c r="F2156" s="407">
        <v>5.4923202325098878E-4</v>
      </c>
      <c r="G2156" s="429">
        <v>5.0566710294257483E-4</v>
      </c>
      <c r="H2156" s="444">
        <v>1.7933976841129123E-5</v>
      </c>
      <c r="I2156" s="412">
        <v>1.7158160941563191E-5</v>
      </c>
      <c r="J2156" s="428">
        <v>2.7478302090373448E-2</v>
      </c>
    </row>
    <row r="2157" spans="1:10" ht="15.6" x14ac:dyDescent="0.3">
      <c r="A2157" s="422" t="s">
        <v>208</v>
      </c>
      <c r="B2157" s="423">
        <v>2049</v>
      </c>
      <c r="C2157" s="436" t="s">
        <v>2570</v>
      </c>
      <c r="D2157" s="433">
        <v>2.0616177018062663E-3</v>
      </c>
      <c r="E2157" s="407">
        <v>1.9001454259801955E-2</v>
      </c>
      <c r="F2157" s="407">
        <v>5.4525054212519982E-4</v>
      </c>
      <c r="G2157" s="429">
        <v>5.0200074012141983E-4</v>
      </c>
      <c r="H2157" s="444">
        <v>1.7785417659402177E-5</v>
      </c>
      <c r="I2157" s="412">
        <v>1.7016028364277121E-5</v>
      </c>
      <c r="J2157" s="428">
        <v>2.7437207052038996E-2</v>
      </c>
    </row>
    <row r="2158" spans="1:10" ht="15.6" x14ac:dyDescent="0.3">
      <c r="A2158" s="422" t="s">
        <v>208</v>
      </c>
      <c r="B2158" s="423">
        <v>2050</v>
      </c>
      <c r="C2158" s="436" t="s">
        <v>2571</v>
      </c>
      <c r="D2158" s="433">
        <v>2.0513328237001483E-3</v>
      </c>
      <c r="E2158" s="407">
        <v>1.9006060722862241E-2</v>
      </c>
      <c r="F2158" s="407">
        <v>5.420122993188216E-4</v>
      </c>
      <c r="G2158" s="429">
        <v>4.9901781290093649E-4</v>
      </c>
      <c r="H2158" s="444">
        <v>1.7638344659960338E-5</v>
      </c>
      <c r="I2158" s="412">
        <v>1.6875317677688399E-5</v>
      </c>
      <c r="J2158" s="428">
        <v>2.740417818086377E-2</v>
      </c>
    </row>
    <row r="2159" spans="1:10" ht="15.6" x14ac:dyDescent="0.3">
      <c r="A2159" s="422" t="s">
        <v>229</v>
      </c>
      <c r="B2159" s="423">
        <v>2015</v>
      </c>
      <c r="C2159" s="436" t="s">
        <v>3053</v>
      </c>
      <c r="D2159" s="433">
        <v>0.11034545706501209</v>
      </c>
      <c r="E2159" s="407">
        <v>0.38564736053027615</v>
      </c>
      <c r="F2159" s="407">
        <v>3.6854777982756339E-3</v>
      </c>
      <c r="G2159" s="429">
        <v>3.4129201496763029E-3</v>
      </c>
      <c r="H2159" s="444">
        <v>4.0417036943198601E-4</v>
      </c>
      <c r="I2159" s="412">
        <v>3.8668613815877068E-4</v>
      </c>
      <c r="J2159" s="428">
        <v>4.8260611278034465E-2</v>
      </c>
    </row>
    <row r="2160" spans="1:10" ht="15.6" x14ac:dyDescent="0.3">
      <c r="A2160" s="422" t="s">
        <v>229</v>
      </c>
      <c r="B2160" s="423">
        <v>2016</v>
      </c>
      <c r="C2160" s="436" t="s">
        <v>3054</v>
      </c>
      <c r="D2160" s="433">
        <v>9.2288804480581146E-2</v>
      </c>
      <c r="E2160" s="407">
        <v>0.33705688951560592</v>
      </c>
      <c r="F2160" s="407">
        <v>3.3248077493728901E-3</v>
      </c>
      <c r="G2160" s="429">
        <v>3.0770690344034137E-3</v>
      </c>
      <c r="H2160" s="444">
        <v>3.6843000756570229E-4</v>
      </c>
      <c r="I2160" s="412">
        <v>3.5249188852613946E-4</v>
      </c>
      <c r="J2160" s="428">
        <v>4.7364348605140535E-2</v>
      </c>
    </row>
    <row r="2161" spans="1:10" ht="15.6" x14ac:dyDescent="0.3">
      <c r="A2161" s="422" t="s">
        <v>229</v>
      </c>
      <c r="B2161" s="423">
        <v>2017</v>
      </c>
      <c r="C2161" s="436" t="s">
        <v>3055</v>
      </c>
      <c r="D2161" s="433">
        <v>7.7762139227578075E-2</v>
      </c>
      <c r="E2161" s="407">
        <v>0.29419677168578873</v>
      </c>
      <c r="F2161" s="407">
        <v>3.0650856779042891E-3</v>
      </c>
      <c r="G2161" s="429">
        <v>2.8348818185211411E-3</v>
      </c>
      <c r="H2161" s="444">
        <v>3.3285311353613008E-4</v>
      </c>
      <c r="I2161" s="412">
        <v>3.1845403518396319E-4</v>
      </c>
      <c r="J2161" s="428">
        <v>4.6232526560177713E-2</v>
      </c>
    </row>
    <row r="2162" spans="1:10" ht="15.6" x14ac:dyDescent="0.3">
      <c r="A2162" s="422" t="s">
        <v>229</v>
      </c>
      <c r="B2162" s="423">
        <v>2018</v>
      </c>
      <c r="C2162" s="436" t="s">
        <v>3056</v>
      </c>
      <c r="D2162" s="433">
        <v>6.4758276846356641E-2</v>
      </c>
      <c r="E2162" s="407">
        <v>0.2550725901376068</v>
      </c>
      <c r="F2162" s="407">
        <v>2.8573392827576168E-3</v>
      </c>
      <c r="G2162" s="429">
        <v>2.6410685732531063E-3</v>
      </c>
      <c r="H2162" s="444">
        <v>3.0419725999919798E-4</v>
      </c>
      <c r="I2162" s="412">
        <v>2.9103782118635553E-4</v>
      </c>
      <c r="J2162" s="428">
        <v>4.5060864424509364E-2</v>
      </c>
    </row>
    <row r="2163" spans="1:10" ht="15.6" x14ac:dyDescent="0.3">
      <c r="A2163" s="422" t="s">
        <v>229</v>
      </c>
      <c r="B2163" s="423">
        <v>2019</v>
      </c>
      <c r="C2163" s="436" t="s">
        <v>3057</v>
      </c>
      <c r="D2163" s="433">
        <v>5.4182150376771716E-2</v>
      </c>
      <c r="E2163" s="407">
        <v>0.22117956984114467</v>
      </c>
      <c r="F2163" s="407">
        <v>2.6911891048300822E-3</v>
      </c>
      <c r="G2163" s="429">
        <v>2.4862070765770987E-3</v>
      </c>
      <c r="H2163" s="444">
        <v>2.7883347111105049E-4</v>
      </c>
      <c r="I2163" s="412">
        <v>2.6677125857807747E-4</v>
      </c>
      <c r="J2163" s="428">
        <v>4.3837401526688982E-2</v>
      </c>
    </row>
    <row r="2164" spans="1:10" ht="15.6" x14ac:dyDescent="0.3">
      <c r="A2164" s="422" t="s">
        <v>229</v>
      </c>
      <c r="B2164" s="423">
        <v>2020</v>
      </c>
      <c r="C2164" s="436" t="s">
        <v>3058</v>
      </c>
      <c r="D2164" s="433">
        <v>4.6532625801637487E-2</v>
      </c>
      <c r="E2164" s="407">
        <v>0.19237744943854182</v>
      </c>
      <c r="F2164" s="407">
        <v>2.534335011412306E-3</v>
      </c>
      <c r="G2164" s="429">
        <v>2.3406764582444366E-3</v>
      </c>
      <c r="H2164" s="444">
        <v>2.5361566201787639E-4</v>
      </c>
      <c r="I2164" s="412">
        <v>2.4264436074346107E-4</v>
      </c>
      <c r="J2164" s="428">
        <v>4.2587144192337563E-2</v>
      </c>
    </row>
    <row r="2165" spans="1:10" ht="15.6" x14ac:dyDescent="0.3">
      <c r="A2165" s="422" t="s">
        <v>229</v>
      </c>
      <c r="B2165" s="423">
        <v>2021</v>
      </c>
      <c r="C2165" s="436" t="s">
        <v>3059</v>
      </c>
      <c r="D2165" s="433">
        <v>3.9668755845462693E-2</v>
      </c>
      <c r="E2165" s="407">
        <v>0.16603151758594423</v>
      </c>
      <c r="F2165" s="407">
        <v>2.3512737445479186E-3</v>
      </c>
      <c r="G2165" s="429">
        <v>2.1710029428026081E-3</v>
      </c>
      <c r="H2165" s="444">
        <v>2.2636494350489458E-4</v>
      </c>
      <c r="I2165" s="412">
        <v>2.1657249625065849E-4</v>
      </c>
      <c r="J2165" s="428">
        <v>4.1316248392716741E-2</v>
      </c>
    </row>
    <row r="2166" spans="1:10" ht="15.6" x14ac:dyDescent="0.3">
      <c r="A2166" s="422" t="s">
        <v>229</v>
      </c>
      <c r="B2166" s="423">
        <v>2022</v>
      </c>
      <c r="C2166" s="436" t="s">
        <v>3060</v>
      </c>
      <c r="D2166" s="433">
        <v>3.3254495493116043E-2</v>
      </c>
      <c r="E2166" s="407">
        <v>0.14285685071965387</v>
      </c>
      <c r="F2166" s="407">
        <v>2.1792149344140475E-3</v>
      </c>
      <c r="G2166" s="429">
        <v>2.0114974646287163E-3</v>
      </c>
      <c r="H2166" s="444">
        <v>2.0245847044006047E-4</v>
      </c>
      <c r="I2166" s="412">
        <v>1.9370020662826717E-4</v>
      </c>
      <c r="J2166" s="428">
        <v>4.0046508861335983E-2</v>
      </c>
    </row>
    <row r="2167" spans="1:10" ht="15.6" x14ac:dyDescent="0.3">
      <c r="A2167" s="422" t="s">
        <v>229</v>
      </c>
      <c r="B2167" s="423">
        <v>2023</v>
      </c>
      <c r="C2167" s="436" t="s">
        <v>3061</v>
      </c>
      <c r="D2167" s="433">
        <v>2.8606637942129101E-2</v>
      </c>
      <c r="E2167" s="407">
        <v>0.1237702962692644</v>
      </c>
      <c r="F2167" s="407">
        <v>2.0249273742981881E-3</v>
      </c>
      <c r="G2167" s="429">
        <v>1.8687165699354986E-3</v>
      </c>
      <c r="H2167" s="444">
        <v>1.8036483625871407E-4</v>
      </c>
      <c r="I2167" s="412">
        <v>1.7256233328172692E-4</v>
      </c>
      <c r="J2167" s="428">
        <v>3.8792870690157744E-2</v>
      </c>
    </row>
    <row r="2168" spans="1:10" ht="15.6" x14ac:dyDescent="0.3">
      <c r="A2168" s="422" t="s">
        <v>229</v>
      </c>
      <c r="B2168" s="423">
        <v>2024</v>
      </c>
      <c r="C2168" s="436" t="s">
        <v>3062</v>
      </c>
      <c r="D2168" s="433">
        <v>2.4468051584997014E-2</v>
      </c>
      <c r="E2168" s="407">
        <v>0.10705096624192377</v>
      </c>
      <c r="F2168" s="407">
        <v>1.8775434536210617E-3</v>
      </c>
      <c r="G2168" s="429">
        <v>1.7321372960835948E-3</v>
      </c>
      <c r="H2168" s="444">
        <v>1.5487773549754732E-4</v>
      </c>
      <c r="I2168" s="412">
        <v>1.4817779321747214E-4</v>
      </c>
      <c r="J2168" s="428">
        <v>3.7560908532043816E-2</v>
      </c>
    </row>
    <row r="2169" spans="1:10" ht="15.6" x14ac:dyDescent="0.3">
      <c r="A2169" s="422" t="s">
        <v>229</v>
      </c>
      <c r="B2169" s="423">
        <v>2025</v>
      </c>
      <c r="C2169" s="436" t="s">
        <v>3063</v>
      </c>
      <c r="D2169" s="433">
        <v>2.1263317201350176E-2</v>
      </c>
      <c r="E2169" s="407">
        <v>9.3773456677834321E-2</v>
      </c>
      <c r="F2169" s="407">
        <v>1.7681479935293383E-3</v>
      </c>
      <c r="G2169" s="429">
        <v>1.6308875943260076E-3</v>
      </c>
      <c r="H2169" s="444">
        <v>1.3783760124833533E-4</v>
      </c>
      <c r="I2169" s="412">
        <v>1.3187480763296496E-4</v>
      </c>
      <c r="J2169" s="428">
        <v>3.6352922595448658E-2</v>
      </c>
    </row>
    <row r="2170" spans="1:10" ht="15.6" x14ac:dyDescent="0.3">
      <c r="A2170" s="422" t="s">
        <v>229</v>
      </c>
      <c r="B2170" s="423">
        <v>2026</v>
      </c>
      <c r="C2170" s="436" t="s">
        <v>3064</v>
      </c>
      <c r="D2170" s="433">
        <v>1.8649231874449401E-2</v>
      </c>
      <c r="E2170" s="407">
        <v>8.2943361854827188E-2</v>
      </c>
      <c r="F2170" s="407">
        <v>1.6734590326373852E-3</v>
      </c>
      <c r="G2170" s="429">
        <v>1.5432059488644729E-3</v>
      </c>
      <c r="H2170" s="444">
        <v>1.2128365372632611E-4</v>
      </c>
      <c r="I2170" s="412">
        <v>1.1603697655305448E-4</v>
      </c>
      <c r="J2170" s="428">
        <v>3.5250736066788808E-2</v>
      </c>
    </row>
    <row r="2171" spans="1:10" ht="15.6" x14ac:dyDescent="0.3">
      <c r="A2171" s="422" t="s">
        <v>229</v>
      </c>
      <c r="B2171" s="423">
        <v>2027</v>
      </c>
      <c r="C2171" s="436" t="s">
        <v>3065</v>
      </c>
      <c r="D2171" s="433">
        <v>1.6388299449979014E-2</v>
      </c>
      <c r="E2171" s="407">
        <v>7.3582199757532621E-2</v>
      </c>
      <c r="F2171" s="407">
        <v>1.5683684996794871E-3</v>
      </c>
      <c r="G2171" s="429">
        <v>1.4456265352555044E-3</v>
      </c>
      <c r="H2171" s="444">
        <v>9.5757667306353226E-5</v>
      </c>
      <c r="I2171" s="412">
        <v>9.1615233006380232E-5</v>
      </c>
      <c r="J2171" s="428">
        <v>3.4239216135635714E-2</v>
      </c>
    </row>
    <row r="2172" spans="1:10" ht="15.6" x14ac:dyDescent="0.3">
      <c r="A2172" s="422" t="s">
        <v>229</v>
      </c>
      <c r="B2172" s="423">
        <v>2028</v>
      </c>
      <c r="C2172" s="436" t="s">
        <v>3066</v>
      </c>
      <c r="D2172" s="433">
        <v>1.4495529832113366E-2</v>
      </c>
      <c r="E2172" s="407">
        <v>6.5711432476752332E-2</v>
      </c>
      <c r="F2172" s="407">
        <v>1.4672581831114901E-3</v>
      </c>
      <c r="G2172" s="429">
        <v>1.3519361720388512E-3</v>
      </c>
      <c r="H2172" s="444">
        <v>7.6358238766456262E-5</v>
      </c>
      <c r="I2172" s="412">
        <v>7.3055015157846967E-5</v>
      </c>
      <c r="J2172" s="428">
        <v>3.3324384726205226E-2</v>
      </c>
    </row>
    <row r="2173" spans="1:10" ht="15.6" x14ac:dyDescent="0.3">
      <c r="A2173" s="422" t="s">
        <v>229</v>
      </c>
      <c r="B2173" s="423">
        <v>2029</v>
      </c>
      <c r="C2173" s="436" t="s">
        <v>3067</v>
      </c>
      <c r="D2173" s="433">
        <v>1.2768020519724348E-2</v>
      </c>
      <c r="E2173" s="407">
        <v>5.8664054189038681E-2</v>
      </c>
      <c r="F2173" s="407">
        <v>1.3751990392945716E-3</v>
      </c>
      <c r="G2173" s="429">
        <v>1.2669189749471544E-3</v>
      </c>
      <c r="H2173" s="444">
        <v>6.6373289343866761E-5</v>
      </c>
      <c r="I2173" s="412">
        <v>6.3502010227381567E-5</v>
      </c>
      <c r="J2173" s="428">
        <v>3.2497355103754344E-2</v>
      </c>
    </row>
    <row r="2174" spans="1:10" ht="15.6" x14ac:dyDescent="0.3">
      <c r="A2174" s="422" t="s">
        <v>229</v>
      </c>
      <c r="B2174" s="423">
        <v>2030</v>
      </c>
      <c r="C2174" s="436" t="s">
        <v>3068</v>
      </c>
      <c r="D2174" s="433">
        <v>1.1308152026278391E-2</v>
      </c>
      <c r="E2174" s="407">
        <v>5.2678770726484983E-2</v>
      </c>
      <c r="F2174" s="407">
        <v>1.283405306210511E-3</v>
      </c>
      <c r="G2174" s="429">
        <v>1.1820404368989522E-3</v>
      </c>
      <c r="H2174" s="444">
        <v>5.3561521141172219E-5</v>
      </c>
      <c r="I2174" s="412">
        <v>5.1244473445930341E-5</v>
      </c>
      <c r="J2174" s="428">
        <v>3.1754427723000377E-2</v>
      </c>
    </row>
    <row r="2175" spans="1:10" ht="15.6" x14ac:dyDescent="0.3">
      <c r="A2175" s="422" t="s">
        <v>229</v>
      </c>
      <c r="B2175" s="423">
        <v>2031</v>
      </c>
      <c r="C2175" s="436" t="s">
        <v>3069</v>
      </c>
      <c r="D2175" s="433">
        <v>1.0000675751446999E-2</v>
      </c>
      <c r="E2175" s="407">
        <v>4.7395371608266866E-2</v>
      </c>
      <c r="F2175" s="407">
        <v>1.2019586085922694E-3</v>
      </c>
      <c r="G2175" s="429">
        <v>1.1069786530478437E-3</v>
      </c>
      <c r="H2175" s="444">
        <v>4.8879005148803968E-5</v>
      </c>
      <c r="I2175" s="412">
        <v>4.6764521022648468E-5</v>
      </c>
      <c r="J2175" s="428">
        <v>3.1088635392551276E-2</v>
      </c>
    </row>
    <row r="2176" spans="1:10" ht="15.6" x14ac:dyDescent="0.3">
      <c r="A2176" s="422" t="s">
        <v>229</v>
      </c>
      <c r="B2176" s="423">
        <v>2032</v>
      </c>
      <c r="C2176" s="436" t="s">
        <v>3070</v>
      </c>
      <c r="D2176" s="433">
        <v>8.8762797800318628E-3</v>
      </c>
      <c r="E2176" s="407">
        <v>4.2958351467664427E-2</v>
      </c>
      <c r="F2176" s="407">
        <v>1.1257389446190089E-3</v>
      </c>
      <c r="G2176" s="429">
        <v>1.0366989523867582E-3</v>
      </c>
      <c r="H2176" s="444">
        <v>4.355316824223327E-5</v>
      </c>
      <c r="I2176" s="412">
        <v>4.1669077463142709E-5</v>
      </c>
      <c r="J2176" s="428">
        <v>3.0497659157920694E-2</v>
      </c>
    </row>
    <row r="2177" spans="1:10" ht="15.6" x14ac:dyDescent="0.3">
      <c r="A2177" s="422" t="s">
        <v>229</v>
      </c>
      <c r="B2177" s="423">
        <v>2033</v>
      </c>
      <c r="C2177" s="436" t="s">
        <v>3071</v>
      </c>
      <c r="D2177" s="433">
        <v>7.9138445677881218E-3</v>
      </c>
      <c r="E2177" s="407">
        <v>3.9259406404778818E-2</v>
      </c>
      <c r="F2177" s="407">
        <v>1.0569659666330507E-3</v>
      </c>
      <c r="G2177" s="429">
        <v>9.7335977344264655E-4</v>
      </c>
      <c r="H2177" s="444">
        <v>4.0737402887326399E-5</v>
      </c>
      <c r="I2177" s="412">
        <v>3.8975120871073904E-5</v>
      </c>
      <c r="J2177" s="428">
        <v>2.9972778327304724E-2</v>
      </c>
    </row>
    <row r="2178" spans="1:10" ht="15.6" x14ac:dyDescent="0.3">
      <c r="A2178" s="422" t="s">
        <v>229</v>
      </c>
      <c r="B2178" s="423">
        <v>2034</v>
      </c>
      <c r="C2178" s="436" t="s">
        <v>3072</v>
      </c>
      <c r="D2178" s="433">
        <v>7.0546847196869249E-3</v>
      </c>
      <c r="E2178" s="407">
        <v>3.607786941100579E-2</v>
      </c>
      <c r="F2178" s="407">
        <v>9.916969274441456E-4</v>
      </c>
      <c r="G2178" s="429">
        <v>9.1325113598697766E-4</v>
      </c>
      <c r="H2178" s="444">
        <v>3.8157681760251573E-5</v>
      </c>
      <c r="I2178" s="412">
        <v>3.6506997338027376E-5</v>
      </c>
      <c r="J2178" s="428">
        <v>2.9509310419159905E-2</v>
      </c>
    </row>
    <row r="2179" spans="1:10" ht="15.6" x14ac:dyDescent="0.3">
      <c r="A2179" s="422" t="s">
        <v>229</v>
      </c>
      <c r="B2179" s="423">
        <v>2035</v>
      </c>
      <c r="C2179" s="436" t="s">
        <v>3073</v>
      </c>
      <c r="D2179" s="433">
        <v>6.2885541739320337E-3</v>
      </c>
      <c r="E2179" s="407">
        <v>3.3358247925898692E-2</v>
      </c>
      <c r="F2179" s="407">
        <v>9.2965023983356378E-4</v>
      </c>
      <c r="G2179" s="429">
        <v>8.5610303708387047E-4</v>
      </c>
      <c r="H2179" s="444">
        <v>3.5516401066605135E-5</v>
      </c>
      <c r="I2179" s="412">
        <v>3.3979977278009536E-5</v>
      </c>
      <c r="J2179" s="428">
        <v>2.9101919442699759E-2</v>
      </c>
    </row>
    <row r="2180" spans="1:10" ht="15.6" x14ac:dyDescent="0.3">
      <c r="A2180" s="422" t="s">
        <v>229</v>
      </c>
      <c r="B2180" s="423">
        <v>2036</v>
      </c>
      <c r="C2180" s="436" t="s">
        <v>3074</v>
      </c>
      <c r="D2180" s="433">
        <v>5.6103286378974687E-3</v>
      </c>
      <c r="E2180" s="407">
        <v>3.1016530655386818E-2</v>
      </c>
      <c r="F2180" s="407">
        <v>8.7615692473067821E-4</v>
      </c>
      <c r="G2180" s="429">
        <v>8.0680185360501241E-4</v>
      </c>
      <c r="H2180" s="444">
        <v>3.2403121544956122E-5</v>
      </c>
      <c r="I2180" s="412">
        <v>3.1001376850355416E-5</v>
      </c>
      <c r="J2180" s="428">
        <v>2.8747304003284718E-2</v>
      </c>
    </row>
    <row r="2181" spans="1:10" ht="15.6" x14ac:dyDescent="0.3">
      <c r="A2181" s="422" t="s">
        <v>229</v>
      </c>
      <c r="B2181" s="423">
        <v>2037</v>
      </c>
      <c r="C2181" s="436" t="s">
        <v>3075</v>
      </c>
      <c r="D2181" s="433">
        <v>5.0225326234866041E-3</v>
      </c>
      <c r="E2181" s="407">
        <v>2.9032459399116903E-2</v>
      </c>
      <c r="F2181" s="407">
        <v>8.2829292864728928E-4</v>
      </c>
      <c r="G2181" s="429">
        <v>7.6272406102239189E-4</v>
      </c>
      <c r="H2181" s="444">
        <v>3.0562460505682046E-5</v>
      </c>
      <c r="I2181" s="412">
        <v>2.9240341992860759E-5</v>
      </c>
      <c r="J2181" s="428">
        <v>2.8440479301910685E-2</v>
      </c>
    </row>
    <row r="2182" spans="1:10" ht="15.6" x14ac:dyDescent="0.3">
      <c r="A2182" s="422" t="s">
        <v>229</v>
      </c>
      <c r="B2182" s="423">
        <v>2038</v>
      </c>
      <c r="C2182" s="436" t="s">
        <v>3076</v>
      </c>
      <c r="D2182" s="433">
        <v>4.4925925690122593E-3</v>
      </c>
      <c r="E2182" s="407">
        <v>2.7252028095521262E-2</v>
      </c>
      <c r="F2182" s="407">
        <v>7.8421347273325767E-4</v>
      </c>
      <c r="G2182" s="429">
        <v>7.2213085738238316E-4</v>
      </c>
      <c r="H2182" s="444">
        <v>2.8851743091045797E-5</v>
      </c>
      <c r="I2182" s="412">
        <v>2.7603629456322457E-5</v>
      </c>
      <c r="J2182" s="428">
        <v>2.8177985226714834E-2</v>
      </c>
    </row>
    <row r="2183" spans="1:10" ht="15.6" x14ac:dyDescent="0.3">
      <c r="A2183" s="422" t="s">
        <v>229</v>
      </c>
      <c r="B2183" s="423">
        <v>2039</v>
      </c>
      <c r="C2183" s="436" t="s">
        <v>3077</v>
      </c>
      <c r="D2183" s="433">
        <v>3.9911369085122933E-3</v>
      </c>
      <c r="E2183" s="407">
        <v>2.559010124172063E-2</v>
      </c>
      <c r="F2183" s="407">
        <v>7.4344590674214146E-4</v>
      </c>
      <c r="G2183" s="429">
        <v>6.8459239213776847E-4</v>
      </c>
      <c r="H2183" s="444">
        <v>2.7397960808733002E-5</v>
      </c>
      <c r="I2183" s="412">
        <v>2.6212737152017157E-5</v>
      </c>
      <c r="J2183" s="428">
        <v>2.795223560692844E-2</v>
      </c>
    </row>
    <row r="2184" spans="1:10" ht="15.6" x14ac:dyDescent="0.3">
      <c r="A2184" s="422" t="s">
        <v>229</v>
      </c>
      <c r="B2184" s="423">
        <v>2040</v>
      </c>
      <c r="C2184" s="436" t="s">
        <v>3078</v>
      </c>
      <c r="D2184" s="433">
        <v>3.5278474752778177E-3</v>
      </c>
      <c r="E2184" s="407">
        <v>2.4138967542960046E-2</v>
      </c>
      <c r="F2184" s="407">
        <v>7.0569475722765816E-4</v>
      </c>
      <c r="G2184" s="429">
        <v>6.4983238373528924E-4</v>
      </c>
      <c r="H2184" s="444">
        <v>2.6077590246468365E-5</v>
      </c>
      <c r="I2184" s="412">
        <v>2.4949485235806293E-5</v>
      </c>
      <c r="J2184" s="428">
        <v>2.7760005620661228E-2</v>
      </c>
    </row>
    <row r="2185" spans="1:10" ht="15.6" x14ac:dyDescent="0.3">
      <c r="A2185" s="422" t="s">
        <v>229</v>
      </c>
      <c r="B2185" s="423">
        <v>2041</v>
      </c>
      <c r="C2185" s="436" t="s">
        <v>3079</v>
      </c>
      <c r="D2185" s="433">
        <v>3.1639819894409026E-3</v>
      </c>
      <c r="E2185" s="407">
        <v>2.2976436444433618E-2</v>
      </c>
      <c r="F2185" s="407">
        <v>6.7773401410324953E-4</v>
      </c>
      <c r="G2185" s="429">
        <v>6.2408027504268844E-4</v>
      </c>
      <c r="H2185" s="444">
        <v>2.4917703843518389E-5</v>
      </c>
      <c r="I2185" s="412">
        <v>2.3839775005217282E-5</v>
      </c>
      <c r="J2185" s="428">
        <v>2.7599732778667351E-2</v>
      </c>
    </row>
    <row r="2186" spans="1:10" ht="15.6" x14ac:dyDescent="0.3">
      <c r="A2186" s="422" t="s">
        <v>229</v>
      </c>
      <c r="B2186" s="423">
        <v>2042</v>
      </c>
      <c r="C2186" s="436" t="s">
        <v>3080</v>
      </c>
      <c r="D2186" s="433">
        <v>2.852834911381366E-3</v>
      </c>
      <c r="E2186" s="407">
        <v>2.1945403863406408E-2</v>
      </c>
      <c r="F2186" s="407">
        <v>6.529425451145969E-4</v>
      </c>
      <c r="G2186" s="429">
        <v>6.0125167101806004E-4</v>
      </c>
      <c r="H2186" s="444">
        <v>2.4011968698648725E-5</v>
      </c>
      <c r="I2186" s="412">
        <v>2.2973221561785667E-5</v>
      </c>
      <c r="J2186" s="428">
        <v>2.7462817560581821E-2</v>
      </c>
    </row>
    <row r="2187" spans="1:10" ht="15.6" x14ac:dyDescent="0.3">
      <c r="A2187" s="422" t="s">
        <v>229</v>
      </c>
      <c r="B2187" s="423">
        <v>2043</v>
      </c>
      <c r="C2187" s="436" t="s">
        <v>3081</v>
      </c>
      <c r="D2187" s="433">
        <v>2.6229028950161509E-3</v>
      </c>
      <c r="E2187" s="407">
        <v>2.1179045449773556E-2</v>
      </c>
      <c r="F2187" s="407">
        <v>6.310493216028347E-4</v>
      </c>
      <c r="G2187" s="429">
        <v>5.8108908232777851E-4</v>
      </c>
      <c r="H2187" s="444">
        <v>2.3138038400125396E-5</v>
      </c>
      <c r="I2187" s="412">
        <v>2.2137097101126044E-5</v>
      </c>
      <c r="J2187" s="428">
        <v>2.7348248807696891E-2</v>
      </c>
    </row>
    <row r="2188" spans="1:10" ht="15.6" x14ac:dyDescent="0.3">
      <c r="A2188" s="422" t="s">
        <v>229</v>
      </c>
      <c r="B2188" s="423">
        <v>2044</v>
      </c>
      <c r="C2188" s="436" t="s">
        <v>3082</v>
      </c>
      <c r="D2188" s="433">
        <v>2.4614547453913073E-3</v>
      </c>
      <c r="E2188" s="407">
        <v>2.0614499353536053E-2</v>
      </c>
      <c r="F2188" s="407">
        <v>6.1193727231380389E-4</v>
      </c>
      <c r="G2188" s="429">
        <v>5.6349136864829532E-4</v>
      </c>
      <c r="H2188" s="444">
        <v>2.2470345204712997E-5</v>
      </c>
      <c r="I2188" s="412">
        <v>2.1498288017788825E-5</v>
      </c>
      <c r="J2188" s="428">
        <v>2.7250336784758952E-2</v>
      </c>
    </row>
    <row r="2189" spans="1:10" ht="15.6" x14ac:dyDescent="0.3">
      <c r="A2189" s="422" t="s">
        <v>229</v>
      </c>
      <c r="B2189" s="423">
        <v>2045</v>
      </c>
      <c r="C2189" s="436" t="s">
        <v>3083</v>
      </c>
      <c r="D2189" s="433">
        <v>2.3634936717470091E-3</v>
      </c>
      <c r="E2189" s="407">
        <v>2.0263450715067223E-2</v>
      </c>
      <c r="F2189" s="407">
        <v>5.9528182880134637E-4</v>
      </c>
      <c r="G2189" s="429">
        <v>5.4815550114693627E-4</v>
      </c>
      <c r="H2189" s="444">
        <v>2.1885486389855233E-5</v>
      </c>
      <c r="I2189" s="412">
        <v>2.0938729936370562E-5</v>
      </c>
      <c r="J2189" s="428">
        <v>2.716528393999499E-2</v>
      </c>
    </row>
    <row r="2190" spans="1:10" ht="15.6" x14ac:dyDescent="0.3">
      <c r="A2190" s="422" t="s">
        <v>229</v>
      </c>
      <c r="B2190" s="423">
        <v>2046</v>
      </c>
      <c r="C2190" s="436" t="s">
        <v>3084</v>
      </c>
      <c r="D2190" s="433">
        <v>2.2800087241163104E-3</v>
      </c>
      <c r="E2190" s="407">
        <v>1.9984760541382894E-2</v>
      </c>
      <c r="F2190" s="407">
        <v>5.8083314455954663E-4</v>
      </c>
      <c r="G2190" s="429">
        <v>5.3485083767732737E-4</v>
      </c>
      <c r="H2190" s="444">
        <v>2.13588489781484E-5</v>
      </c>
      <c r="I2190" s="412">
        <v>2.0434874625974992E-5</v>
      </c>
      <c r="J2190" s="428">
        <v>2.7092546182150998E-2</v>
      </c>
    </row>
    <row r="2191" spans="1:10" ht="15.6" x14ac:dyDescent="0.3">
      <c r="A2191" s="422" t="s">
        <v>229</v>
      </c>
      <c r="B2191" s="423">
        <v>2047</v>
      </c>
      <c r="C2191" s="436" t="s">
        <v>3085</v>
      </c>
      <c r="D2191" s="433">
        <v>2.2094083037866694E-3</v>
      </c>
      <c r="E2191" s="407">
        <v>1.9746514894919766E-2</v>
      </c>
      <c r="F2191" s="407">
        <v>5.68476292418498E-4</v>
      </c>
      <c r="G2191" s="429">
        <v>5.2346974744278988E-4</v>
      </c>
      <c r="H2191" s="444">
        <v>2.0837867378308918E-5</v>
      </c>
      <c r="I2191" s="412">
        <v>1.9936430459528953E-5</v>
      </c>
      <c r="J2191" s="428">
        <v>2.7031961526009406E-2</v>
      </c>
    </row>
    <row r="2192" spans="1:10" ht="15.6" x14ac:dyDescent="0.3">
      <c r="A2192" s="422" t="s">
        <v>229</v>
      </c>
      <c r="B2192" s="423">
        <v>2048</v>
      </c>
      <c r="C2192" s="436" t="s">
        <v>3086</v>
      </c>
      <c r="D2192" s="433">
        <v>2.1516478666529599E-3</v>
      </c>
      <c r="E2192" s="407">
        <v>1.954899479661263E-2</v>
      </c>
      <c r="F2192" s="407">
        <v>5.5791819406219136E-4</v>
      </c>
      <c r="G2192" s="429">
        <v>5.1374444159671406E-4</v>
      </c>
      <c r="H2192" s="444">
        <v>2.0367766006491581E-5</v>
      </c>
      <c r="I2192" s="412">
        <v>1.9486665464963275E-5</v>
      </c>
      <c r="J2192" s="428">
        <v>2.6980207296573685E-2</v>
      </c>
    </row>
    <row r="2193" spans="1:10" ht="15.6" x14ac:dyDescent="0.3">
      <c r="A2193" s="422" t="s">
        <v>229</v>
      </c>
      <c r="B2193" s="423">
        <v>2049</v>
      </c>
      <c r="C2193" s="436" t="s">
        <v>3087</v>
      </c>
      <c r="D2193" s="433">
        <v>2.1293421243360083E-3</v>
      </c>
      <c r="E2193" s="407">
        <v>1.9546139416047988E-2</v>
      </c>
      <c r="F2193" s="407">
        <v>5.512246934766355E-4</v>
      </c>
      <c r="G2193" s="429">
        <v>5.0757529861011506E-4</v>
      </c>
      <c r="H2193" s="444">
        <v>1.9972988170345411E-5</v>
      </c>
      <c r="I2193" s="412">
        <v>1.9108965543258039E-5</v>
      </c>
      <c r="J2193" s="428">
        <v>2.6935344512812372E-2</v>
      </c>
    </row>
    <row r="2194" spans="1:10" ht="15.6" x14ac:dyDescent="0.3">
      <c r="A2194" s="422" t="s">
        <v>229</v>
      </c>
      <c r="B2194" s="423">
        <v>2050</v>
      </c>
      <c r="C2194" s="436" t="s">
        <v>3088</v>
      </c>
      <c r="D2194" s="433">
        <v>2.1111141936358069E-3</v>
      </c>
      <c r="E2194" s="407">
        <v>1.955000092503336E-2</v>
      </c>
      <c r="F2194" s="407">
        <v>5.4577032257912606E-4</v>
      </c>
      <c r="G2194" s="429">
        <v>5.0255058234030027E-4</v>
      </c>
      <c r="H2194" s="444">
        <v>1.9714827008194959E-5</v>
      </c>
      <c r="I2194" s="412">
        <v>1.886197231870564E-5</v>
      </c>
      <c r="J2194" s="428">
        <v>2.6897878375638444E-2</v>
      </c>
    </row>
    <row r="2195" spans="1:10" ht="15.6" x14ac:dyDescent="0.3">
      <c r="A2195" s="422" t="s">
        <v>209</v>
      </c>
      <c r="B2195" s="423">
        <v>2015</v>
      </c>
      <c r="C2195" s="436" t="s">
        <v>2572</v>
      </c>
      <c r="D2195" s="433">
        <v>0.11395692681705674</v>
      </c>
      <c r="E2195" s="407">
        <v>0.37847720719701416</v>
      </c>
      <c r="F2195" s="407">
        <v>3.6110330506330898E-3</v>
      </c>
      <c r="G2195" s="429">
        <v>3.3439990217983885E-3</v>
      </c>
      <c r="H2195" s="444">
        <v>4.4630182607885828E-4</v>
      </c>
      <c r="I2195" s="412">
        <v>4.2699500664083963E-4</v>
      </c>
      <c r="J2195" s="428">
        <v>4.3932865872492503E-2</v>
      </c>
    </row>
    <row r="2196" spans="1:10" ht="15.6" x14ac:dyDescent="0.3">
      <c r="A2196" s="422" t="s">
        <v>209</v>
      </c>
      <c r="B2196" s="423">
        <v>2016</v>
      </c>
      <c r="C2196" s="436" t="s">
        <v>2573</v>
      </c>
      <c r="D2196" s="433">
        <v>9.2189672849319546E-2</v>
      </c>
      <c r="E2196" s="407">
        <v>0.32732091502840338</v>
      </c>
      <c r="F2196" s="407">
        <v>3.1202959576771519E-3</v>
      </c>
      <c r="G2196" s="429">
        <v>2.8829220347683475E-3</v>
      </c>
      <c r="H2196" s="444">
        <v>2.4795562812112982E-4</v>
      </c>
      <c r="I2196" s="412">
        <v>2.3722917740764016E-4</v>
      </c>
      <c r="J2196" s="428">
        <v>4.3223603338233635E-2</v>
      </c>
    </row>
    <row r="2197" spans="1:10" ht="15.6" x14ac:dyDescent="0.3">
      <c r="A2197" s="422" t="s">
        <v>209</v>
      </c>
      <c r="B2197" s="423">
        <v>2017</v>
      </c>
      <c r="C2197" s="436" t="s">
        <v>2574</v>
      </c>
      <c r="D2197" s="433">
        <v>7.7861582168873178E-2</v>
      </c>
      <c r="E2197" s="407">
        <v>0.28868338493600976</v>
      </c>
      <c r="F2197" s="407">
        <v>2.942629488370479E-3</v>
      </c>
      <c r="G2197" s="429">
        <v>2.71747636259122E-3</v>
      </c>
      <c r="H2197" s="444">
        <v>2.3095858158324038E-4</v>
      </c>
      <c r="I2197" s="412">
        <v>2.2096741557913656E-4</v>
      </c>
      <c r="J2197" s="428">
        <v>4.2215307876071202E-2</v>
      </c>
    </row>
    <row r="2198" spans="1:10" ht="15.6" x14ac:dyDescent="0.3">
      <c r="A2198" s="422" t="s">
        <v>209</v>
      </c>
      <c r="B2198" s="423">
        <v>2018</v>
      </c>
      <c r="C2198" s="436" t="s">
        <v>2575</v>
      </c>
      <c r="D2198" s="433">
        <v>6.533438867764467E-2</v>
      </c>
      <c r="E2198" s="407">
        <v>0.25296376669225834</v>
      </c>
      <c r="F2198" s="407">
        <v>2.8055752570421495E-3</v>
      </c>
      <c r="G2198" s="429">
        <v>2.5897108196934002E-3</v>
      </c>
      <c r="H2198" s="444">
        <v>2.1493972058909676E-4</v>
      </c>
      <c r="I2198" s="412">
        <v>2.0564152342075564E-4</v>
      </c>
      <c r="J2198" s="428">
        <v>4.1135670534754337E-2</v>
      </c>
    </row>
    <row r="2199" spans="1:10" ht="15.6" x14ac:dyDescent="0.3">
      <c r="A2199" s="422" t="s">
        <v>209</v>
      </c>
      <c r="B2199" s="423">
        <v>2019</v>
      </c>
      <c r="C2199" s="436" t="s">
        <v>2576</v>
      </c>
      <c r="D2199" s="433">
        <v>5.419416505678127E-2</v>
      </c>
      <c r="E2199" s="407">
        <v>0.2208092649266368</v>
      </c>
      <c r="F2199" s="407">
        <v>2.6935726503330821E-3</v>
      </c>
      <c r="G2199" s="429">
        <v>2.4852336369390253E-3</v>
      </c>
      <c r="H2199" s="444">
        <v>2.0067638283470594E-4</v>
      </c>
      <c r="I2199" s="412">
        <v>1.9199521134386833E-4</v>
      </c>
      <c r="J2199" s="428">
        <v>4.001631588338863E-2</v>
      </c>
    </row>
    <row r="2200" spans="1:10" ht="15.6" x14ac:dyDescent="0.3">
      <c r="A2200" s="422" t="s">
        <v>209</v>
      </c>
      <c r="B2200" s="423">
        <v>2020</v>
      </c>
      <c r="C2200" s="436" t="s">
        <v>2577</v>
      </c>
      <c r="D2200" s="433">
        <v>4.607459232960931E-2</v>
      </c>
      <c r="E2200" s="407">
        <v>0.19226455540367923</v>
      </c>
      <c r="F2200" s="407">
        <v>2.5558083075215491E-3</v>
      </c>
      <c r="G2200" s="429">
        <v>2.3573525703449406E-3</v>
      </c>
      <c r="H2200" s="444">
        <v>1.7674265248024339E-4</v>
      </c>
      <c r="I2200" s="412">
        <v>1.69096843570132E-4</v>
      </c>
      <c r="J2200" s="428">
        <v>3.8872906472282337E-2</v>
      </c>
    </row>
    <row r="2201" spans="1:10" ht="15.6" x14ac:dyDescent="0.3">
      <c r="A2201" s="422" t="s">
        <v>209</v>
      </c>
      <c r="B2201" s="423">
        <v>2021</v>
      </c>
      <c r="C2201" s="436" t="s">
        <v>2578</v>
      </c>
      <c r="D2201" s="433">
        <v>3.9009404564435378E-2</v>
      </c>
      <c r="E2201" s="407">
        <v>0.16702210136633697</v>
      </c>
      <c r="F2201" s="407">
        <v>2.3914979392497993E-3</v>
      </c>
      <c r="G2201" s="429">
        <v>2.2052482497953319E-3</v>
      </c>
      <c r="H2201" s="444">
        <v>1.5685022448272878E-4</v>
      </c>
      <c r="I2201" s="412">
        <v>1.5006495320228877E-4</v>
      </c>
      <c r="J2201" s="428">
        <v>3.7713588279926075E-2</v>
      </c>
    </row>
    <row r="2202" spans="1:10" ht="15.6" x14ac:dyDescent="0.3">
      <c r="A2202" s="422" t="s">
        <v>209</v>
      </c>
      <c r="B2202" s="423">
        <v>2022</v>
      </c>
      <c r="C2202" s="436" t="s">
        <v>2579</v>
      </c>
      <c r="D2202" s="433">
        <v>3.2564665906487905E-2</v>
      </c>
      <c r="E2202" s="407">
        <v>0.14535752787511264</v>
      </c>
      <c r="F2202" s="407">
        <v>2.2488631556716568E-3</v>
      </c>
      <c r="G2202" s="429">
        <v>2.073345566710984E-3</v>
      </c>
      <c r="H2202" s="444">
        <v>1.4497321156000685E-4</v>
      </c>
      <c r="I2202" s="412">
        <v>1.3870173460117392E-4</v>
      </c>
      <c r="J2202" s="428">
        <v>3.6568015522878208E-2</v>
      </c>
    </row>
    <row r="2203" spans="1:10" ht="15.6" x14ac:dyDescent="0.3">
      <c r="A2203" s="422" t="s">
        <v>209</v>
      </c>
      <c r="B2203" s="423">
        <v>2023</v>
      </c>
      <c r="C2203" s="436" t="s">
        <v>2580</v>
      </c>
      <c r="D2203" s="433">
        <v>2.7977954310364019E-2</v>
      </c>
      <c r="E2203" s="407">
        <v>0.12691886760740315</v>
      </c>
      <c r="F2203" s="407">
        <v>2.1179822473517624E-3</v>
      </c>
      <c r="G2203" s="429">
        <v>1.9525231429557324E-3</v>
      </c>
      <c r="H2203" s="444">
        <v>1.3416929443098289E-4</v>
      </c>
      <c r="I2203" s="412">
        <v>1.283651901447331E-4</v>
      </c>
      <c r="J2203" s="428">
        <v>3.542774872341873E-2</v>
      </c>
    </row>
    <row r="2204" spans="1:10" ht="15.6" x14ac:dyDescent="0.3">
      <c r="A2204" s="422" t="s">
        <v>209</v>
      </c>
      <c r="B2204" s="423">
        <v>2024</v>
      </c>
      <c r="C2204" s="436" t="s">
        <v>2581</v>
      </c>
      <c r="D2204" s="433">
        <v>2.383293659483391E-2</v>
      </c>
      <c r="E2204" s="407">
        <v>0.11087767532563522</v>
      </c>
      <c r="F2204" s="407">
        <v>1.9949990063229707E-3</v>
      </c>
      <c r="G2204" s="429">
        <v>1.8389687972846021E-3</v>
      </c>
      <c r="H2204" s="444">
        <v>1.2401196524922657E-4</v>
      </c>
      <c r="I2204" s="412">
        <v>1.1864726252717738E-4</v>
      </c>
      <c r="J2204" s="428">
        <v>3.4301354282464128E-2</v>
      </c>
    </row>
    <row r="2205" spans="1:10" ht="15.6" x14ac:dyDescent="0.3">
      <c r="A2205" s="422" t="s">
        <v>209</v>
      </c>
      <c r="B2205" s="423">
        <v>2025</v>
      </c>
      <c r="C2205" s="436" t="s">
        <v>2582</v>
      </c>
      <c r="D2205" s="433">
        <v>2.0825252747095152E-2</v>
      </c>
      <c r="E2205" s="407">
        <v>9.7752410416140675E-2</v>
      </c>
      <c r="F2205" s="407">
        <v>1.8916835651137213E-3</v>
      </c>
      <c r="G2205" s="429">
        <v>1.7433059230942381E-3</v>
      </c>
      <c r="H2205" s="444">
        <v>1.0647314429642912E-4</v>
      </c>
      <c r="I2205" s="412">
        <v>1.018671632051349E-4</v>
      </c>
      <c r="J2205" s="428">
        <v>3.3188714799727202E-2</v>
      </c>
    </row>
    <row r="2206" spans="1:10" ht="15.6" x14ac:dyDescent="0.3">
      <c r="A2206" s="422" t="s">
        <v>209</v>
      </c>
      <c r="B2206" s="423">
        <v>2026</v>
      </c>
      <c r="C2206" s="436" t="s">
        <v>2583</v>
      </c>
      <c r="D2206" s="433">
        <v>1.8290737320637532E-2</v>
      </c>
      <c r="E2206" s="407">
        <v>8.6769120702372637E-2</v>
      </c>
      <c r="F2206" s="407">
        <v>1.796666651425185E-3</v>
      </c>
      <c r="G2206" s="429">
        <v>1.6553954683212659E-3</v>
      </c>
      <c r="H2206" s="444">
        <v>9.1896870550890953E-5</v>
      </c>
      <c r="I2206" s="412">
        <v>8.7921452609554627E-5</v>
      </c>
      <c r="J2206" s="428">
        <v>3.221697831529332E-2</v>
      </c>
    </row>
    <row r="2207" spans="1:10" ht="15.6" x14ac:dyDescent="0.3">
      <c r="A2207" s="422" t="s">
        <v>209</v>
      </c>
      <c r="B2207" s="423">
        <v>2027</v>
      </c>
      <c r="C2207" s="436" t="s">
        <v>2584</v>
      </c>
      <c r="D2207" s="433">
        <v>1.6104861162991351E-2</v>
      </c>
      <c r="E2207" s="407">
        <v>7.7361577584247262E-2</v>
      </c>
      <c r="F2207" s="407">
        <v>1.7025972237621285E-3</v>
      </c>
      <c r="G2207" s="429">
        <v>1.5686383192102373E-3</v>
      </c>
      <c r="H2207" s="444">
        <v>8.4850963135743105E-5</v>
      </c>
      <c r="I2207" s="412">
        <v>8.1180348030273375E-5</v>
      </c>
      <c r="J2207" s="428">
        <v>3.1289065119913112E-2</v>
      </c>
    </row>
    <row r="2208" spans="1:10" ht="15.6" x14ac:dyDescent="0.3">
      <c r="A2208" s="422" t="s">
        <v>209</v>
      </c>
      <c r="B2208" s="423">
        <v>2028</v>
      </c>
      <c r="C2208" s="436" t="s">
        <v>2585</v>
      </c>
      <c r="D2208" s="433">
        <v>1.4223436792919882E-2</v>
      </c>
      <c r="E2208" s="407">
        <v>6.9256679607524144E-2</v>
      </c>
      <c r="F2208" s="407">
        <v>1.5988375731975167E-3</v>
      </c>
      <c r="G2208" s="429">
        <v>1.4728808263919876E-3</v>
      </c>
      <c r="H2208" s="444">
        <v>7.534588493394942E-5</v>
      </c>
      <c r="I2208" s="412">
        <v>7.2086455304009935E-5</v>
      </c>
      <c r="J2208" s="428">
        <v>3.0455779934005042E-2</v>
      </c>
    </row>
    <row r="2209" spans="1:10" ht="15.6" x14ac:dyDescent="0.3">
      <c r="A2209" s="422" t="s">
        <v>209</v>
      </c>
      <c r="B2209" s="423">
        <v>2029</v>
      </c>
      <c r="C2209" s="436" t="s">
        <v>2586</v>
      </c>
      <c r="D2209" s="433">
        <v>1.2538796035087211E-2</v>
      </c>
      <c r="E2209" s="407">
        <v>6.2223948884771493E-2</v>
      </c>
      <c r="F2209" s="407">
        <v>1.4976924915153747E-3</v>
      </c>
      <c r="G2209" s="429">
        <v>1.3795509864056852E-3</v>
      </c>
      <c r="H2209" s="444">
        <v>6.6475327480356868E-5</v>
      </c>
      <c r="I2209" s="412">
        <v>6.3599634239254932E-5</v>
      </c>
      <c r="J2209" s="428">
        <v>2.9710970826404559E-2</v>
      </c>
    </row>
    <row r="2210" spans="1:10" ht="15.6" x14ac:dyDescent="0.3">
      <c r="A2210" s="422" t="s">
        <v>209</v>
      </c>
      <c r="B2210" s="423">
        <v>2030</v>
      </c>
      <c r="C2210" s="436" t="s">
        <v>2587</v>
      </c>
      <c r="D2210" s="433">
        <v>1.1134383972664011E-2</v>
      </c>
      <c r="E2210" s="407">
        <v>5.618484064049608E-2</v>
      </c>
      <c r="F2210" s="407">
        <v>1.4015054327960557E-3</v>
      </c>
      <c r="G2210" s="429">
        <v>1.2908853244316134E-3</v>
      </c>
      <c r="H2210" s="444">
        <v>6.0433804196245752E-5</v>
      </c>
      <c r="I2210" s="412">
        <v>5.7819464578098298E-5</v>
      </c>
      <c r="J2210" s="428">
        <v>2.9050316791926267E-2</v>
      </c>
    </row>
    <row r="2211" spans="1:10" ht="15.6" x14ac:dyDescent="0.3">
      <c r="A2211" s="422" t="s">
        <v>209</v>
      </c>
      <c r="B2211" s="423">
        <v>2031</v>
      </c>
      <c r="C2211" s="436" t="s">
        <v>2588</v>
      </c>
      <c r="D2211" s="433">
        <v>9.8890941157416968E-3</v>
      </c>
      <c r="E2211" s="407">
        <v>5.089870160371493E-2</v>
      </c>
      <c r="F2211" s="407">
        <v>1.3114437669903074E-3</v>
      </c>
      <c r="G2211" s="429">
        <v>1.2079171557967093E-3</v>
      </c>
      <c r="H2211" s="444">
        <v>5.6147251443795584E-5</v>
      </c>
      <c r="I2211" s="412">
        <v>5.3718346200251121E-5</v>
      </c>
      <c r="J2211" s="428">
        <v>2.8466985282394996E-2</v>
      </c>
    </row>
    <row r="2212" spans="1:10" ht="15.6" x14ac:dyDescent="0.3">
      <c r="A2212" s="422" t="s">
        <v>209</v>
      </c>
      <c r="B2212" s="423">
        <v>2032</v>
      </c>
      <c r="C2212" s="436" t="s">
        <v>2589</v>
      </c>
      <c r="D2212" s="433">
        <v>8.8002951786398127E-3</v>
      </c>
      <c r="E2212" s="407">
        <v>4.6388247375561076E-2</v>
      </c>
      <c r="F2212" s="407">
        <v>1.2241303792436492E-3</v>
      </c>
      <c r="G2212" s="429">
        <v>1.1274001765505738E-3</v>
      </c>
      <c r="H2212" s="444">
        <v>4.9828611403385742E-5</v>
      </c>
      <c r="I2212" s="412">
        <v>4.7673047731005891E-5</v>
      </c>
      <c r="J2212" s="428">
        <v>2.7954215078310581E-2</v>
      </c>
    </row>
    <row r="2213" spans="1:10" ht="15.6" x14ac:dyDescent="0.3">
      <c r="A2213" s="422" t="s">
        <v>209</v>
      </c>
      <c r="B2213" s="423">
        <v>2033</v>
      </c>
      <c r="C2213" s="436" t="s">
        <v>2590</v>
      </c>
      <c r="D2213" s="433">
        <v>7.8575921726398313E-3</v>
      </c>
      <c r="E2213" s="407">
        <v>4.2584635851285489E-2</v>
      </c>
      <c r="F2213" s="407">
        <v>1.1452659440746014E-3</v>
      </c>
      <c r="G2213" s="429">
        <v>1.0547602519335743E-3</v>
      </c>
      <c r="H2213" s="444">
        <v>4.6422050476772939E-5</v>
      </c>
      <c r="I2213" s="412">
        <v>4.4413853122143909E-5</v>
      </c>
      <c r="J2213" s="428">
        <v>2.750620057208171E-2</v>
      </c>
    </row>
    <row r="2214" spans="1:10" ht="15.6" x14ac:dyDescent="0.3">
      <c r="A2214" s="422" t="s">
        <v>209</v>
      </c>
      <c r="B2214" s="423">
        <v>2034</v>
      </c>
      <c r="C2214" s="436" t="s">
        <v>2591</v>
      </c>
      <c r="D2214" s="433">
        <v>7.0268786187086358E-3</v>
      </c>
      <c r="E2214" s="407">
        <v>3.9375863967633568E-2</v>
      </c>
      <c r="F2214" s="407">
        <v>1.0687274037148654E-3</v>
      </c>
      <c r="G2214" s="429">
        <v>9.8416158752168744E-4</v>
      </c>
      <c r="H2214" s="444">
        <v>4.0404944467357825E-5</v>
      </c>
      <c r="I2214" s="412">
        <v>3.8657044455188492E-5</v>
      </c>
      <c r="J2214" s="428">
        <v>2.7116888379651576E-2</v>
      </c>
    </row>
    <row r="2215" spans="1:10" ht="15.6" x14ac:dyDescent="0.3">
      <c r="A2215" s="422" t="s">
        <v>209</v>
      </c>
      <c r="B2215" s="423">
        <v>2035</v>
      </c>
      <c r="C2215" s="436" t="s">
        <v>2592</v>
      </c>
      <c r="D2215" s="433">
        <v>6.2640065298993882E-3</v>
      </c>
      <c r="E2215" s="407">
        <v>3.6476342452556286E-2</v>
      </c>
      <c r="F2215" s="407">
        <v>9.9858425029094081E-4</v>
      </c>
      <c r="G2215" s="429">
        <v>9.195690264174216E-4</v>
      </c>
      <c r="H2215" s="444">
        <v>3.7762034134905401E-5</v>
      </c>
      <c r="I2215" s="412">
        <v>3.6128465253817999E-5</v>
      </c>
      <c r="J2215" s="428">
        <v>2.678063084609195E-2</v>
      </c>
    </row>
    <row r="2216" spans="1:10" ht="15.6" x14ac:dyDescent="0.3">
      <c r="A2216" s="422" t="s">
        <v>209</v>
      </c>
      <c r="B2216" s="423">
        <v>2036</v>
      </c>
      <c r="C2216" s="436" t="s">
        <v>2593</v>
      </c>
      <c r="D2216" s="433">
        <v>5.6236517446306379E-3</v>
      </c>
      <c r="E2216" s="407">
        <v>3.4107446512701096E-2</v>
      </c>
      <c r="F2216" s="407">
        <v>9.4008726194748805E-4</v>
      </c>
      <c r="G2216" s="429">
        <v>8.6565871459765682E-4</v>
      </c>
      <c r="H2216" s="444">
        <v>3.4422464538228119E-5</v>
      </c>
      <c r="I2216" s="412">
        <v>3.2933363959612616E-5</v>
      </c>
      <c r="J2216" s="428">
        <v>2.6492478424167212E-2</v>
      </c>
    </row>
    <row r="2217" spans="1:10" ht="15.6" x14ac:dyDescent="0.3">
      <c r="A2217" s="422" t="s">
        <v>209</v>
      </c>
      <c r="B2217" s="423">
        <v>2037</v>
      </c>
      <c r="C2217" s="436" t="s">
        <v>2594</v>
      </c>
      <c r="D2217" s="433">
        <v>5.0638683085602459E-3</v>
      </c>
      <c r="E2217" s="407">
        <v>3.2073568675411591E-2</v>
      </c>
      <c r="F2217" s="407">
        <v>8.8836225176359789E-4</v>
      </c>
      <c r="G2217" s="429">
        <v>8.1802600110259947E-4</v>
      </c>
      <c r="H2217" s="444">
        <v>3.2451403484584893E-5</v>
      </c>
      <c r="I2217" s="412">
        <v>3.10475701346481E-5</v>
      </c>
      <c r="J2217" s="428">
        <v>2.6247950606120504E-2</v>
      </c>
    </row>
    <row r="2218" spans="1:10" ht="15.6" x14ac:dyDescent="0.3">
      <c r="A2218" s="422" t="s">
        <v>209</v>
      </c>
      <c r="B2218" s="423">
        <v>2038</v>
      </c>
      <c r="C2218" s="436" t="s">
        <v>2595</v>
      </c>
      <c r="D2218" s="433">
        <v>4.5557820118903537E-3</v>
      </c>
      <c r="E2218" s="407">
        <v>3.0218811280208046E-2</v>
      </c>
      <c r="F2218" s="407">
        <v>8.4174642739331354E-4</v>
      </c>
      <c r="G2218" s="429">
        <v>7.7510164149072994E-4</v>
      </c>
      <c r="H2218" s="444">
        <v>3.076593462405173E-5</v>
      </c>
      <c r="I2218" s="412">
        <v>2.9435013910938782E-5</v>
      </c>
      <c r="J2218" s="428">
        <v>2.6042192637806178E-2</v>
      </c>
    </row>
    <row r="2219" spans="1:10" ht="15.6" x14ac:dyDescent="0.3">
      <c r="A2219" s="422" t="s">
        <v>209</v>
      </c>
      <c r="B2219" s="423">
        <v>2039</v>
      </c>
      <c r="C2219" s="436" t="s">
        <v>2596</v>
      </c>
      <c r="D2219" s="433">
        <v>4.091802161822893E-3</v>
      </c>
      <c r="E2219" s="407">
        <v>2.8529542727720455E-2</v>
      </c>
      <c r="F2219" s="407">
        <v>8.0003557638358587E-4</v>
      </c>
      <c r="G2219" s="429">
        <v>7.3669512487409142E-4</v>
      </c>
      <c r="H2219" s="444">
        <v>2.9292418735423926E-5</v>
      </c>
      <c r="I2219" s="412">
        <v>2.8025241667392593E-5</v>
      </c>
      <c r="J2219" s="428">
        <v>2.5870345787621617E-2</v>
      </c>
    </row>
    <row r="2220" spans="1:10" ht="15.6" x14ac:dyDescent="0.3">
      <c r="A2220" s="422" t="s">
        <v>209</v>
      </c>
      <c r="B2220" s="423">
        <v>2040</v>
      </c>
      <c r="C2220" s="436" t="s">
        <v>2597</v>
      </c>
      <c r="D2220" s="433">
        <v>3.6551077771368049E-3</v>
      </c>
      <c r="E2220" s="407">
        <v>2.7033330889760187E-2</v>
      </c>
      <c r="F2220" s="407">
        <v>7.6179571438074955E-4</v>
      </c>
      <c r="G2220" s="429">
        <v>7.0147981972738241E-4</v>
      </c>
      <c r="H2220" s="444">
        <v>2.7812604166281264E-5</v>
      </c>
      <c r="I2220" s="412">
        <v>2.6609443221462216E-5</v>
      </c>
      <c r="J2220" s="428">
        <v>2.5727479010984076E-2</v>
      </c>
    </row>
    <row r="2221" spans="1:10" ht="15.6" x14ac:dyDescent="0.3">
      <c r="A2221" s="422" t="s">
        <v>209</v>
      </c>
      <c r="B2221" s="423">
        <v>2041</v>
      </c>
      <c r="C2221" s="436" t="s">
        <v>2598</v>
      </c>
      <c r="D2221" s="433">
        <v>3.2773555689781966E-3</v>
      </c>
      <c r="E2221" s="407">
        <v>2.5710869645935795E-2</v>
      </c>
      <c r="F2221" s="407">
        <v>7.3361158835873804E-4</v>
      </c>
      <c r="G2221" s="429">
        <v>6.7552231079496801E-4</v>
      </c>
      <c r="H2221" s="444">
        <v>2.6652505539465248E-5</v>
      </c>
      <c r="I2221" s="412">
        <v>2.5499529947717787E-5</v>
      </c>
      <c r="J2221" s="428">
        <v>2.5610757439984127E-2</v>
      </c>
    </row>
    <row r="2222" spans="1:10" ht="15.6" x14ac:dyDescent="0.3">
      <c r="A2222" s="422" t="s">
        <v>209</v>
      </c>
      <c r="B2222" s="423">
        <v>2042</v>
      </c>
      <c r="C2222" s="436" t="s">
        <v>2599</v>
      </c>
      <c r="D2222" s="433">
        <v>2.9696743517282288E-3</v>
      </c>
      <c r="E2222" s="407">
        <v>2.4579745782841795E-2</v>
      </c>
      <c r="F2222" s="407">
        <v>7.0912403747402572E-4</v>
      </c>
      <c r="G2222" s="429">
        <v>6.5297027496828382E-4</v>
      </c>
      <c r="H2222" s="444">
        <v>2.566969196066416E-5</v>
      </c>
      <c r="I2222" s="412">
        <v>2.4559232449287222E-5</v>
      </c>
      <c r="J2222" s="428">
        <v>2.551502507092273E-2</v>
      </c>
    </row>
    <row r="2223" spans="1:10" ht="15.6" x14ac:dyDescent="0.3">
      <c r="A2223" s="422" t="s">
        <v>209</v>
      </c>
      <c r="B2223" s="423">
        <v>2043</v>
      </c>
      <c r="C2223" s="436" t="s">
        <v>2600</v>
      </c>
      <c r="D2223" s="433">
        <v>2.7419045403684564E-3</v>
      </c>
      <c r="E2223" s="407">
        <v>2.373385200256278E-2</v>
      </c>
      <c r="F2223" s="407">
        <v>6.879207860639796E-4</v>
      </c>
      <c r="G2223" s="429">
        <v>6.3343909473621558E-4</v>
      </c>
      <c r="H2223" s="444">
        <v>2.4715406698309476E-5</v>
      </c>
      <c r="I2223" s="412">
        <v>2.36462291449621E-5</v>
      </c>
      <c r="J2223" s="428">
        <v>2.5437377547120676E-2</v>
      </c>
    </row>
    <row r="2224" spans="1:10" ht="15.6" x14ac:dyDescent="0.3">
      <c r="A2224" s="422" t="s">
        <v>209</v>
      </c>
      <c r="B2224" s="423">
        <v>2044</v>
      </c>
      <c r="C2224" s="436" t="s">
        <v>2601</v>
      </c>
      <c r="D2224" s="433">
        <v>2.582741855391652E-3</v>
      </c>
      <c r="E2224" s="407">
        <v>2.3093691497316635E-2</v>
      </c>
      <c r="F2224" s="407">
        <v>6.6994641176943998E-4</v>
      </c>
      <c r="G2224" s="429">
        <v>6.1688680008859919E-4</v>
      </c>
      <c r="H2224" s="444">
        <v>2.4030782826164913E-5</v>
      </c>
      <c r="I2224" s="412">
        <v>2.2991221798473699E-5</v>
      </c>
      <c r="J2224" s="428">
        <v>2.5374040904555594E-2</v>
      </c>
    </row>
    <row r="2225" spans="1:10" ht="15.6" x14ac:dyDescent="0.3">
      <c r="A2225" s="422" t="s">
        <v>209</v>
      </c>
      <c r="B2225" s="423">
        <v>2045</v>
      </c>
      <c r="C2225" s="436" t="s">
        <v>2602</v>
      </c>
      <c r="D2225" s="433">
        <v>2.4836617412221547E-3</v>
      </c>
      <c r="E2225" s="407">
        <v>2.2673850538790567E-2</v>
      </c>
      <c r="F2225" s="407">
        <v>6.5469994650128557E-4</v>
      </c>
      <c r="G2225" s="429">
        <v>6.0284840888878352E-4</v>
      </c>
      <c r="H2225" s="444">
        <v>2.3498846627432763E-5</v>
      </c>
      <c r="I2225" s="412">
        <v>2.2482296924234029E-5</v>
      </c>
      <c r="J2225" s="428">
        <v>2.5321895705285629E-2</v>
      </c>
    </row>
    <row r="2226" spans="1:10" ht="15.6" x14ac:dyDescent="0.3">
      <c r="A2226" s="422" t="s">
        <v>209</v>
      </c>
      <c r="B2226" s="423">
        <v>2046</v>
      </c>
      <c r="C2226" s="436" t="s">
        <v>2603</v>
      </c>
      <c r="D2226" s="433">
        <v>2.4026666027201979E-3</v>
      </c>
      <c r="E2226" s="407">
        <v>2.2354301876097896E-2</v>
      </c>
      <c r="F2226" s="407">
        <v>6.4186832791967186E-4</v>
      </c>
      <c r="G2226" s="429">
        <v>5.9103259929896008E-4</v>
      </c>
      <c r="H2226" s="444">
        <v>2.3026443094871354E-5</v>
      </c>
      <c r="I2226" s="412">
        <v>2.2030329359378903E-5</v>
      </c>
      <c r="J2226" s="428">
        <v>2.5278874867530849E-2</v>
      </c>
    </row>
    <row r="2227" spans="1:10" ht="15.6" x14ac:dyDescent="0.3">
      <c r="A2227" s="422" t="s">
        <v>209</v>
      </c>
      <c r="B2227" s="423">
        <v>2047</v>
      </c>
      <c r="C2227" s="436" t="s">
        <v>2604</v>
      </c>
      <c r="D2227" s="433">
        <v>2.3294658547936605E-3</v>
      </c>
      <c r="E2227" s="407">
        <v>2.2055277190395461E-2</v>
      </c>
      <c r="F2227" s="407">
        <v>6.3099542194725846E-4</v>
      </c>
      <c r="G2227" s="429">
        <v>5.8101925701588058E-4</v>
      </c>
      <c r="H2227" s="444">
        <v>2.2594368712225249E-5</v>
      </c>
      <c r="I2227" s="412">
        <v>2.161694632326578E-5</v>
      </c>
      <c r="J2227" s="428">
        <v>2.52439915862907E-2</v>
      </c>
    </row>
    <row r="2228" spans="1:10" ht="15.6" x14ac:dyDescent="0.3">
      <c r="A2228" s="422" t="s">
        <v>209</v>
      </c>
      <c r="B2228" s="423">
        <v>2048</v>
      </c>
      <c r="C2228" s="436" t="s">
        <v>2605</v>
      </c>
      <c r="D2228" s="433">
        <v>2.2722299867926729E-3</v>
      </c>
      <c r="E2228" s="407">
        <v>2.1821733563329278E-2</v>
      </c>
      <c r="F2228" s="407">
        <v>6.2179624936375369E-4</v>
      </c>
      <c r="G2228" s="429">
        <v>5.7254351115905639E-4</v>
      </c>
      <c r="H2228" s="444">
        <v>2.2126357157408128E-5</v>
      </c>
      <c r="I2228" s="412">
        <v>2.1169180741142003E-5</v>
      </c>
      <c r="J2228" s="428">
        <v>2.5215364510988283E-2</v>
      </c>
    </row>
    <row r="2229" spans="1:10" ht="15.6" x14ac:dyDescent="0.3">
      <c r="A2229" s="422" t="s">
        <v>209</v>
      </c>
      <c r="B2229" s="423">
        <v>2049</v>
      </c>
      <c r="C2229" s="436" t="s">
        <v>2606</v>
      </c>
      <c r="D2229" s="433">
        <v>2.253057205440348E-3</v>
      </c>
      <c r="E2229" s="407">
        <v>2.181786310106042E-2</v>
      </c>
      <c r="F2229" s="407">
        <v>6.1647313919025706E-4</v>
      </c>
      <c r="G2229" s="429">
        <v>5.6763935468416094E-4</v>
      </c>
      <c r="H2229" s="444">
        <v>2.1864719471385056E-5</v>
      </c>
      <c r="I2229" s="412">
        <v>2.091886138560081E-5</v>
      </c>
      <c r="J2229" s="428">
        <v>2.5191938831112457E-2</v>
      </c>
    </row>
    <row r="2230" spans="1:10" ht="15.6" x14ac:dyDescent="0.3">
      <c r="A2230" s="422" t="s">
        <v>209</v>
      </c>
      <c r="B2230" s="423">
        <v>2050</v>
      </c>
      <c r="C2230" s="436" t="s">
        <v>2607</v>
      </c>
      <c r="D2230" s="433">
        <v>2.2369001891404776E-3</v>
      </c>
      <c r="E2230" s="407">
        <v>2.1814361213587565E-2</v>
      </c>
      <c r="F2230" s="407">
        <v>6.1197521002715708E-4</v>
      </c>
      <c r="G2230" s="429">
        <v>5.6349073275825797E-4</v>
      </c>
      <c r="H2230" s="444">
        <v>2.1517535739230062E-5</v>
      </c>
      <c r="I2230" s="412">
        <v>2.0586696668015908E-5</v>
      </c>
      <c r="J2230" s="428">
        <v>2.5173293535511829E-2</v>
      </c>
    </row>
    <row r="2231" spans="1:10" ht="15.6" x14ac:dyDescent="0.3">
      <c r="A2231" s="422" t="s">
        <v>210</v>
      </c>
      <c r="B2231" s="423">
        <v>2015</v>
      </c>
      <c r="C2231" s="436" t="s">
        <v>2608</v>
      </c>
      <c r="D2231" s="433">
        <v>5.5849284636230304E-2</v>
      </c>
      <c r="E2231" s="407">
        <v>0.21735259806768537</v>
      </c>
      <c r="F2231" s="407">
        <v>2.0127755002970235E-3</v>
      </c>
      <c r="G2231" s="429">
        <v>1.8609408762695287E-3</v>
      </c>
      <c r="H2231" s="444">
        <v>1.5782266151867069E-4</v>
      </c>
      <c r="I2231" s="412">
        <v>1.5099532304251097E-4</v>
      </c>
      <c r="J2231" s="428">
        <v>4.4416935032855598E-2</v>
      </c>
    </row>
    <row r="2232" spans="1:10" ht="15.6" x14ac:dyDescent="0.3">
      <c r="A2232" s="422" t="s">
        <v>210</v>
      </c>
      <c r="B2232" s="423">
        <v>2016</v>
      </c>
      <c r="C2232" s="436" t="s">
        <v>2609</v>
      </c>
      <c r="D2232" s="433">
        <v>4.620184606331118E-2</v>
      </c>
      <c r="E2232" s="407">
        <v>0.18630502174234048</v>
      </c>
      <c r="F2232" s="407">
        <v>1.8883888672336059E-3</v>
      </c>
      <c r="G2232" s="429">
        <v>1.7443948152365788E-3</v>
      </c>
      <c r="H2232" s="444">
        <v>1.3523178870254463E-4</v>
      </c>
      <c r="I2232" s="412">
        <v>1.2938172138442632E-4</v>
      </c>
      <c r="J2232" s="428">
        <v>4.3523070866780811E-2</v>
      </c>
    </row>
    <row r="2233" spans="1:10" ht="15.6" x14ac:dyDescent="0.3">
      <c r="A2233" s="422" t="s">
        <v>210</v>
      </c>
      <c r="B2233" s="423">
        <v>2017</v>
      </c>
      <c r="C2233" s="436" t="s">
        <v>2610</v>
      </c>
      <c r="D2233" s="433">
        <v>3.8277764207524524E-2</v>
      </c>
      <c r="E2233" s="407">
        <v>0.15905351641769891</v>
      </c>
      <c r="F2233" s="407">
        <v>1.8181903185935065E-3</v>
      </c>
      <c r="G2233" s="429">
        <v>1.678402341728581E-3</v>
      </c>
      <c r="H2233" s="444">
        <v>1.2269330968209851E-4</v>
      </c>
      <c r="I2233" s="412">
        <v>1.1738565141617266E-4</v>
      </c>
      <c r="J2233" s="428">
        <v>4.2441753909546596E-2</v>
      </c>
    </row>
    <row r="2234" spans="1:10" ht="15.6" x14ac:dyDescent="0.3">
      <c r="A2234" s="422" t="s">
        <v>210</v>
      </c>
      <c r="B2234" s="423">
        <v>2018</v>
      </c>
      <c r="C2234" s="436" t="s">
        <v>2611</v>
      </c>
      <c r="D2234" s="433">
        <v>3.1307102115195565E-2</v>
      </c>
      <c r="E2234" s="407">
        <v>0.1353020676463412</v>
      </c>
      <c r="F2234" s="407">
        <v>1.7771615802805211E-3</v>
      </c>
      <c r="G2234" s="429">
        <v>1.6394435032124378E-3</v>
      </c>
      <c r="H2234" s="444">
        <v>1.1204448954345626E-4</v>
      </c>
      <c r="I2234" s="412">
        <v>1.0719749452296501E-4</v>
      </c>
      <c r="J2234" s="428">
        <v>4.1304178423688789E-2</v>
      </c>
    </row>
    <row r="2235" spans="1:10" ht="15.6" x14ac:dyDescent="0.3">
      <c r="A2235" s="422" t="s">
        <v>210</v>
      </c>
      <c r="B2235" s="423">
        <v>2019</v>
      </c>
      <c r="C2235" s="436" t="s">
        <v>2612</v>
      </c>
      <c r="D2235" s="433">
        <v>2.5715807932581162E-2</v>
      </c>
      <c r="E2235" s="407">
        <v>0.1153543461443042</v>
      </c>
      <c r="F2235" s="407">
        <v>1.7487601588041946E-3</v>
      </c>
      <c r="G2235" s="429">
        <v>1.612401879164617E-3</v>
      </c>
      <c r="H2235" s="444">
        <v>1.0266410958276089E-4</v>
      </c>
      <c r="I2235" s="412">
        <v>9.8222905647087972E-5</v>
      </c>
      <c r="J2235" s="428">
        <v>4.0132420206986701E-2</v>
      </c>
    </row>
    <row r="2236" spans="1:10" ht="15.6" x14ac:dyDescent="0.3">
      <c r="A2236" s="422" t="s">
        <v>210</v>
      </c>
      <c r="B2236" s="423">
        <v>2020</v>
      </c>
      <c r="C2236" s="436" t="s">
        <v>2613</v>
      </c>
      <c r="D2236" s="433">
        <v>2.1580064761390402E-2</v>
      </c>
      <c r="E2236" s="407">
        <v>9.8949686195769548E-2</v>
      </c>
      <c r="F2236" s="407">
        <v>1.6932924120639686E-3</v>
      </c>
      <c r="G2236" s="429">
        <v>1.5608931327148192E-3</v>
      </c>
      <c r="H2236" s="444">
        <v>9.5287180714432484E-5</v>
      </c>
      <c r="I2236" s="412">
        <v>9.1165099456162217E-5</v>
      </c>
      <c r="J2236" s="428">
        <v>3.8940629948611721E-2</v>
      </c>
    </row>
    <row r="2237" spans="1:10" ht="15.6" x14ac:dyDescent="0.3">
      <c r="A2237" s="422" t="s">
        <v>210</v>
      </c>
      <c r="B2237" s="423">
        <v>2021</v>
      </c>
      <c r="C2237" s="436" t="s">
        <v>2614</v>
      </c>
      <c r="D2237" s="433">
        <v>1.8402681394003733E-2</v>
      </c>
      <c r="E2237" s="407">
        <v>8.5112013956730487E-2</v>
      </c>
      <c r="F2237" s="407">
        <v>1.6086353286501253E-3</v>
      </c>
      <c r="G2237" s="429">
        <v>1.4826252349372652E-3</v>
      </c>
      <c r="H2237" s="444">
        <v>8.7380656425085139E-5</v>
      </c>
      <c r="I2237" s="412">
        <v>8.360060790770219E-5</v>
      </c>
      <c r="J2237" s="428">
        <v>3.774012752307055E-2</v>
      </c>
    </row>
    <row r="2238" spans="1:10" ht="15.6" x14ac:dyDescent="0.3">
      <c r="A2238" s="422" t="s">
        <v>210</v>
      </c>
      <c r="B2238" s="423">
        <v>2022</v>
      </c>
      <c r="C2238" s="436" t="s">
        <v>2615</v>
      </c>
      <c r="D2238" s="433">
        <v>1.5246472590478547E-2</v>
      </c>
      <c r="E2238" s="407">
        <v>7.3013510466164014E-2</v>
      </c>
      <c r="F2238" s="407">
        <v>1.5190718474688062E-3</v>
      </c>
      <c r="G2238" s="429">
        <v>1.3997871320527702E-3</v>
      </c>
      <c r="H2238" s="444">
        <v>7.9989423142821884E-5</v>
      </c>
      <c r="I2238" s="412">
        <v>7.6529116105456357E-5</v>
      </c>
      <c r="J2238" s="428">
        <v>3.6556053059362291E-2</v>
      </c>
    </row>
    <row r="2239" spans="1:10" ht="15.6" x14ac:dyDescent="0.3">
      <c r="A2239" s="422" t="s">
        <v>210</v>
      </c>
      <c r="B2239" s="423">
        <v>2023</v>
      </c>
      <c r="C2239" s="436" t="s">
        <v>2616</v>
      </c>
      <c r="D2239" s="433">
        <v>1.3117724466005795E-2</v>
      </c>
      <c r="E2239" s="407">
        <v>6.3473150055965599E-2</v>
      </c>
      <c r="F2239" s="407">
        <v>1.4393494555538463E-3</v>
      </c>
      <c r="G2239" s="429">
        <v>1.3261756059641016E-3</v>
      </c>
      <c r="H2239" s="444">
        <v>7.2568877748015507E-5</v>
      </c>
      <c r="I2239" s="412">
        <v>6.9429580219680843E-5</v>
      </c>
      <c r="J2239" s="428">
        <v>3.5389804847566132E-2</v>
      </c>
    </row>
    <row r="2240" spans="1:10" ht="15.6" x14ac:dyDescent="0.3">
      <c r="A2240" s="422" t="s">
        <v>210</v>
      </c>
      <c r="B2240" s="423">
        <v>2024</v>
      </c>
      <c r="C2240" s="436" t="s">
        <v>2617</v>
      </c>
      <c r="D2240" s="433">
        <v>1.1320976811788574E-2</v>
      </c>
      <c r="E2240" s="407">
        <v>5.5488597701789238E-2</v>
      </c>
      <c r="F2240" s="407">
        <v>1.3683357599258783E-3</v>
      </c>
      <c r="G2240" s="429">
        <v>1.2605455095107227E-3</v>
      </c>
      <c r="H2240" s="444">
        <v>6.4359275047781234E-5</v>
      </c>
      <c r="I2240" s="412">
        <v>6.1575121298229293E-5</v>
      </c>
      <c r="J2240" s="428">
        <v>3.4245017043790717E-2</v>
      </c>
    </row>
    <row r="2241" spans="1:10" ht="15.6" x14ac:dyDescent="0.3">
      <c r="A2241" s="422" t="s">
        <v>210</v>
      </c>
      <c r="B2241" s="423">
        <v>2025</v>
      </c>
      <c r="C2241" s="436" t="s">
        <v>2618</v>
      </c>
      <c r="D2241" s="433">
        <v>9.8787618042942733E-3</v>
      </c>
      <c r="E2241" s="407">
        <v>4.9149319016560798E-2</v>
      </c>
      <c r="F2241" s="407">
        <v>1.3102632364053761E-3</v>
      </c>
      <c r="G2241" s="429">
        <v>1.2069044024694033E-3</v>
      </c>
      <c r="H2241" s="444">
        <v>5.8052588730959463E-5</v>
      </c>
      <c r="I2241" s="412">
        <v>5.554125943978111E-5</v>
      </c>
      <c r="J2241" s="428">
        <v>3.3125506719401336E-2</v>
      </c>
    </row>
    <row r="2242" spans="1:10" ht="15.6" x14ac:dyDescent="0.3">
      <c r="A2242" s="422" t="s">
        <v>210</v>
      </c>
      <c r="B2242" s="423">
        <v>2026</v>
      </c>
      <c r="C2242" s="436" t="s">
        <v>2619</v>
      </c>
      <c r="D2242" s="433">
        <v>8.7004261110772696E-3</v>
      </c>
      <c r="E2242" s="407">
        <v>4.4052217372966745E-2</v>
      </c>
      <c r="F2242" s="407">
        <v>1.2514655981914089E-3</v>
      </c>
      <c r="G2242" s="429">
        <v>1.152611764074432E-3</v>
      </c>
      <c r="H2242" s="444">
        <v>5.1903250895044792E-5</v>
      </c>
      <c r="I2242" s="412">
        <v>4.9657939236607274E-5</v>
      </c>
      <c r="J2242" s="428">
        <v>3.2095371200163605E-2</v>
      </c>
    </row>
    <row r="2243" spans="1:10" ht="15.6" x14ac:dyDescent="0.3">
      <c r="A2243" s="422" t="s">
        <v>210</v>
      </c>
      <c r="B2243" s="423">
        <v>2027</v>
      </c>
      <c r="C2243" s="436" t="s">
        <v>2620</v>
      </c>
      <c r="D2243" s="433">
        <v>7.7029329592553722E-3</v>
      </c>
      <c r="E2243" s="407">
        <v>3.9775943301618162E-2</v>
      </c>
      <c r="F2243" s="407">
        <v>1.1833111459156607E-3</v>
      </c>
      <c r="G2243" s="429">
        <v>1.0896445650961464E-3</v>
      </c>
      <c r="H2243" s="444">
        <v>4.3824077092442787E-5</v>
      </c>
      <c r="I2243" s="412">
        <v>4.1928266916411563E-5</v>
      </c>
      <c r="J2243" s="428">
        <v>3.1161327308038382E-2</v>
      </c>
    </row>
    <row r="2244" spans="1:10" ht="15.6" x14ac:dyDescent="0.3">
      <c r="A2244" s="422" t="s">
        <v>210</v>
      </c>
      <c r="B2244" s="423">
        <v>2028</v>
      </c>
      <c r="C2244" s="436" t="s">
        <v>2621</v>
      </c>
      <c r="D2244" s="433">
        <v>6.8783225523398215E-3</v>
      </c>
      <c r="E2244" s="407">
        <v>3.6256174341108977E-2</v>
      </c>
      <c r="F2244" s="407">
        <v>1.1110394367004129E-3</v>
      </c>
      <c r="G2244" s="429">
        <v>1.0229896972259673E-3</v>
      </c>
      <c r="H2244" s="444">
        <v>3.8359660633887211E-5</v>
      </c>
      <c r="I2244" s="412">
        <v>3.6700238694996763E-5</v>
      </c>
      <c r="J2244" s="428">
        <v>3.031843408210104E-2</v>
      </c>
    </row>
    <row r="2245" spans="1:10" ht="15.6" x14ac:dyDescent="0.3">
      <c r="A2245" s="422" t="s">
        <v>210</v>
      </c>
      <c r="B2245" s="423">
        <v>2029</v>
      </c>
      <c r="C2245" s="436" t="s">
        <v>2622</v>
      </c>
      <c r="D2245" s="433">
        <v>6.1516128040215359E-3</v>
      </c>
      <c r="E2245" s="407">
        <v>3.3235724946787913E-2</v>
      </c>
      <c r="F2245" s="407">
        <v>1.0416608286450708E-3</v>
      </c>
      <c r="G2245" s="429">
        <v>9.5902738962440988E-4</v>
      </c>
      <c r="H2245" s="444">
        <v>3.3766028705730306E-5</v>
      </c>
      <c r="I2245" s="412">
        <v>3.2305325250653358E-5</v>
      </c>
      <c r="J2245" s="428">
        <v>2.9560617690343446E-2</v>
      </c>
    </row>
    <row r="2246" spans="1:10" ht="15.6" x14ac:dyDescent="0.3">
      <c r="A2246" s="422" t="s">
        <v>210</v>
      </c>
      <c r="B2246" s="423">
        <v>2030</v>
      </c>
      <c r="C2246" s="436" t="s">
        <v>2623</v>
      </c>
      <c r="D2246" s="433">
        <v>5.5511187674918052E-3</v>
      </c>
      <c r="E2246" s="407">
        <v>3.0747544560187346E-2</v>
      </c>
      <c r="F2246" s="407">
        <v>9.7735143204107935E-4</v>
      </c>
      <c r="G2246" s="429">
        <v>8.9976867181674536E-4</v>
      </c>
      <c r="H2246" s="444">
        <v>3.0316173809208832E-5</v>
      </c>
      <c r="I2246" s="412">
        <v>2.9004709549856759E-5</v>
      </c>
      <c r="J2246" s="428">
        <v>2.8882709968122366E-2</v>
      </c>
    </row>
    <row r="2247" spans="1:10" ht="15.6" x14ac:dyDescent="0.3">
      <c r="A2247" s="422" t="s">
        <v>210</v>
      </c>
      <c r="B2247" s="423">
        <v>2031</v>
      </c>
      <c r="C2247" s="436" t="s">
        <v>2624</v>
      </c>
      <c r="D2247" s="433">
        <v>5.0573663809880777E-3</v>
      </c>
      <c r="E2247" s="407">
        <v>2.861829093170546E-2</v>
      </c>
      <c r="F2247" s="407">
        <v>9.2303724312150712E-4</v>
      </c>
      <c r="G2247" s="429">
        <v>8.4975027455194013E-4</v>
      </c>
      <c r="H2247" s="444">
        <v>2.8210191811086365E-5</v>
      </c>
      <c r="I2247" s="412">
        <v>2.6989831400747664E-5</v>
      </c>
      <c r="J2247" s="428">
        <v>2.8278129087355025E-2</v>
      </c>
    </row>
    <row r="2248" spans="1:10" ht="15.6" x14ac:dyDescent="0.3">
      <c r="A2248" s="422" t="s">
        <v>210</v>
      </c>
      <c r="B2248" s="423">
        <v>2032</v>
      </c>
      <c r="C2248" s="436" t="s">
        <v>2625</v>
      </c>
      <c r="D2248" s="433">
        <v>4.6013231854834915E-3</v>
      </c>
      <c r="E2248" s="407">
        <v>2.6838572751800308E-2</v>
      </c>
      <c r="F2248" s="407">
        <v>8.674992707932345E-4</v>
      </c>
      <c r="G2248" s="429">
        <v>7.9860907055765687E-4</v>
      </c>
      <c r="H2248" s="444">
        <v>2.6169046537086958E-5</v>
      </c>
      <c r="I2248" s="412">
        <v>2.5036985167776325E-5</v>
      </c>
      <c r="J2248" s="428">
        <v>2.7743707464665722E-2</v>
      </c>
    </row>
    <row r="2249" spans="1:10" ht="15.6" x14ac:dyDescent="0.3">
      <c r="A2249" s="422" t="s">
        <v>210</v>
      </c>
      <c r="B2249" s="423">
        <v>2033</v>
      </c>
      <c r="C2249" s="436" t="s">
        <v>2626</v>
      </c>
      <c r="D2249" s="433">
        <v>4.1993723835656114E-3</v>
      </c>
      <c r="E2249" s="407">
        <v>2.5322826924594366E-2</v>
      </c>
      <c r="F2249" s="407">
        <v>8.1635558261407878E-4</v>
      </c>
      <c r="G2249" s="429">
        <v>7.5153269868944155E-4</v>
      </c>
      <c r="H2249" s="444">
        <v>2.4783796935051394E-5</v>
      </c>
      <c r="I2249" s="412">
        <v>2.3711660850335962E-5</v>
      </c>
      <c r="J2249" s="428">
        <v>2.7272164079013148E-2</v>
      </c>
    </row>
    <row r="2250" spans="1:10" ht="15.6" x14ac:dyDescent="0.3">
      <c r="A2250" s="422" t="s">
        <v>210</v>
      </c>
      <c r="B2250" s="423">
        <v>2034</v>
      </c>
      <c r="C2250" s="436" t="s">
        <v>2627</v>
      </c>
      <c r="D2250" s="433">
        <v>3.8395965207379959E-3</v>
      </c>
      <c r="E2250" s="407">
        <v>2.4028273984494038E-2</v>
      </c>
      <c r="F2250" s="407">
        <v>7.6892587352020945E-4</v>
      </c>
      <c r="G2250" s="429">
        <v>7.0787506088045916E-4</v>
      </c>
      <c r="H2250" s="444">
        <v>2.3502293520424562E-5</v>
      </c>
      <c r="I2250" s="412">
        <v>2.248559470616072E-5</v>
      </c>
      <c r="J2250" s="428">
        <v>2.6858373923928792E-2</v>
      </c>
    </row>
    <row r="2251" spans="1:10" ht="15.6" x14ac:dyDescent="0.3">
      <c r="A2251" s="422" t="s">
        <v>210</v>
      </c>
      <c r="B2251" s="423">
        <v>2035</v>
      </c>
      <c r="C2251" s="436" t="s">
        <v>2628</v>
      </c>
      <c r="D2251" s="433">
        <v>3.5239183811851785E-3</v>
      </c>
      <c r="E2251" s="407">
        <v>2.2954766744853979E-2</v>
      </c>
      <c r="F2251" s="407">
        <v>7.2545890568016423E-4</v>
      </c>
      <c r="G2251" s="429">
        <v>6.6786497359704522E-4</v>
      </c>
      <c r="H2251" s="444">
        <v>2.2326919371591677E-5</v>
      </c>
      <c r="I2251" s="412">
        <v>2.1361066722719934E-5</v>
      </c>
      <c r="J2251" s="428">
        <v>2.6497881335304764E-2</v>
      </c>
    </row>
    <row r="2252" spans="1:10" ht="15.6" x14ac:dyDescent="0.3">
      <c r="A2252" s="422" t="s">
        <v>210</v>
      </c>
      <c r="B2252" s="423">
        <v>2036</v>
      </c>
      <c r="C2252" s="436" t="s">
        <v>2629</v>
      </c>
      <c r="D2252" s="433">
        <v>3.2481556517829509E-3</v>
      </c>
      <c r="E2252" s="407">
        <v>2.205083749340005E-2</v>
      </c>
      <c r="F2252" s="407">
        <v>6.8752341749618692E-4</v>
      </c>
      <c r="G2252" s="429">
        <v>6.3294476695151941E-4</v>
      </c>
      <c r="H2252" s="444">
        <v>2.1255878704222075E-5</v>
      </c>
      <c r="I2252" s="412">
        <v>2.0336358800518335E-5</v>
      </c>
      <c r="J2252" s="428">
        <v>2.6186449818317949E-2</v>
      </c>
    </row>
    <row r="2253" spans="1:10" ht="15.6" x14ac:dyDescent="0.3">
      <c r="A2253" s="422" t="s">
        <v>210</v>
      </c>
      <c r="B2253" s="423">
        <v>2037</v>
      </c>
      <c r="C2253" s="436" t="s">
        <v>2630</v>
      </c>
      <c r="D2253" s="433">
        <v>3.0091323520696467E-3</v>
      </c>
      <c r="E2253" s="407">
        <v>2.1296463982099483E-2</v>
      </c>
      <c r="F2253" s="407">
        <v>6.5347523203440063E-4</v>
      </c>
      <c r="G2253" s="429">
        <v>6.0160279751146888E-4</v>
      </c>
      <c r="H2253" s="444">
        <v>2.029229854247106E-5</v>
      </c>
      <c r="I2253" s="412">
        <v>1.9414462690030164E-5</v>
      </c>
      <c r="J2253" s="428">
        <v>2.5920788703003243E-2</v>
      </c>
    </row>
    <row r="2254" spans="1:10" ht="15.6" x14ac:dyDescent="0.3">
      <c r="A2254" s="422" t="s">
        <v>210</v>
      </c>
      <c r="B2254" s="423">
        <v>2038</v>
      </c>
      <c r="C2254" s="436" t="s">
        <v>2631</v>
      </c>
      <c r="D2254" s="433">
        <v>2.7916551774006403E-3</v>
      </c>
      <c r="E2254" s="407">
        <v>2.0612133350426137E-2</v>
      </c>
      <c r="F2254" s="407">
        <v>6.2310269968827341E-4</v>
      </c>
      <c r="G2254" s="429">
        <v>5.7364702384756427E-4</v>
      </c>
      <c r="H2254" s="444">
        <v>1.9504922263651907E-5</v>
      </c>
      <c r="I2254" s="412">
        <v>1.8661147960495916E-5</v>
      </c>
      <c r="J2254" s="428">
        <v>2.5695893634332233E-2</v>
      </c>
    </row>
    <row r="2255" spans="1:10" ht="15.6" x14ac:dyDescent="0.3">
      <c r="A2255" s="422" t="s">
        <v>210</v>
      </c>
      <c r="B2255" s="423">
        <v>2039</v>
      </c>
      <c r="C2255" s="436" t="s">
        <v>2632</v>
      </c>
      <c r="D2255" s="433">
        <v>2.5852476368304214E-3</v>
      </c>
      <c r="E2255" s="407">
        <v>1.9967748850534473E-2</v>
      </c>
      <c r="F2255" s="407">
        <v>5.9602856659001142E-4</v>
      </c>
      <c r="G2255" s="429">
        <v>5.4872727862266557E-4</v>
      </c>
      <c r="H2255" s="444">
        <v>1.8805322694073421E-5</v>
      </c>
      <c r="I2255" s="412">
        <v>1.7991812758615534E-5</v>
      </c>
      <c r="J2255" s="428">
        <v>2.5506137674850979E-2</v>
      </c>
    </row>
    <row r="2256" spans="1:10" ht="15.6" x14ac:dyDescent="0.3">
      <c r="A2256" s="422" t="s">
        <v>210</v>
      </c>
      <c r="B2256" s="423">
        <v>2040</v>
      </c>
      <c r="C2256" s="436" t="s">
        <v>2633</v>
      </c>
      <c r="D2256" s="433">
        <v>2.4034218227593955E-3</v>
      </c>
      <c r="E2256" s="407">
        <v>1.9436113094847714E-2</v>
      </c>
      <c r="F2256" s="407">
        <v>5.723591286526334E-4</v>
      </c>
      <c r="G2256" s="429">
        <v>5.2694230126292354E-4</v>
      </c>
      <c r="H2256" s="444">
        <v>1.8220439990625218E-5</v>
      </c>
      <c r="I2256" s="412">
        <v>1.7432231822016673E-5</v>
      </c>
      <c r="J2256" s="428">
        <v>2.5347057715258553E-2</v>
      </c>
    </row>
    <row r="2257" spans="1:10" ht="15.6" x14ac:dyDescent="0.3">
      <c r="A2257" s="422" t="s">
        <v>210</v>
      </c>
      <c r="B2257" s="423">
        <v>2041</v>
      </c>
      <c r="C2257" s="436" t="s">
        <v>2634</v>
      </c>
      <c r="D2257" s="433">
        <v>2.2671433399389313E-3</v>
      </c>
      <c r="E2257" s="407">
        <v>1.9031810061057808E-2</v>
      </c>
      <c r="F2257" s="407">
        <v>5.5386165467509821E-4</v>
      </c>
      <c r="G2257" s="429">
        <v>5.0991615286819772E-4</v>
      </c>
      <c r="H2257" s="444">
        <v>1.7726739060265894E-5</v>
      </c>
      <c r="I2257" s="412">
        <v>1.6959888175365064E-5</v>
      </c>
      <c r="J2257" s="428">
        <v>2.5216412786635188E-2</v>
      </c>
    </row>
    <row r="2258" spans="1:10" ht="15.6" x14ac:dyDescent="0.3">
      <c r="A2258" s="422" t="s">
        <v>210</v>
      </c>
      <c r="B2258" s="423">
        <v>2042</v>
      </c>
      <c r="C2258" s="436" t="s">
        <v>2635</v>
      </c>
      <c r="D2258" s="433">
        <v>2.1497353506955042E-3</v>
      </c>
      <c r="E2258" s="407">
        <v>1.8654463020161962E-2</v>
      </c>
      <c r="F2258" s="407">
        <v>5.3806692255182445E-4</v>
      </c>
      <c r="G2258" s="429">
        <v>4.9537834696158315E-4</v>
      </c>
      <c r="H2258" s="444">
        <v>1.7320788956698045E-5</v>
      </c>
      <c r="I2258" s="412">
        <v>1.6571499293581348E-5</v>
      </c>
      <c r="J2258" s="428">
        <v>2.5107956625882843E-2</v>
      </c>
    </row>
    <row r="2259" spans="1:10" ht="15.6" x14ac:dyDescent="0.3">
      <c r="A2259" s="422" t="s">
        <v>210</v>
      </c>
      <c r="B2259" s="423">
        <v>2043</v>
      </c>
      <c r="C2259" s="436" t="s">
        <v>2636</v>
      </c>
      <c r="D2259" s="433">
        <v>2.0603984889356578E-3</v>
      </c>
      <c r="E2259" s="407">
        <v>1.8370830139631641E-2</v>
      </c>
      <c r="F2259" s="407">
        <v>5.2470879101886047E-4</v>
      </c>
      <c r="G2259" s="429">
        <v>4.8308406859903812E-4</v>
      </c>
      <c r="H2259" s="444">
        <v>1.6999695809230093E-5</v>
      </c>
      <c r="I2259" s="412">
        <v>1.626429649353906E-5</v>
      </c>
      <c r="J2259" s="428">
        <v>2.5019019531221449E-2</v>
      </c>
    </row>
    <row r="2260" spans="1:10" ht="15.6" x14ac:dyDescent="0.3">
      <c r="A2260" s="422" t="s">
        <v>210</v>
      </c>
      <c r="B2260" s="423">
        <v>2044</v>
      </c>
      <c r="C2260" s="436" t="s">
        <v>2637</v>
      </c>
      <c r="D2260" s="433">
        <v>1.9924048478800753E-3</v>
      </c>
      <c r="E2260" s="407">
        <v>1.8138810071738811E-2</v>
      </c>
      <c r="F2260" s="407">
        <v>5.1340469548249892E-4</v>
      </c>
      <c r="G2260" s="429">
        <v>4.7268079021537144E-4</v>
      </c>
      <c r="H2260" s="444">
        <v>1.6742708607508462E-5</v>
      </c>
      <c r="I2260" s="412">
        <v>1.6018426444406986E-5</v>
      </c>
      <c r="J2260" s="428">
        <v>2.4945762323242384E-2</v>
      </c>
    </row>
    <row r="2261" spans="1:10" ht="15.6" x14ac:dyDescent="0.3">
      <c r="A2261" s="422" t="s">
        <v>210</v>
      </c>
      <c r="B2261" s="423">
        <v>2045</v>
      </c>
      <c r="C2261" s="436" t="s">
        <v>2638</v>
      </c>
      <c r="D2261" s="433">
        <v>1.9462351955238917E-3</v>
      </c>
      <c r="E2261" s="407">
        <v>1.7984776713526787E-2</v>
      </c>
      <c r="F2261" s="407">
        <v>5.0390138463576677E-4</v>
      </c>
      <c r="G2261" s="429">
        <v>4.6393525272110002E-4</v>
      </c>
      <c r="H2261" s="444">
        <v>1.6538993403700205E-5</v>
      </c>
      <c r="I2261" s="412">
        <v>1.5823523870139723E-5</v>
      </c>
      <c r="J2261" s="428">
        <v>2.4884236555683014E-2</v>
      </c>
    </row>
    <row r="2262" spans="1:10" ht="15.6" x14ac:dyDescent="0.3">
      <c r="A2262" s="422" t="s">
        <v>210</v>
      </c>
      <c r="B2262" s="423">
        <v>2046</v>
      </c>
      <c r="C2262" s="436" t="s">
        <v>2639</v>
      </c>
      <c r="D2262" s="433">
        <v>1.9059778349951114E-3</v>
      </c>
      <c r="E2262" s="407">
        <v>1.7857768575921681E-2</v>
      </c>
      <c r="F2262" s="407">
        <v>4.9596878072112323E-4</v>
      </c>
      <c r="G2262" s="429">
        <v>4.5663506904162923E-4</v>
      </c>
      <c r="H2262" s="444">
        <v>1.6366041376279206E-5</v>
      </c>
      <c r="I2262" s="412">
        <v>1.5658053670866709E-5</v>
      </c>
      <c r="J2262" s="428">
        <v>2.4832996848768718E-2</v>
      </c>
    </row>
    <row r="2263" spans="1:10" ht="15.6" x14ac:dyDescent="0.3">
      <c r="A2263" s="422" t="s">
        <v>210</v>
      </c>
      <c r="B2263" s="423">
        <v>2047</v>
      </c>
      <c r="C2263" s="436" t="s">
        <v>2640</v>
      </c>
      <c r="D2263" s="433">
        <v>1.8703119548834717E-3</v>
      </c>
      <c r="E2263" s="407">
        <v>1.773978489428478E-2</v>
      </c>
      <c r="F2263" s="407">
        <v>4.8942113828695554E-4</v>
      </c>
      <c r="G2263" s="429">
        <v>4.5060984127207922E-4</v>
      </c>
      <c r="H2263" s="444">
        <v>1.623426585791941E-5</v>
      </c>
      <c r="I2263" s="412">
        <v>1.5531978703099955E-5</v>
      </c>
      <c r="J2263" s="428">
        <v>2.4791293709569014E-2</v>
      </c>
    </row>
    <row r="2264" spans="1:10" ht="15.6" x14ac:dyDescent="0.3">
      <c r="A2264" s="422" t="s">
        <v>210</v>
      </c>
      <c r="B2264" s="423">
        <v>2048</v>
      </c>
      <c r="C2264" s="436" t="s">
        <v>2641</v>
      </c>
      <c r="D2264" s="433">
        <v>1.8409200002100974E-3</v>
      </c>
      <c r="E2264" s="407">
        <v>1.7639011906412115E-2</v>
      </c>
      <c r="F2264" s="407">
        <v>4.8400438598976718E-4</v>
      </c>
      <c r="G2264" s="429">
        <v>4.4562481829192623E-4</v>
      </c>
      <c r="H2264" s="444">
        <v>1.6113034346959175E-5</v>
      </c>
      <c r="I2264" s="412">
        <v>1.5415991613640013E-5</v>
      </c>
      <c r="J2264" s="428">
        <v>2.4757239426904394E-2</v>
      </c>
    </row>
    <row r="2265" spans="1:10" ht="15.6" x14ac:dyDescent="0.3">
      <c r="A2265" s="422" t="s">
        <v>210</v>
      </c>
      <c r="B2265" s="423">
        <v>2049</v>
      </c>
      <c r="C2265" s="436" t="s">
        <v>2642</v>
      </c>
      <c r="D2265" s="433">
        <v>1.8296759687676811E-3</v>
      </c>
      <c r="E2265" s="407">
        <v>1.7640340651705992E-2</v>
      </c>
      <c r="F2265" s="407">
        <v>4.8050676881532397E-4</v>
      </c>
      <c r="G2265" s="429">
        <v>4.4240547849942779E-4</v>
      </c>
      <c r="H2265" s="444">
        <v>1.6021560388166519E-5</v>
      </c>
      <c r="I2265" s="412">
        <v>1.5328474777813238E-5</v>
      </c>
      <c r="J2265" s="428">
        <v>2.472914118283033E-2</v>
      </c>
    </row>
    <row r="2266" spans="1:10" ht="15.6" x14ac:dyDescent="0.3">
      <c r="A2266" s="422" t="s">
        <v>210</v>
      </c>
      <c r="B2266" s="423">
        <v>2050</v>
      </c>
      <c r="C2266" s="436" t="s">
        <v>2643</v>
      </c>
      <c r="D2266" s="433">
        <v>1.8207163414553473E-3</v>
      </c>
      <c r="E2266" s="407">
        <v>1.7644140564515562E-2</v>
      </c>
      <c r="F2266" s="407">
        <v>4.7769791742525514E-4</v>
      </c>
      <c r="G2266" s="429">
        <v>4.3981991959224945E-4</v>
      </c>
      <c r="H2266" s="444">
        <v>1.5943128417553124E-5</v>
      </c>
      <c r="I2266" s="412">
        <v>1.5253435739530222E-5</v>
      </c>
      <c r="J2266" s="428">
        <v>2.4706518195475445E-2</v>
      </c>
    </row>
    <row r="2267" spans="1:10" ht="15.6" x14ac:dyDescent="0.3">
      <c r="A2267" s="422" t="s">
        <v>211</v>
      </c>
      <c r="B2267" s="423">
        <v>2015</v>
      </c>
      <c r="C2267" s="436" t="s">
        <v>2644</v>
      </c>
      <c r="D2267" s="433">
        <v>7.688877258257143E-2</v>
      </c>
      <c r="E2267" s="407">
        <v>0.29024292368476157</v>
      </c>
      <c r="F2267" s="407">
        <v>2.71626059977358E-3</v>
      </c>
      <c r="G2267" s="429">
        <v>2.5139667486432497E-3</v>
      </c>
      <c r="H2267" s="444">
        <v>2.8306229844242588E-4</v>
      </c>
      <c r="I2267" s="412">
        <v>2.7081714871101314E-4</v>
      </c>
      <c r="J2267" s="428">
        <v>4.2987537758352214E-2</v>
      </c>
    </row>
    <row r="2268" spans="1:10" ht="15.6" x14ac:dyDescent="0.3">
      <c r="A2268" s="422" t="s">
        <v>211</v>
      </c>
      <c r="B2268" s="423">
        <v>2016</v>
      </c>
      <c r="C2268" s="436" t="s">
        <v>2645</v>
      </c>
      <c r="D2268" s="433">
        <v>6.4968244814680998E-2</v>
      </c>
      <c r="E2268" s="407">
        <v>0.25290573464754224</v>
      </c>
      <c r="F2268" s="407">
        <v>2.5212802107143326E-3</v>
      </c>
      <c r="G2268" s="429">
        <v>2.3321489443745001E-3</v>
      </c>
      <c r="H2268" s="444">
        <v>2.5836509534051525E-4</v>
      </c>
      <c r="I2268" s="412">
        <v>2.471883356829276E-4</v>
      </c>
      <c r="J2268" s="428">
        <v>4.2159424548028429E-2</v>
      </c>
    </row>
    <row r="2269" spans="1:10" ht="15.6" x14ac:dyDescent="0.3">
      <c r="A2269" s="422" t="s">
        <v>211</v>
      </c>
      <c r="B2269" s="423">
        <v>2017</v>
      </c>
      <c r="C2269" s="436" t="s">
        <v>2646</v>
      </c>
      <c r="D2269" s="433">
        <v>5.5165589985811531E-2</v>
      </c>
      <c r="E2269" s="407">
        <v>0.2212969627811581</v>
      </c>
      <c r="F2269" s="407">
        <v>2.3952958480413125E-3</v>
      </c>
      <c r="G2269" s="429">
        <v>2.214109657554923E-3</v>
      </c>
      <c r="H2269" s="444">
        <v>2.340406097638856E-4</v>
      </c>
      <c r="I2269" s="412">
        <v>2.2391611658496526E-4</v>
      </c>
      <c r="J2269" s="428">
        <v>4.1151073200797091E-2</v>
      </c>
    </row>
    <row r="2270" spans="1:10" ht="15.6" x14ac:dyDescent="0.3">
      <c r="A2270" s="422" t="s">
        <v>211</v>
      </c>
      <c r="B2270" s="423">
        <v>2018</v>
      </c>
      <c r="C2270" s="436" t="s">
        <v>2647</v>
      </c>
      <c r="D2270" s="433">
        <v>4.6221453675512926E-2</v>
      </c>
      <c r="E2270" s="407">
        <v>0.19202764148557205</v>
      </c>
      <c r="F2270" s="407">
        <v>2.2976878970779042E-3</v>
      </c>
      <c r="G2270" s="429">
        <v>2.12247462372249E-3</v>
      </c>
      <c r="H2270" s="444">
        <v>2.1214844165505593E-4</v>
      </c>
      <c r="I2270" s="412">
        <v>2.0297099397782517E-4</v>
      </c>
      <c r="J2270" s="428">
        <v>4.01024894746842E-2</v>
      </c>
    </row>
    <row r="2271" spans="1:10" ht="15.6" x14ac:dyDescent="0.3">
      <c r="A2271" s="422" t="s">
        <v>211</v>
      </c>
      <c r="B2271" s="423">
        <v>2019</v>
      </c>
      <c r="C2271" s="436" t="s">
        <v>2648</v>
      </c>
      <c r="D2271" s="433">
        <v>3.8799996759133273E-2</v>
      </c>
      <c r="E2271" s="407">
        <v>0.16664885179035471</v>
      </c>
      <c r="F2271" s="407">
        <v>2.2181430717212983E-3</v>
      </c>
      <c r="G2271" s="429">
        <v>2.0478317889725687E-3</v>
      </c>
      <c r="H2271" s="444">
        <v>1.9208473177312357E-4</v>
      </c>
      <c r="I2271" s="412">
        <v>1.837752313040651E-4</v>
      </c>
      <c r="J2271" s="428">
        <v>3.9052178388521396E-2</v>
      </c>
    </row>
    <row r="2272" spans="1:10" ht="15.6" x14ac:dyDescent="0.3">
      <c r="A2272" s="422" t="s">
        <v>211</v>
      </c>
      <c r="B2272" s="423">
        <v>2020</v>
      </c>
      <c r="C2272" s="436" t="s">
        <v>2649</v>
      </c>
      <c r="D2272" s="433">
        <v>3.2970013228451125E-2</v>
      </c>
      <c r="E2272" s="407">
        <v>0.14485337962906919</v>
      </c>
      <c r="F2272" s="407">
        <v>2.1242328984631452E-3</v>
      </c>
      <c r="G2272" s="429">
        <v>1.9604471988466923E-3</v>
      </c>
      <c r="H2272" s="444">
        <v>1.7421830386113267E-4</v>
      </c>
      <c r="I2272" s="412">
        <v>1.6668169715486608E-4</v>
      </c>
      <c r="J2272" s="428">
        <v>3.794405747343195E-2</v>
      </c>
    </row>
    <row r="2273" spans="1:10" ht="15.6" x14ac:dyDescent="0.3">
      <c r="A2273" s="422" t="s">
        <v>211</v>
      </c>
      <c r="B2273" s="423">
        <v>2021</v>
      </c>
      <c r="C2273" s="436" t="s">
        <v>2650</v>
      </c>
      <c r="D2273" s="433">
        <v>2.8173286641190603E-2</v>
      </c>
      <c r="E2273" s="407">
        <v>0.12567208714780001</v>
      </c>
      <c r="F2273" s="407">
        <v>2.0000443872109407E-3</v>
      </c>
      <c r="G2273" s="429">
        <v>1.8453814112529155E-3</v>
      </c>
      <c r="H2273" s="444">
        <v>1.5729816303184911E-4</v>
      </c>
      <c r="I2273" s="412">
        <v>1.5049351412805729E-4</v>
      </c>
      <c r="J2273" s="428">
        <v>3.6890104467119961E-2</v>
      </c>
    </row>
    <row r="2274" spans="1:10" ht="15.6" x14ac:dyDescent="0.3">
      <c r="A2274" s="422" t="s">
        <v>211</v>
      </c>
      <c r="B2274" s="423">
        <v>2022</v>
      </c>
      <c r="C2274" s="436" t="s">
        <v>2651</v>
      </c>
      <c r="D2274" s="433">
        <v>2.3258830564929955E-2</v>
      </c>
      <c r="E2274" s="407">
        <v>0.10833012383843983</v>
      </c>
      <c r="F2274" s="407">
        <v>1.878684149231186E-3</v>
      </c>
      <c r="G2274" s="429">
        <v>1.732800608968165E-3</v>
      </c>
      <c r="H2274" s="444">
        <v>1.4129505172306815E-4</v>
      </c>
      <c r="I2274" s="412">
        <v>1.3518269033062084E-4</v>
      </c>
      <c r="J2274" s="428">
        <v>3.5778986793631909E-2</v>
      </c>
    </row>
    <row r="2275" spans="1:10" ht="15.6" x14ac:dyDescent="0.3">
      <c r="A2275" s="422" t="s">
        <v>211</v>
      </c>
      <c r="B2275" s="423">
        <v>2023</v>
      </c>
      <c r="C2275" s="436" t="s">
        <v>2652</v>
      </c>
      <c r="D2275" s="433">
        <v>2.0114347821298909E-2</v>
      </c>
      <c r="E2275" s="407">
        <v>9.4512946502657055E-2</v>
      </c>
      <c r="F2275" s="407">
        <v>1.7685543075861645E-3</v>
      </c>
      <c r="G2275" s="429">
        <v>1.6309130838667689E-3</v>
      </c>
      <c r="H2275" s="444">
        <v>1.2628155123778863E-4</v>
      </c>
      <c r="I2275" s="412">
        <v>1.2081866723052011E-4</v>
      </c>
      <c r="J2275" s="428">
        <v>3.467517844517487E-2</v>
      </c>
    </row>
    <row r="2276" spans="1:10" ht="15.6" x14ac:dyDescent="0.3">
      <c r="A2276" s="422" t="s">
        <v>211</v>
      </c>
      <c r="B2276" s="423">
        <v>2024</v>
      </c>
      <c r="C2276" s="436" t="s">
        <v>2653</v>
      </c>
      <c r="D2276" s="433">
        <v>1.7380088936572915E-2</v>
      </c>
      <c r="E2276" s="407">
        <v>8.2642190354141221E-2</v>
      </c>
      <c r="F2276" s="407">
        <v>1.6661881024803422E-3</v>
      </c>
      <c r="G2276" s="429">
        <v>1.5361388125624854E-3</v>
      </c>
      <c r="H2276" s="444">
        <v>1.1049227073433702E-4</v>
      </c>
      <c r="I2276" s="412">
        <v>1.0571242401242903E-4</v>
      </c>
      <c r="J2276" s="428">
        <v>3.3625383212922043E-2</v>
      </c>
    </row>
    <row r="2277" spans="1:10" ht="15.6" x14ac:dyDescent="0.3">
      <c r="A2277" s="422" t="s">
        <v>211</v>
      </c>
      <c r="B2277" s="423">
        <v>2025</v>
      </c>
      <c r="C2277" s="436" t="s">
        <v>2654</v>
      </c>
      <c r="D2277" s="433">
        <v>1.5236735884695903E-2</v>
      </c>
      <c r="E2277" s="407">
        <v>7.3175384180380568E-2</v>
      </c>
      <c r="F2277" s="407">
        <v>1.5856916462588244E-3</v>
      </c>
      <c r="G2277" s="429">
        <v>1.4616898846346138E-3</v>
      </c>
      <c r="H2277" s="444">
        <v>9.9326347280604817E-5</v>
      </c>
      <c r="I2277" s="412">
        <v>9.5029533464642972E-5</v>
      </c>
      <c r="J2277" s="428">
        <v>3.2546285925463686E-2</v>
      </c>
    </row>
    <row r="2278" spans="1:10" ht="15.6" x14ac:dyDescent="0.3">
      <c r="A2278" s="422" t="s">
        <v>211</v>
      </c>
      <c r="B2278" s="423">
        <v>2026</v>
      </c>
      <c r="C2278" s="436" t="s">
        <v>2655</v>
      </c>
      <c r="D2278" s="433">
        <v>1.3449111819554072E-2</v>
      </c>
      <c r="E2278" s="407">
        <v>6.5358955669288926E-2</v>
      </c>
      <c r="F2278" s="407">
        <v>1.5078981172712196E-3</v>
      </c>
      <c r="G2278" s="429">
        <v>1.3897617055912215E-3</v>
      </c>
      <c r="H2278" s="444">
        <v>8.8642406920826024E-5</v>
      </c>
      <c r="I2278" s="412">
        <v>8.4807775635518666E-5</v>
      </c>
      <c r="J2278" s="428">
        <v>3.1545870144220091E-2</v>
      </c>
    </row>
    <row r="2279" spans="1:10" ht="15.6" x14ac:dyDescent="0.3">
      <c r="A2279" s="422" t="s">
        <v>211</v>
      </c>
      <c r="B2279" s="423">
        <v>2027</v>
      </c>
      <c r="C2279" s="436" t="s">
        <v>2656</v>
      </c>
      <c r="D2279" s="433">
        <v>1.1903727414525968E-2</v>
      </c>
      <c r="E2279" s="407">
        <v>5.8620200521976869E-2</v>
      </c>
      <c r="F2279" s="407">
        <v>1.4205087556088847E-3</v>
      </c>
      <c r="G2279" s="429">
        <v>1.3088839144078186E-3</v>
      </c>
      <c r="H2279" s="444">
        <v>7.4537168262579415E-5</v>
      </c>
      <c r="I2279" s="412">
        <v>7.1312723357860275E-5</v>
      </c>
      <c r="J2279" s="428">
        <v>3.0646543220377073E-2</v>
      </c>
    </row>
    <row r="2280" spans="1:10" ht="15.6" x14ac:dyDescent="0.3">
      <c r="A2280" s="422" t="s">
        <v>211</v>
      </c>
      <c r="B2280" s="423">
        <v>2028</v>
      </c>
      <c r="C2280" s="436" t="s">
        <v>2657</v>
      </c>
      <c r="D2280" s="433">
        <v>1.0578295087879106E-2</v>
      </c>
      <c r="E2280" s="407">
        <v>5.2860188978897819E-2</v>
      </c>
      <c r="F2280" s="407">
        <v>1.3291548823400514E-3</v>
      </c>
      <c r="G2280" s="429">
        <v>1.2244526565406151E-3</v>
      </c>
      <c r="H2280" s="444">
        <v>6.2874765857782243E-5</v>
      </c>
      <c r="I2280" s="412">
        <v>6.0154831318662841E-5</v>
      </c>
      <c r="J2280" s="428">
        <v>2.9835625973920352E-2</v>
      </c>
    </row>
    <row r="2281" spans="1:10" ht="15.6" x14ac:dyDescent="0.3">
      <c r="A2281" s="422" t="s">
        <v>211</v>
      </c>
      <c r="B2281" s="423">
        <v>2029</v>
      </c>
      <c r="C2281" s="436" t="s">
        <v>2658</v>
      </c>
      <c r="D2281" s="433">
        <v>9.3800921985538362E-3</v>
      </c>
      <c r="E2281" s="407">
        <v>4.777896300949365E-2</v>
      </c>
      <c r="F2281" s="407">
        <v>1.2431492344903859E-3</v>
      </c>
      <c r="G2281" s="429">
        <v>1.1450868414662372E-3</v>
      </c>
      <c r="H2281" s="444">
        <v>5.5181178729723871E-5</v>
      </c>
      <c r="I2281" s="412">
        <v>5.2794065364152347E-5</v>
      </c>
      <c r="J2281" s="428">
        <v>2.9105364699341281E-2</v>
      </c>
    </row>
    <row r="2282" spans="1:10" ht="15.6" x14ac:dyDescent="0.3">
      <c r="A2282" s="422" t="s">
        <v>211</v>
      </c>
      <c r="B2282" s="423">
        <v>2030</v>
      </c>
      <c r="C2282" s="436" t="s">
        <v>2659</v>
      </c>
      <c r="D2282" s="433">
        <v>8.3787978861529621E-3</v>
      </c>
      <c r="E2282" s="407">
        <v>4.3458435647712651E-2</v>
      </c>
      <c r="F2282" s="407">
        <v>1.1617682205037664E-3</v>
      </c>
      <c r="G2282" s="429">
        <v>1.0700103910005218E-3</v>
      </c>
      <c r="H2282" s="444">
        <v>4.8485100119808136E-5</v>
      </c>
      <c r="I2282" s="412">
        <v>4.6387656150842598E-5</v>
      </c>
      <c r="J2282" s="428">
        <v>2.8452374747910684E-2</v>
      </c>
    </row>
    <row r="2283" spans="1:10" ht="15.6" x14ac:dyDescent="0.3">
      <c r="A2283" s="422" t="s">
        <v>211</v>
      </c>
      <c r="B2283" s="423">
        <v>2031</v>
      </c>
      <c r="C2283" s="436" t="s">
        <v>2660</v>
      </c>
      <c r="D2283" s="433">
        <v>7.4801355189127372E-3</v>
      </c>
      <c r="E2283" s="407">
        <v>3.9635278306816707E-2</v>
      </c>
      <c r="F2283" s="407">
        <v>1.0860476167614804E-3</v>
      </c>
      <c r="G2283" s="429">
        <v>1.0002255155877255E-3</v>
      </c>
      <c r="H2283" s="444">
        <v>4.4123864569967157E-5</v>
      </c>
      <c r="I2283" s="412">
        <v>4.2215085720360939E-5</v>
      </c>
      <c r="J2283" s="428">
        <v>2.790900350179365E-2</v>
      </c>
    </row>
    <row r="2284" spans="1:10" ht="15.6" x14ac:dyDescent="0.3">
      <c r="A2284" s="422" t="s">
        <v>211</v>
      </c>
      <c r="B2284" s="423">
        <v>2032</v>
      </c>
      <c r="C2284" s="436" t="s">
        <v>2661</v>
      </c>
      <c r="D2284" s="433">
        <v>6.7152871345473441E-3</v>
      </c>
      <c r="E2284" s="407">
        <v>3.6484070551536844E-2</v>
      </c>
      <c r="F2284" s="407">
        <v>1.0164858362378139E-3</v>
      </c>
      <c r="G2284" s="429">
        <v>9.3611351037806482E-4</v>
      </c>
      <c r="H2284" s="444">
        <v>4.0032487024181636E-5</v>
      </c>
      <c r="I2284" s="412">
        <v>3.8300699356133486E-5</v>
      </c>
      <c r="J2284" s="428">
        <v>2.7393225715644932E-2</v>
      </c>
    </row>
    <row r="2285" spans="1:10" ht="15.6" x14ac:dyDescent="0.3">
      <c r="A2285" s="422" t="s">
        <v>211</v>
      </c>
      <c r="B2285" s="423">
        <v>2033</v>
      </c>
      <c r="C2285" s="436" t="s">
        <v>2662</v>
      </c>
      <c r="D2285" s="433">
        <v>6.0462062510588605E-3</v>
      </c>
      <c r="E2285" s="407">
        <v>3.3800767210935528E-2</v>
      </c>
      <c r="F2285" s="407">
        <v>9.5285051346573574E-4</v>
      </c>
      <c r="G2285" s="429">
        <v>8.7749336672026399E-4</v>
      </c>
      <c r="H2285" s="444">
        <v>3.7086641683411651E-5</v>
      </c>
      <c r="I2285" s="412">
        <v>3.5482289980809374E-5</v>
      </c>
      <c r="J2285" s="428">
        <v>2.6939116614911929E-2</v>
      </c>
    </row>
    <row r="2286" spans="1:10" ht="15.6" x14ac:dyDescent="0.3">
      <c r="A2286" s="422" t="s">
        <v>211</v>
      </c>
      <c r="B2286" s="423">
        <v>2034</v>
      </c>
      <c r="C2286" s="436" t="s">
        <v>2663</v>
      </c>
      <c r="D2286" s="433">
        <v>5.4326795975412571E-3</v>
      </c>
      <c r="E2286" s="407">
        <v>3.1415327978457856E-2</v>
      </c>
      <c r="F2286" s="407">
        <v>8.9346785943136744E-4</v>
      </c>
      <c r="G2286" s="429">
        <v>8.2279591787301953E-4</v>
      </c>
      <c r="H2286" s="444">
        <v>3.4476734442433411E-5</v>
      </c>
      <c r="I2286" s="412">
        <v>3.2985286171784867E-5</v>
      </c>
      <c r="J2286" s="428">
        <v>2.6540374244265523E-2</v>
      </c>
    </row>
    <row r="2287" spans="1:10" ht="15.6" x14ac:dyDescent="0.3">
      <c r="A2287" s="422" t="s">
        <v>211</v>
      </c>
      <c r="B2287" s="423">
        <v>2035</v>
      </c>
      <c r="C2287" s="436" t="s">
        <v>2664</v>
      </c>
      <c r="D2287" s="433">
        <v>4.88987464515671E-3</v>
      </c>
      <c r="E2287" s="407">
        <v>2.9381949227296925E-2</v>
      </c>
      <c r="F2287" s="407">
        <v>8.3899390077625405E-4</v>
      </c>
      <c r="G2287" s="429">
        <v>7.7262255057283238E-4</v>
      </c>
      <c r="H2287" s="444">
        <v>3.215432987345487E-5</v>
      </c>
      <c r="I2287" s="412">
        <v>3.076334779643418E-5</v>
      </c>
      <c r="J2287" s="428">
        <v>2.6193412301810531E-2</v>
      </c>
    </row>
    <row r="2288" spans="1:10" ht="15.6" x14ac:dyDescent="0.3">
      <c r="A2288" s="422" t="s">
        <v>211</v>
      </c>
      <c r="B2288" s="423">
        <v>2036</v>
      </c>
      <c r="C2288" s="436" t="s">
        <v>2665</v>
      </c>
      <c r="D2288" s="433">
        <v>4.4259996847852085E-3</v>
      </c>
      <c r="E2288" s="407">
        <v>2.7678886017732107E-2</v>
      </c>
      <c r="F2288" s="407">
        <v>7.9282625175755854E-4</v>
      </c>
      <c r="G2288" s="429">
        <v>7.3009241924348466E-4</v>
      </c>
      <c r="H2288" s="444">
        <v>2.9989953384328695E-5</v>
      </c>
      <c r="I2288" s="412">
        <v>2.869260127615351E-5</v>
      </c>
      <c r="J2288" s="428">
        <v>2.5893220070210912E-2</v>
      </c>
    </row>
    <row r="2289" spans="1:10" ht="15.6" x14ac:dyDescent="0.3">
      <c r="A2289" s="422" t="s">
        <v>211</v>
      </c>
      <c r="B2289" s="423">
        <v>2037</v>
      </c>
      <c r="C2289" s="436" t="s">
        <v>2666</v>
      </c>
      <c r="D2289" s="433">
        <v>4.0175280571120931E-3</v>
      </c>
      <c r="E2289" s="407">
        <v>2.6210805874345353E-2</v>
      </c>
      <c r="F2289" s="407">
        <v>7.5128942999901104E-4</v>
      </c>
      <c r="G2289" s="429">
        <v>6.9182582416866861E-4</v>
      </c>
      <c r="H2289" s="444">
        <v>2.7977452620808648E-5</v>
      </c>
      <c r="I2289" s="412">
        <v>2.6767160404817934E-5</v>
      </c>
      <c r="J2289" s="428">
        <v>2.5636541373097357E-2</v>
      </c>
    </row>
    <row r="2290" spans="1:10" ht="15.6" x14ac:dyDescent="0.3">
      <c r="A2290" s="422" t="s">
        <v>211</v>
      </c>
      <c r="B2290" s="423">
        <v>2038</v>
      </c>
      <c r="C2290" s="436" t="s">
        <v>2667</v>
      </c>
      <c r="D2290" s="433">
        <v>3.647333970573749E-3</v>
      </c>
      <c r="E2290" s="407">
        <v>2.487878611941121E-2</v>
      </c>
      <c r="F2290" s="407">
        <v>7.1435142394407896E-4</v>
      </c>
      <c r="G2290" s="429">
        <v>6.5780982722369642E-4</v>
      </c>
      <c r="H2290" s="444">
        <v>2.6559330001101679E-5</v>
      </c>
      <c r="I2290" s="412">
        <v>2.541038514189902E-5</v>
      </c>
      <c r="J2290" s="428">
        <v>2.5418056912490775E-2</v>
      </c>
    </row>
    <row r="2291" spans="1:10" ht="15.6" x14ac:dyDescent="0.3">
      <c r="A2291" s="422" t="s">
        <v>211</v>
      </c>
      <c r="B2291" s="423">
        <v>2039</v>
      </c>
      <c r="C2291" s="436" t="s">
        <v>2668</v>
      </c>
      <c r="D2291" s="433">
        <v>3.2977052245783344E-3</v>
      </c>
      <c r="E2291" s="407">
        <v>2.362726270243188E-2</v>
      </c>
      <c r="F2291" s="407">
        <v>6.8121113180695286E-4</v>
      </c>
      <c r="G2291" s="429">
        <v>6.2729313329240642E-4</v>
      </c>
      <c r="H2291" s="444">
        <v>2.5340933200152791E-5</v>
      </c>
      <c r="I2291" s="412">
        <v>2.4244695647228708E-5</v>
      </c>
      <c r="J2291" s="428">
        <v>2.5232588549145927E-2</v>
      </c>
    </row>
    <row r="2292" spans="1:10" ht="15.6" x14ac:dyDescent="0.3">
      <c r="A2292" s="422" t="s">
        <v>211</v>
      </c>
      <c r="B2292" s="423">
        <v>2040</v>
      </c>
      <c r="C2292" s="436" t="s">
        <v>2669</v>
      </c>
      <c r="D2292" s="433">
        <v>2.9884186677401185E-3</v>
      </c>
      <c r="E2292" s="407">
        <v>2.2588461487139506E-2</v>
      </c>
      <c r="F2292" s="407">
        <v>6.5177903106869656E-4</v>
      </c>
      <c r="G2292" s="429">
        <v>6.0019170091786121E-4</v>
      </c>
      <c r="H2292" s="444">
        <v>2.4275885395363241E-5</v>
      </c>
      <c r="I2292" s="412">
        <v>2.3225721339024637E-5</v>
      </c>
      <c r="J2292" s="428">
        <v>2.5076529799046891E-2</v>
      </c>
    </row>
    <row r="2293" spans="1:10" ht="15.6" x14ac:dyDescent="0.3">
      <c r="A2293" s="422" t="s">
        <v>211</v>
      </c>
      <c r="B2293" s="423">
        <v>2041</v>
      </c>
      <c r="C2293" s="436" t="s">
        <v>2670</v>
      </c>
      <c r="D2293" s="433">
        <v>2.7611305419058337E-3</v>
      </c>
      <c r="E2293" s="407">
        <v>2.178506737637639E-2</v>
      </c>
      <c r="F2293" s="407">
        <v>6.2954819294986709E-4</v>
      </c>
      <c r="G2293" s="429">
        <v>5.7971681191974116E-4</v>
      </c>
      <c r="H2293" s="444">
        <v>2.335162591164767E-5</v>
      </c>
      <c r="I2293" s="412">
        <v>2.2341444911445615E-5</v>
      </c>
      <c r="J2293" s="428">
        <v>2.4947134492818834E-2</v>
      </c>
    </row>
    <row r="2294" spans="1:10" ht="15.6" x14ac:dyDescent="0.3">
      <c r="A2294" s="422" t="s">
        <v>211</v>
      </c>
      <c r="B2294" s="423">
        <v>2042</v>
      </c>
      <c r="C2294" s="436" t="s">
        <v>2671</v>
      </c>
      <c r="D2294" s="433">
        <v>2.5627293434685823E-3</v>
      </c>
      <c r="E2294" s="407">
        <v>2.1045273918403346E-2</v>
      </c>
      <c r="F2294" s="407">
        <v>6.1018253047222769E-4</v>
      </c>
      <c r="G2294" s="429">
        <v>5.6188095395369594E-4</v>
      </c>
      <c r="H2294" s="444">
        <v>2.2550974754408733E-5</v>
      </c>
      <c r="I2294" s="412">
        <v>2.1575429568855865E-5</v>
      </c>
      <c r="J2294" s="428">
        <v>2.4838790739827872E-2</v>
      </c>
    </row>
    <row r="2295" spans="1:10" ht="15.6" x14ac:dyDescent="0.3">
      <c r="A2295" s="422" t="s">
        <v>211</v>
      </c>
      <c r="B2295" s="423">
        <v>2043</v>
      </c>
      <c r="C2295" s="436" t="s">
        <v>2672</v>
      </c>
      <c r="D2295" s="433">
        <v>2.4115943912063481E-3</v>
      </c>
      <c r="E2295" s="407">
        <v>2.0474894583282322E-2</v>
      </c>
      <c r="F2295" s="407">
        <v>5.9350425239437278E-4</v>
      </c>
      <c r="G2295" s="429">
        <v>5.4652072279306855E-4</v>
      </c>
      <c r="H2295" s="444">
        <v>2.1875762983047402E-5</v>
      </c>
      <c r="I2295" s="412">
        <v>2.09294271598371E-5</v>
      </c>
      <c r="J2295" s="428">
        <v>2.4749131573940111E-2</v>
      </c>
    </row>
    <row r="2296" spans="1:10" ht="15.6" x14ac:dyDescent="0.3">
      <c r="A2296" s="422" t="s">
        <v>211</v>
      </c>
      <c r="B2296" s="423">
        <v>2044</v>
      </c>
      <c r="C2296" s="436" t="s">
        <v>2673</v>
      </c>
      <c r="D2296" s="433">
        <v>2.2955928238213939E-3</v>
      </c>
      <c r="E2296" s="407">
        <v>2.000774453340087E-2</v>
      </c>
      <c r="F2296" s="407">
        <v>5.7912414104684974E-4</v>
      </c>
      <c r="G2296" s="429">
        <v>5.3327914200972906E-4</v>
      </c>
      <c r="H2296" s="444">
        <v>2.1349995836807535E-5</v>
      </c>
      <c r="I2296" s="412">
        <v>2.0426404467609657E-5</v>
      </c>
      <c r="J2296" s="428">
        <v>2.4674226965503154E-2</v>
      </c>
    </row>
    <row r="2297" spans="1:10" ht="15.6" x14ac:dyDescent="0.3">
      <c r="A2297" s="422" t="s">
        <v>211</v>
      </c>
      <c r="B2297" s="423">
        <v>2045</v>
      </c>
      <c r="C2297" s="436" t="s">
        <v>2674</v>
      </c>
      <c r="D2297" s="433">
        <v>2.2176926266381193E-3</v>
      </c>
      <c r="E2297" s="407">
        <v>1.9689252206568846E-2</v>
      </c>
      <c r="F2297" s="407">
        <v>5.6682654556050366E-4</v>
      </c>
      <c r="G2297" s="429">
        <v>5.2195670150469305E-4</v>
      </c>
      <c r="H2297" s="444">
        <v>2.0940755608731396E-5</v>
      </c>
      <c r="I2297" s="412">
        <v>2.0034867790647421E-5</v>
      </c>
      <c r="J2297" s="428">
        <v>2.4610401519698098E-2</v>
      </c>
    </row>
    <row r="2298" spans="1:10" ht="15.6" x14ac:dyDescent="0.3">
      <c r="A2298" s="422" t="s">
        <v>211</v>
      </c>
      <c r="B2298" s="423">
        <v>2046</v>
      </c>
      <c r="C2298" s="436" t="s">
        <v>2675</v>
      </c>
      <c r="D2298" s="433">
        <v>2.1504605001377271E-3</v>
      </c>
      <c r="E2298" s="407">
        <v>1.9430122864474379E-2</v>
      </c>
      <c r="F2298" s="407">
        <v>5.5630122635293806E-4</v>
      </c>
      <c r="G2298" s="429">
        <v>5.1226410670908733E-4</v>
      </c>
      <c r="H2298" s="444">
        <v>2.0539646072404181E-5</v>
      </c>
      <c r="I2298" s="412">
        <v>1.9651110075308201E-5</v>
      </c>
      <c r="J2298" s="428">
        <v>2.4556833783115E-2</v>
      </c>
    </row>
    <row r="2299" spans="1:10" ht="15.6" x14ac:dyDescent="0.3">
      <c r="A2299" s="422" t="s">
        <v>211</v>
      </c>
      <c r="B2299" s="423">
        <v>2047</v>
      </c>
      <c r="C2299" s="436" t="s">
        <v>2676</v>
      </c>
      <c r="D2299" s="433">
        <v>2.0908884579138279E-3</v>
      </c>
      <c r="E2299" s="407">
        <v>1.9198002892389567E-2</v>
      </c>
      <c r="F2299" s="407">
        <v>5.4744783924244372E-4</v>
      </c>
      <c r="G2299" s="429">
        <v>5.041129557788052E-4</v>
      </c>
      <c r="H2299" s="444">
        <v>2.0250240213383938E-5</v>
      </c>
      <c r="I2299" s="412">
        <v>1.9374223785641999E-5</v>
      </c>
      <c r="J2299" s="428">
        <v>2.4511619615982236E-2</v>
      </c>
    </row>
    <row r="2300" spans="1:10" ht="15.6" x14ac:dyDescent="0.3">
      <c r="A2300" s="422" t="s">
        <v>211</v>
      </c>
      <c r="B2300" s="423">
        <v>2048</v>
      </c>
      <c r="C2300" s="436" t="s">
        <v>2677</v>
      </c>
      <c r="D2300" s="433">
        <v>2.0431817055911899E-3</v>
      </c>
      <c r="E2300" s="407">
        <v>1.9008775161022867E-2</v>
      </c>
      <c r="F2300" s="407">
        <v>5.3992096641572863E-4</v>
      </c>
      <c r="G2300" s="429">
        <v>4.9718047886815916E-4</v>
      </c>
      <c r="H2300" s="444">
        <v>1.9933823344766704E-5</v>
      </c>
      <c r="I2300" s="412">
        <v>1.9071494970697324E-5</v>
      </c>
      <c r="J2300" s="428">
        <v>2.4473144337008219E-2</v>
      </c>
    </row>
    <row r="2301" spans="1:10" ht="15.6" x14ac:dyDescent="0.3">
      <c r="A2301" s="422" t="s">
        <v>211</v>
      </c>
      <c r="B2301" s="423">
        <v>2049</v>
      </c>
      <c r="C2301" s="436" t="s">
        <v>2678</v>
      </c>
      <c r="D2301" s="433">
        <v>2.0255250708726951E-3</v>
      </c>
      <c r="E2301" s="407">
        <v>1.8999513728246313E-2</v>
      </c>
      <c r="F2301" s="407">
        <v>5.3526475144556412E-4</v>
      </c>
      <c r="G2301" s="429">
        <v>4.9289131089667534E-4</v>
      </c>
      <c r="H2301" s="444">
        <v>1.9720552310998471E-5</v>
      </c>
      <c r="I2301" s="412">
        <v>1.8867449947444199E-5</v>
      </c>
      <c r="J2301" s="428">
        <v>2.4441132912946625E-2</v>
      </c>
    </row>
    <row r="2302" spans="1:10" ht="15.6" x14ac:dyDescent="0.3">
      <c r="A2302" s="422" t="s">
        <v>211</v>
      </c>
      <c r="B2302" s="423">
        <v>2050</v>
      </c>
      <c r="C2302" s="436" t="s">
        <v>2679</v>
      </c>
      <c r="D2302" s="433">
        <v>2.010682413044054E-3</v>
      </c>
      <c r="E2302" s="407">
        <v>1.8992006817135792E-2</v>
      </c>
      <c r="F2302" s="407">
        <v>5.3134881268347527E-4</v>
      </c>
      <c r="G2302" s="429">
        <v>4.8928139800523841E-4</v>
      </c>
      <c r="H2302" s="444">
        <v>1.9469682911345782E-5</v>
      </c>
      <c r="I2302" s="412">
        <v>1.8627433046971654E-5</v>
      </c>
      <c r="J2302" s="428">
        <v>2.4415736784412601E-2</v>
      </c>
    </row>
    <row r="2303" spans="1:10" ht="15.6" x14ac:dyDescent="0.3">
      <c r="A2303" s="422" t="s">
        <v>212</v>
      </c>
      <c r="B2303" s="423">
        <v>2015</v>
      </c>
      <c r="C2303" s="436" t="s">
        <v>2680</v>
      </c>
      <c r="D2303" s="433">
        <v>7.6780313796834004E-2</v>
      </c>
      <c r="E2303" s="407">
        <v>0.27468382803117986</v>
      </c>
      <c r="F2303" s="407">
        <v>2.9178104966204412E-3</v>
      </c>
      <c r="G2303" s="429">
        <v>2.7004581174489817E-3</v>
      </c>
      <c r="H2303" s="444">
        <v>3.4305462529509378E-4</v>
      </c>
      <c r="I2303" s="412">
        <v>3.2821423405999438E-4</v>
      </c>
      <c r="J2303" s="428">
        <v>4.3937382208446868E-2</v>
      </c>
    </row>
    <row r="2304" spans="1:10" ht="15.6" x14ac:dyDescent="0.3">
      <c r="A2304" s="422" t="s">
        <v>212</v>
      </c>
      <c r="B2304" s="423">
        <v>2016</v>
      </c>
      <c r="C2304" s="436" t="s">
        <v>2681</v>
      </c>
      <c r="D2304" s="433">
        <v>6.2885536929820574E-2</v>
      </c>
      <c r="E2304" s="407">
        <v>0.23357232723711174</v>
      </c>
      <c r="F2304" s="407">
        <v>2.6439219358068266E-3</v>
      </c>
      <c r="G2304" s="429">
        <v>2.4442938259219729E-3</v>
      </c>
      <c r="H2304" s="444">
        <v>2.7409973136430167E-4</v>
      </c>
      <c r="I2304" s="412">
        <v>2.6224229831735496E-4</v>
      </c>
      <c r="J2304" s="428">
        <v>4.3010856957960864E-2</v>
      </c>
    </row>
    <row r="2305" spans="1:10" ht="15.6" x14ac:dyDescent="0.3">
      <c r="A2305" s="422" t="s">
        <v>212</v>
      </c>
      <c r="B2305" s="423">
        <v>2017</v>
      </c>
      <c r="C2305" s="436" t="s">
        <v>2682</v>
      </c>
      <c r="D2305" s="433">
        <v>5.2588789068691473E-2</v>
      </c>
      <c r="E2305" s="407">
        <v>0.20042512703619839</v>
      </c>
      <c r="F2305" s="407">
        <v>2.5022486709021579E-3</v>
      </c>
      <c r="G2305" s="429">
        <v>2.3119975908519061E-3</v>
      </c>
      <c r="H2305" s="444">
        <v>2.4803417069980391E-4</v>
      </c>
      <c r="I2305" s="412">
        <v>2.3730432226912816E-4</v>
      </c>
      <c r="J2305" s="428">
        <v>4.2025585838185324E-2</v>
      </c>
    </row>
    <row r="2306" spans="1:10" ht="15.6" x14ac:dyDescent="0.3">
      <c r="A2306" s="422" t="s">
        <v>212</v>
      </c>
      <c r="B2306" s="423">
        <v>2018</v>
      </c>
      <c r="C2306" s="436" t="s">
        <v>2683</v>
      </c>
      <c r="D2306" s="433">
        <v>4.3651289210871407E-2</v>
      </c>
      <c r="E2306" s="407">
        <v>0.17136721645030495</v>
      </c>
      <c r="F2306" s="407">
        <v>2.4081814823100731E-3</v>
      </c>
      <c r="G2306" s="429">
        <v>2.2238052471952523E-3</v>
      </c>
      <c r="H2306" s="444">
        <v>2.2541931444945308E-4</v>
      </c>
      <c r="I2306" s="412">
        <v>2.156677746895669E-4</v>
      </c>
      <c r="J2306" s="428">
        <v>4.0988241780967771E-2</v>
      </c>
    </row>
    <row r="2307" spans="1:10" ht="15.6" x14ac:dyDescent="0.3">
      <c r="A2307" s="422" t="s">
        <v>212</v>
      </c>
      <c r="B2307" s="423">
        <v>2019</v>
      </c>
      <c r="C2307" s="436" t="s">
        <v>2684</v>
      </c>
      <c r="D2307" s="433">
        <v>3.6147631876126643E-2</v>
      </c>
      <c r="E2307" s="407">
        <v>0.14647695284190468</v>
      </c>
      <c r="F2307" s="407">
        <v>2.3391104563475181E-3</v>
      </c>
      <c r="G2307" s="429">
        <v>2.1589424026658916E-3</v>
      </c>
      <c r="H2307" s="444">
        <v>2.0590393984134205E-4</v>
      </c>
      <c r="I2307" s="412">
        <v>1.9699662654840727E-4</v>
      </c>
      <c r="J2307" s="428">
        <v>3.9876034140765793E-2</v>
      </c>
    </row>
    <row r="2308" spans="1:10" ht="15.6" x14ac:dyDescent="0.3">
      <c r="A2308" s="422" t="s">
        <v>212</v>
      </c>
      <c r="B2308" s="423">
        <v>2020</v>
      </c>
      <c r="C2308" s="436" t="s">
        <v>2685</v>
      </c>
      <c r="D2308" s="433">
        <v>3.0601494316673993E-2</v>
      </c>
      <c r="E2308" s="407">
        <v>0.12562365567221465</v>
      </c>
      <c r="F2308" s="407">
        <v>2.2530831250788218E-3</v>
      </c>
      <c r="G2308" s="429">
        <v>2.079036349002231E-3</v>
      </c>
      <c r="H2308" s="444">
        <v>1.8928561442901106E-4</v>
      </c>
      <c r="I2308" s="412">
        <v>1.810972025372135E-4</v>
      </c>
      <c r="J2308" s="428">
        <v>3.8780479711584513E-2</v>
      </c>
    </row>
    <row r="2309" spans="1:10" ht="15.6" x14ac:dyDescent="0.3">
      <c r="A2309" s="422" t="s">
        <v>212</v>
      </c>
      <c r="B2309" s="423">
        <v>2021</v>
      </c>
      <c r="C2309" s="436" t="s">
        <v>2686</v>
      </c>
      <c r="D2309" s="433">
        <v>2.6345248533956298E-2</v>
      </c>
      <c r="E2309" s="407">
        <v>0.10817046941297635</v>
      </c>
      <c r="F2309" s="407">
        <v>2.1506625713510813E-3</v>
      </c>
      <c r="G2309" s="429">
        <v>1.9841837572447626E-3</v>
      </c>
      <c r="H2309" s="444">
        <v>1.7372735853381048E-4</v>
      </c>
      <c r="I2309" s="412">
        <v>1.6621198990508443E-4</v>
      </c>
      <c r="J2309" s="428">
        <v>3.7719587045689125E-2</v>
      </c>
    </row>
    <row r="2310" spans="1:10" ht="15.6" x14ac:dyDescent="0.3">
      <c r="A2310" s="422" t="s">
        <v>212</v>
      </c>
      <c r="B2310" s="423">
        <v>2022</v>
      </c>
      <c r="C2310" s="436" t="s">
        <v>2687</v>
      </c>
      <c r="D2310" s="433">
        <v>2.2219392453026877E-2</v>
      </c>
      <c r="E2310" s="407">
        <v>9.3082924276014598E-2</v>
      </c>
      <c r="F2310" s="407">
        <v>2.0360846489120405E-3</v>
      </c>
      <c r="G2310" s="429">
        <v>1.8780781082118948E-3</v>
      </c>
      <c r="H2310" s="444">
        <v>1.5815537804518938E-4</v>
      </c>
      <c r="I2310" s="412">
        <v>1.5131364639937113E-4</v>
      </c>
      <c r="J2310" s="428">
        <v>3.6622413961176326E-2</v>
      </c>
    </row>
    <row r="2311" spans="1:10" ht="15.6" x14ac:dyDescent="0.3">
      <c r="A2311" s="422" t="s">
        <v>212</v>
      </c>
      <c r="B2311" s="423">
        <v>2023</v>
      </c>
      <c r="C2311" s="436" t="s">
        <v>2688</v>
      </c>
      <c r="D2311" s="433">
        <v>1.9146548142205445E-2</v>
      </c>
      <c r="E2311" s="407">
        <v>8.0746407824190111E-2</v>
      </c>
      <c r="F2311" s="407">
        <v>1.9294837485546339E-3</v>
      </c>
      <c r="G2311" s="429">
        <v>1.7793937584448785E-3</v>
      </c>
      <c r="H2311" s="444">
        <v>1.4111452091707252E-4</v>
      </c>
      <c r="I2311" s="412">
        <v>1.350099692073807E-4</v>
      </c>
      <c r="J2311" s="428">
        <v>3.5532006854337141E-2</v>
      </c>
    </row>
    <row r="2312" spans="1:10" ht="15.6" x14ac:dyDescent="0.3">
      <c r="A2312" s="422" t="s">
        <v>212</v>
      </c>
      <c r="B2312" s="423">
        <v>2024</v>
      </c>
      <c r="C2312" s="436" t="s">
        <v>2689</v>
      </c>
      <c r="D2312" s="433">
        <v>1.6548018030360444E-2</v>
      </c>
      <c r="E2312" s="407">
        <v>7.0416688314215534E-2</v>
      </c>
      <c r="F2312" s="407">
        <v>1.8306380799774456E-3</v>
      </c>
      <c r="G2312" s="429">
        <v>1.6877832087056352E-3</v>
      </c>
      <c r="H2312" s="444">
        <v>1.2255076825311526E-4</v>
      </c>
      <c r="I2312" s="412">
        <v>1.1724927626631057E-4</v>
      </c>
      <c r="J2312" s="428">
        <v>3.4585082743171541E-2</v>
      </c>
    </row>
    <row r="2313" spans="1:10" ht="15.6" x14ac:dyDescent="0.3">
      <c r="A2313" s="422" t="s">
        <v>212</v>
      </c>
      <c r="B2313" s="423">
        <v>2025</v>
      </c>
      <c r="C2313" s="436" t="s">
        <v>2690</v>
      </c>
      <c r="D2313" s="433">
        <v>1.4457614878053287E-2</v>
      </c>
      <c r="E2313" s="407">
        <v>6.2095681672829854E-2</v>
      </c>
      <c r="F2313" s="407">
        <v>1.7505216478874968E-3</v>
      </c>
      <c r="G2313" s="429">
        <v>1.6136274083417934E-3</v>
      </c>
      <c r="H2313" s="444">
        <v>1.0961412685636307E-4</v>
      </c>
      <c r="I2313" s="412">
        <v>1.0487226824990056E-4</v>
      </c>
      <c r="J2313" s="428">
        <v>3.3511325080949651E-2</v>
      </c>
    </row>
    <row r="2314" spans="1:10" ht="15.6" x14ac:dyDescent="0.3">
      <c r="A2314" s="422" t="s">
        <v>212</v>
      </c>
      <c r="B2314" s="423">
        <v>2026</v>
      </c>
      <c r="C2314" s="436" t="s">
        <v>2691</v>
      </c>
      <c r="D2314" s="433">
        <v>1.2639852865778329E-2</v>
      </c>
      <c r="E2314" s="407">
        <v>5.5217087302656731E-2</v>
      </c>
      <c r="F2314" s="407">
        <v>1.6579569336891359E-3</v>
      </c>
      <c r="G2314" s="429">
        <v>1.5279462197182712E-3</v>
      </c>
      <c r="H2314" s="444">
        <v>9.4306891224985807E-5</v>
      </c>
      <c r="I2314" s="412">
        <v>9.0227216856098171E-5</v>
      </c>
      <c r="J2314" s="428">
        <v>3.2556246027196235E-2</v>
      </c>
    </row>
    <row r="2315" spans="1:10" ht="15.6" x14ac:dyDescent="0.3">
      <c r="A2315" s="422" t="s">
        <v>212</v>
      </c>
      <c r="B2315" s="423">
        <v>2027</v>
      </c>
      <c r="C2315" s="436" t="s">
        <v>2692</v>
      </c>
      <c r="D2315" s="433">
        <v>1.1184755444063691E-2</v>
      </c>
      <c r="E2315" s="407">
        <v>4.9531647049920677E-2</v>
      </c>
      <c r="F2315" s="407">
        <v>1.5682185473062382E-3</v>
      </c>
      <c r="G2315" s="429">
        <v>1.4447738352894699E-3</v>
      </c>
      <c r="H2315" s="444">
        <v>7.6581835593927361E-5</v>
      </c>
      <c r="I2315" s="412">
        <v>7.3268939285538079E-5</v>
      </c>
      <c r="J2315" s="428">
        <v>3.1700417905763015E-2</v>
      </c>
    </row>
    <row r="2316" spans="1:10" ht="15.6" x14ac:dyDescent="0.3">
      <c r="A2316" s="422" t="s">
        <v>212</v>
      </c>
      <c r="B2316" s="423">
        <v>2028</v>
      </c>
      <c r="C2316" s="436" t="s">
        <v>2693</v>
      </c>
      <c r="D2316" s="433">
        <v>9.9763536951652972E-3</v>
      </c>
      <c r="E2316" s="407">
        <v>4.4839215996649771E-2</v>
      </c>
      <c r="F2316" s="407">
        <v>1.4753061720761385E-3</v>
      </c>
      <c r="G2316" s="429">
        <v>1.3588324974676874E-3</v>
      </c>
      <c r="H2316" s="444">
        <v>6.2851289434026752E-5</v>
      </c>
      <c r="I2316" s="412">
        <v>6.013237047460706E-5</v>
      </c>
      <c r="J2316" s="428">
        <v>3.0939202441190854E-2</v>
      </c>
    </row>
    <row r="2317" spans="1:10" ht="15.6" x14ac:dyDescent="0.3">
      <c r="A2317" s="422" t="s">
        <v>212</v>
      </c>
      <c r="B2317" s="423">
        <v>2029</v>
      </c>
      <c r="C2317" s="436" t="s">
        <v>2694</v>
      </c>
      <c r="D2317" s="433">
        <v>8.9140354820538888E-3</v>
      </c>
      <c r="E2317" s="407">
        <v>4.0817400067948928E-2</v>
      </c>
      <c r="F2317" s="407">
        <v>1.3875186701026623E-3</v>
      </c>
      <c r="G2317" s="429">
        <v>1.2777776423087213E-3</v>
      </c>
      <c r="H2317" s="444">
        <v>5.3797868961238136E-5</v>
      </c>
      <c r="I2317" s="412">
        <v>5.1470596963921004E-5</v>
      </c>
      <c r="J2317" s="428">
        <v>3.0259956091592845E-2</v>
      </c>
    </row>
    <row r="2318" spans="1:10" ht="15.6" x14ac:dyDescent="0.3">
      <c r="A2318" s="422" t="s">
        <v>212</v>
      </c>
      <c r="B2318" s="423">
        <v>2030</v>
      </c>
      <c r="C2318" s="436" t="s">
        <v>2695</v>
      </c>
      <c r="D2318" s="433">
        <v>8.0273854387635877E-3</v>
      </c>
      <c r="E2318" s="407">
        <v>3.749465754714415E-2</v>
      </c>
      <c r="F2318" s="407">
        <v>1.3042085149486118E-3</v>
      </c>
      <c r="G2318" s="429">
        <v>1.2009001867960684E-3</v>
      </c>
      <c r="H2318" s="444">
        <v>4.6371294502175759E-5</v>
      </c>
      <c r="I2318" s="412">
        <v>4.4365292828540373E-5</v>
      </c>
      <c r="J2318" s="428">
        <v>2.9656018345988862E-2</v>
      </c>
    </row>
    <row r="2319" spans="1:10" ht="15.6" x14ac:dyDescent="0.3">
      <c r="A2319" s="422" t="s">
        <v>212</v>
      </c>
      <c r="B2319" s="423">
        <v>2031</v>
      </c>
      <c r="C2319" s="436" t="s">
        <v>2696</v>
      </c>
      <c r="D2319" s="433">
        <v>7.2450837452150479E-3</v>
      </c>
      <c r="E2319" s="407">
        <v>3.4614710412360673E-2</v>
      </c>
      <c r="F2319" s="407">
        <v>1.2271791638582099E-3</v>
      </c>
      <c r="G2319" s="429">
        <v>1.1299359158410006E-3</v>
      </c>
      <c r="H2319" s="444">
        <v>4.2652522308353676E-5</v>
      </c>
      <c r="I2319" s="412">
        <v>4.080739307368639E-5</v>
      </c>
      <c r="J2319" s="428">
        <v>2.9134485614488892E-2</v>
      </c>
    </row>
    <row r="2320" spans="1:10" ht="15.6" x14ac:dyDescent="0.3">
      <c r="A2320" s="422" t="s">
        <v>212</v>
      </c>
      <c r="B2320" s="423">
        <v>2032</v>
      </c>
      <c r="C2320" s="436" t="s">
        <v>2697</v>
      </c>
      <c r="D2320" s="433">
        <v>6.5749279432076998E-3</v>
      </c>
      <c r="E2320" s="407">
        <v>3.2238823077119373E-2</v>
      </c>
      <c r="F2320" s="407">
        <v>1.1541770502208589E-3</v>
      </c>
      <c r="G2320" s="429">
        <v>1.0626533164420607E-3</v>
      </c>
      <c r="H2320" s="444">
        <v>3.8364379639844403E-5</v>
      </c>
      <c r="I2320" s="412">
        <v>3.6704753558845111E-5</v>
      </c>
      <c r="J2320" s="428">
        <v>2.8661051772337496E-2</v>
      </c>
    </row>
    <row r="2321" spans="1:10" ht="15.6" x14ac:dyDescent="0.3">
      <c r="A2321" s="422" t="s">
        <v>212</v>
      </c>
      <c r="B2321" s="423">
        <v>2033</v>
      </c>
      <c r="C2321" s="436" t="s">
        <v>2698</v>
      </c>
      <c r="D2321" s="433">
        <v>5.9945375602115866E-3</v>
      </c>
      <c r="E2321" s="407">
        <v>3.026483739488663E-2</v>
      </c>
      <c r="F2321" s="407">
        <v>1.0870468212330049E-3</v>
      </c>
      <c r="G2321" s="429">
        <v>1.000830828096955E-3</v>
      </c>
      <c r="H2321" s="444">
        <v>3.5716102926777264E-5</v>
      </c>
      <c r="I2321" s="412">
        <v>3.4171040124109861E-5</v>
      </c>
      <c r="J2321" s="428">
        <v>2.8244353436521628E-2</v>
      </c>
    </row>
    <row r="2322" spans="1:10" ht="15.6" x14ac:dyDescent="0.3">
      <c r="A2322" s="422" t="s">
        <v>212</v>
      </c>
      <c r="B2322" s="423">
        <v>2034</v>
      </c>
      <c r="C2322" s="436" t="s">
        <v>2699</v>
      </c>
      <c r="D2322" s="433">
        <v>5.4677635982847599E-3</v>
      </c>
      <c r="E2322" s="407">
        <v>2.8540166443818047E-2</v>
      </c>
      <c r="F2322" s="407">
        <v>1.0237661030357095E-3</v>
      </c>
      <c r="G2322" s="429">
        <v>9.4256340395595343E-4</v>
      </c>
      <c r="H2322" s="444">
        <v>3.3485804583116998E-5</v>
      </c>
      <c r="I2322" s="412">
        <v>3.2037223499541518E-5</v>
      </c>
      <c r="J2322" s="428">
        <v>2.7878637255220606E-2</v>
      </c>
    </row>
    <row r="2323" spans="1:10" ht="15.6" x14ac:dyDescent="0.3">
      <c r="A2323" s="422" t="s">
        <v>212</v>
      </c>
      <c r="B2323" s="423">
        <v>2035</v>
      </c>
      <c r="C2323" s="436" t="s">
        <v>2700</v>
      </c>
      <c r="D2323" s="433">
        <v>4.9948783872316663E-3</v>
      </c>
      <c r="E2323" s="407">
        <v>2.7072405791300339E-2</v>
      </c>
      <c r="F2323" s="407">
        <v>9.6441220279114184E-4</v>
      </c>
      <c r="G2323" s="429">
        <v>8.8791227630744722E-4</v>
      </c>
      <c r="H2323" s="444">
        <v>3.1409281488624338E-5</v>
      </c>
      <c r="I2323" s="412">
        <v>3.0050529874931345E-5</v>
      </c>
      <c r="J2323" s="428">
        <v>2.7560937647553359E-2</v>
      </c>
    </row>
    <row r="2324" spans="1:10" ht="15.6" x14ac:dyDescent="0.3">
      <c r="A2324" s="422" t="s">
        <v>212</v>
      </c>
      <c r="B2324" s="423">
        <v>2036</v>
      </c>
      <c r="C2324" s="436" t="s">
        <v>2701</v>
      </c>
      <c r="D2324" s="433">
        <v>4.5713298041518491E-3</v>
      </c>
      <c r="E2324" s="407">
        <v>2.5800127988121369E-2</v>
      </c>
      <c r="F2324" s="407">
        <v>9.1236723287999998E-4</v>
      </c>
      <c r="G2324" s="429">
        <v>8.3998361696427945E-4</v>
      </c>
      <c r="H2324" s="444">
        <v>2.9391149244522418E-5</v>
      </c>
      <c r="I2324" s="412">
        <v>2.8119701138370991E-5</v>
      </c>
      <c r="J2324" s="428">
        <v>2.7285894954059434E-2</v>
      </c>
    </row>
    <row r="2325" spans="1:10" ht="15.6" x14ac:dyDescent="0.3">
      <c r="A2325" s="422" t="s">
        <v>212</v>
      </c>
      <c r="B2325" s="423">
        <v>2037</v>
      </c>
      <c r="C2325" s="436" t="s">
        <v>2702</v>
      </c>
      <c r="D2325" s="433">
        <v>4.2091883073667163E-3</v>
      </c>
      <c r="E2325" s="407">
        <v>2.4757853925975314E-2</v>
      </c>
      <c r="F2325" s="407">
        <v>8.6531700448487547E-4</v>
      </c>
      <c r="G2325" s="429">
        <v>7.9665855439393744E-4</v>
      </c>
      <c r="H2325" s="444">
        <v>2.7671222663842188E-5</v>
      </c>
      <c r="I2325" s="412">
        <v>2.6474177820235327E-5</v>
      </c>
      <c r="J2325" s="428">
        <v>2.705066766508608E-2</v>
      </c>
    </row>
    <row r="2326" spans="1:10" ht="15.6" x14ac:dyDescent="0.3">
      <c r="A2326" s="422" t="s">
        <v>212</v>
      </c>
      <c r="B2326" s="423">
        <v>2038</v>
      </c>
      <c r="C2326" s="436" t="s">
        <v>2703</v>
      </c>
      <c r="D2326" s="433">
        <v>3.8709336851528585E-3</v>
      </c>
      <c r="E2326" s="407">
        <v>2.3784371496511764E-2</v>
      </c>
      <c r="F2326" s="407">
        <v>8.2259662905181084E-4</v>
      </c>
      <c r="G2326" s="429">
        <v>7.5732856150496268E-4</v>
      </c>
      <c r="H2326" s="444">
        <v>2.6324973598351872E-5</v>
      </c>
      <c r="I2326" s="412">
        <v>2.5186166893392907E-5</v>
      </c>
      <c r="J2326" s="428">
        <v>2.6850744192169852E-2</v>
      </c>
    </row>
    <row r="2327" spans="1:10" ht="15.6" x14ac:dyDescent="0.3">
      <c r="A2327" s="422" t="s">
        <v>212</v>
      </c>
      <c r="B2327" s="423">
        <v>2039</v>
      </c>
      <c r="C2327" s="436" t="s">
        <v>2704</v>
      </c>
      <c r="D2327" s="433">
        <v>3.5492797862006834E-3</v>
      </c>
      <c r="E2327" s="407">
        <v>2.2864135042246599E-2</v>
      </c>
      <c r="F2327" s="407">
        <v>7.839685868661154E-4</v>
      </c>
      <c r="G2327" s="429">
        <v>7.2176857447002116E-4</v>
      </c>
      <c r="H2327" s="444">
        <v>2.5173386742097719E-5</v>
      </c>
      <c r="I2327" s="412">
        <v>2.4084397174783668E-5</v>
      </c>
      <c r="J2327" s="428">
        <v>2.6681443969094783E-2</v>
      </c>
    </row>
    <row r="2328" spans="1:10" ht="15.6" x14ac:dyDescent="0.3">
      <c r="A2328" s="422" t="s">
        <v>212</v>
      </c>
      <c r="B2328" s="423">
        <v>2040</v>
      </c>
      <c r="C2328" s="436" t="s">
        <v>2705</v>
      </c>
      <c r="D2328" s="433">
        <v>3.2605264976982261E-3</v>
      </c>
      <c r="E2328" s="407">
        <v>2.2103194677117008E-2</v>
      </c>
      <c r="F2328" s="407">
        <v>7.4944354668157666E-4</v>
      </c>
      <c r="G2328" s="429">
        <v>6.8998757133143321E-4</v>
      </c>
      <c r="H2328" s="444">
        <v>2.4194156784911465E-5</v>
      </c>
      <c r="I2328" s="412">
        <v>2.3147528272083345E-5</v>
      </c>
      <c r="J2328" s="428">
        <v>2.6538914457465531E-2</v>
      </c>
    </row>
    <row r="2329" spans="1:10" ht="15.6" x14ac:dyDescent="0.3">
      <c r="A2329" s="422" t="s">
        <v>212</v>
      </c>
      <c r="B2329" s="423">
        <v>2041</v>
      </c>
      <c r="C2329" s="436" t="s">
        <v>2706</v>
      </c>
      <c r="D2329" s="433">
        <v>3.0285368234148216E-3</v>
      </c>
      <c r="E2329" s="407">
        <v>2.1469808205019626E-2</v>
      </c>
      <c r="F2329" s="407">
        <v>7.2248720565799872E-4</v>
      </c>
      <c r="G2329" s="429">
        <v>6.651709963303563E-4</v>
      </c>
      <c r="H2329" s="444">
        <v>2.3356799566896638E-5</v>
      </c>
      <c r="I2329" s="412">
        <v>2.2346394756658649E-5</v>
      </c>
      <c r="J2329" s="428">
        <v>2.6421246064041552E-2</v>
      </c>
    </row>
    <row r="2330" spans="1:10" ht="15.6" x14ac:dyDescent="0.3">
      <c r="A2330" s="422" t="s">
        <v>212</v>
      </c>
      <c r="B2330" s="423">
        <v>2042</v>
      </c>
      <c r="C2330" s="436" t="s">
        <v>2707</v>
      </c>
      <c r="D2330" s="433">
        <v>2.8276541720852863E-3</v>
      </c>
      <c r="E2330" s="407">
        <v>2.0884620462003074E-2</v>
      </c>
      <c r="F2330" s="407">
        <v>6.989483807865707E-4</v>
      </c>
      <c r="G2330" s="429">
        <v>6.4350160281567736E-4</v>
      </c>
      <c r="H2330" s="444">
        <v>2.26509306040874E-5</v>
      </c>
      <c r="I2330" s="412">
        <v>2.1671061372723455E-5</v>
      </c>
      <c r="J2330" s="428">
        <v>2.6322417177258941E-2</v>
      </c>
    </row>
    <row r="2331" spans="1:10" ht="15.6" x14ac:dyDescent="0.3">
      <c r="A2331" s="422" t="s">
        <v>212</v>
      </c>
      <c r="B2331" s="423">
        <v>2043</v>
      </c>
      <c r="C2331" s="436" t="s">
        <v>2708</v>
      </c>
      <c r="D2331" s="433">
        <v>2.6763101496233089E-3</v>
      </c>
      <c r="E2331" s="407">
        <v>2.0446214165820684E-2</v>
      </c>
      <c r="F2331" s="407">
        <v>6.7866554438732619E-4</v>
      </c>
      <c r="G2331" s="429">
        <v>6.2483082514232799E-4</v>
      </c>
      <c r="H2331" s="444">
        <v>2.20752916052126E-5</v>
      </c>
      <c r="I2331" s="412">
        <v>2.1120324262129955E-5</v>
      </c>
      <c r="J2331" s="428">
        <v>2.624086124001529E-2</v>
      </c>
    </row>
    <row r="2332" spans="1:10" ht="15.6" x14ac:dyDescent="0.3">
      <c r="A2332" s="422" t="s">
        <v>212</v>
      </c>
      <c r="B2332" s="423">
        <v>2044</v>
      </c>
      <c r="C2332" s="436" t="s">
        <v>2709</v>
      </c>
      <c r="D2332" s="433">
        <v>2.5624134087892264E-3</v>
      </c>
      <c r="E2332" s="407">
        <v>2.0095254554491598E-2</v>
      </c>
      <c r="F2332" s="407">
        <v>6.6118514289508553E-4</v>
      </c>
      <c r="G2332" s="429">
        <v>6.087407621753327E-4</v>
      </c>
      <c r="H2332" s="444">
        <v>2.160639985019538E-5</v>
      </c>
      <c r="I2332" s="412">
        <v>2.0671716556877089E-5</v>
      </c>
      <c r="J2332" s="428">
        <v>2.6172481561096635E-2</v>
      </c>
    </row>
    <row r="2333" spans="1:10" ht="15.6" x14ac:dyDescent="0.3">
      <c r="A2333" s="422" t="s">
        <v>212</v>
      </c>
      <c r="B2333" s="423">
        <v>2045</v>
      </c>
      <c r="C2333" s="436" t="s">
        <v>2710</v>
      </c>
      <c r="D2333" s="433">
        <v>2.4856233079150599E-3</v>
      </c>
      <c r="E2333" s="407">
        <v>1.9856020612003623E-2</v>
      </c>
      <c r="F2333" s="407">
        <v>6.4622666954811266E-4</v>
      </c>
      <c r="G2333" s="429">
        <v>5.9497370825273266E-4</v>
      </c>
      <c r="H2333" s="444">
        <v>2.1249887476237226E-5</v>
      </c>
      <c r="I2333" s="412">
        <v>2.0330626750404045E-5</v>
      </c>
      <c r="J2333" s="428">
        <v>2.6113757220046351E-2</v>
      </c>
    </row>
    <row r="2334" spans="1:10" ht="15.6" x14ac:dyDescent="0.3">
      <c r="A2334" s="422" t="s">
        <v>212</v>
      </c>
      <c r="B2334" s="423">
        <v>2046</v>
      </c>
      <c r="C2334" s="436" t="s">
        <v>2711</v>
      </c>
      <c r="D2334" s="433">
        <v>2.4168057317676987E-3</v>
      </c>
      <c r="E2334" s="407">
        <v>1.964998498231563E-2</v>
      </c>
      <c r="F2334" s="407">
        <v>6.3352955896014778E-4</v>
      </c>
      <c r="G2334" s="429">
        <v>5.8328844139714545E-4</v>
      </c>
      <c r="H2334" s="444">
        <v>2.0961713727697367E-5</v>
      </c>
      <c r="I2334" s="412">
        <v>2.0054919270664186E-5</v>
      </c>
      <c r="J2334" s="428">
        <v>2.6064536260444089E-2</v>
      </c>
    </row>
    <row r="2335" spans="1:10" ht="15.6" x14ac:dyDescent="0.3">
      <c r="A2335" s="422" t="s">
        <v>212</v>
      </c>
      <c r="B2335" s="423">
        <v>2047</v>
      </c>
      <c r="C2335" s="436" t="s">
        <v>2712</v>
      </c>
      <c r="D2335" s="433">
        <v>2.3587596348498148E-3</v>
      </c>
      <c r="E2335" s="407">
        <v>1.9476795963199435E-2</v>
      </c>
      <c r="F2335" s="407">
        <v>6.2296657011548279E-4</v>
      </c>
      <c r="G2335" s="429">
        <v>5.7356608149490009E-4</v>
      </c>
      <c r="H2335" s="444">
        <v>2.0691266201303014E-5</v>
      </c>
      <c r="I2335" s="412">
        <v>1.9796171184546476E-5</v>
      </c>
      <c r="J2335" s="428">
        <v>2.6022577222954771E-2</v>
      </c>
    </row>
    <row r="2336" spans="1:10" ht="15.6" x14ac:dyDescent="0.3">
      <c r="A2336" s="422" t="s">
        <v>212</v>
      </c>
      <c r="B2336" s="423">
        <v>2048</v>
      </c>
      <c r="C2336" s="436" t="s">
        <v>2713</v>
      </c>
      <c r="D2336" s="433">
        <v>2.3117478692775049E-3</v>
      </c>
      <c r="E2336" s="407">
        <v>1.9333096950259809E-2</v>
      </c>
      <c r="F2336" s="407">
        <v>6.1413603250754488E-4</v>
      </c>
      <c r="G2336" s="429">
        <v>5.6543675314090424E-4</v>
      </c>
      <c r="H2336" s="444">
        <v>2.0423677934134805E-5</v>
      </c>
      <c r="I2336" s="412">
        <v>1.9540158667366398E-5</v>
      </c>
      <c r="J2336" s="428">
        <v>2.5986705495737655E-2</v>
      </c>
    </row>
    <row r="2337" spans="1:10" ht="15.6" x14ac:dyDescent="0.3">
      <c r="A2337" s="422" t="s">
        <v>212</v>
      </c>
      <c r="B2337" s="423">
        <v>2049</v>
      </c>
      <c r="C2337" s="436" t="s">
        <v>2714</v>
      </c>
      <c r="D2337" s="433">
        <v>2.2944234739753501E-3</v>
      </c>
      <c r="E2337" s="407">
        <v>1.9338196137299871E-2</v>
      </c>
      <c r="F2337" s="407">
        <v>6.0855982698452182E-4</v>
      </c>
      <c r="G2337" s="429">
        <v>5.6030344794069501E-4</v>
      </c>
      <c r="H2337" s="444">
        <v>2.0257623909854091E-5</v>
      </c>
      <c r="I2337" s="412">
        <v>1.9381288066671268E-5</v>
      </c>
      <c r="J2337" s="428">
        <v>2.5956008539720077E-2</v>
      </c>
    </row>
    <row r="2338" spans="1:10" ht="15.6" x14ac:dyDescent="0.3">
      <c r="A2338" s="422" t="s">
        <v>212</v>
      </c>
      <c r="B2338" s="423">
        <v>2050</v>
      </c>
      <c r="C2338" s="436" t="s">
        <v>2715</v>
      </c>
      <c r="D2338" s="433">
        <v>2.2807913549191738E-3</v>
      </c>
      <c r="E2338" s="407">
        <v>1.9346615626789167E-2</v>
      </c>
      <c r="F2338" s="407">
        <v>6.0404470811733797E-4</v>
      </c>
      <c r="G2338" s="429">
        <v>5.5614576569819948E-4</v>
      </c>
      <c r="H2338" s="444">
        <v>2.0091380636600846E-5</v>
      </c>
      <c r="I2338" s="412">
        <v>1.9222236403830404E-5</v>
      </c>
      <c r="J2338" s="428">
        <v>2.5931572392455304E-2</v>
      </c>
    </row>
    <row r="2339" spans="1:10" ht="15.6" x14ac:dyDescent="0.3">
      <c r="A2339" s="422" t="s">
        <v>213</v>
      </c>
      <c r="B2339" s="423">
        <v>2015</v>
      </c>
      <c r="C2339" s="436" t="s">
        <v>2716</v>
      </c>
      <c r="D2339" s="433">
        <v>8.7181056628329368E-2</v>
      </c>
      <c r="E2339" s="407">
        <v>0.32038221536393491</v>
      </c>
      <c r="F2339" s="407">
        <v>3.3205224161937039E-3</v>
      </c>
      <c r="G2339" s="429">
        <v>3.0784114055130989E-3</v>
      </c>
      <c r="H2339" s="444">
        <v>5.103419065199717E-4</v>
      </c>
      <c r="I2339" s="412">
        <v>4.882647415497917E-4</v>
      </c>
      <c r="J2339" s="428">
        <v>4.5242741488286477E-2</v>
      </c>
    </row>
    <row r="2340" spans="1:10" ht="15.6" x14ac:dyDescent="0.3">
      <c r="A2340" s="422" t="s">
        <v>213</v>
      </c>
      <c r="B2340" s="423">
        <v>2016</v>
      </c>
      <c r="C2340" s="436" t="s">
        <v>2717</v>
      </c>
      <c r="D2340" s="433">
        <v>7.2826425364687669E-2</v>
      </c>
      <c r="E2340" s="407">
        <v>0.27748080180333567</v>
      </c>
      <c r="F2340" s="407">
        <v>3.0068067578087722E-3</v>
      </c>
      <c r="G2340" s="429">
        <v>2.7853381427192592E-3</v>
      </c>
      <c r="H2340" s="444">
        <v>4.376278976921744E-4</v>
      </c>
      <c r="I2340" s="412">
        <v>4.1869630855659751E-4</v>
      </c>
      <c r="J2340" s="428">
        <v>4.4316711580090526E-2</v>
      </c>
    </row>
    <row r="2341" spans="1:10" ht="15.6" x14ac:dyDescent="0.3">
      <c r="A2341" s="422" t="s">
        <v>213</v>
      </c>
      <c r="B2341" s="423">
        <v>2017</v>
      </c>
      <c r="C2341" s="436" t="s">
        <v>2718</v>
      </c>
      <c r="D2341" s="433">
        <v>6.1196059255623117E-2</v>
      </c>
      <c r="E2341" s="407">
        <v>0.24062070035999511</v>
      </c>
      <c r="F2341" s="407">
        <v>2.8089779011477396E-3</v>
      </c>
      <c r="G2341" s="429">
        <v>2.6004553676930902E-3</v>
      </c>
      <c r="H2341" s="444">
        <v>3.9548163236096295E-4</v>
      </c>
      <c r="I2341" s="412">
        <v>3.783732720073202E-4</v>
      </c>
      <c r="J2341" s="428">
        <v>4.3230830772428494E-2</v>
      </c>
    </row>
    <row r="2342" spans="1:10" ht="15.6" x14ac:dyDescent="0.3">
      <c r="A2342" s="422" t="s">
        <v>213</v>
      </c>
      <c r="B2342" s="423">
        <v>2018</v>
      </c>
      <c r="C2342" s="436" t="s">
        <v>2719</v>
      </c>
      <c r="D2342" s="433">
        <v>5.0936779263881932E-2</v>
      </c>
      <c r="E2342" s="407">
        <v>0.20762494859214478</v>
      </c>
      <c r="F2342" s="407">
        <v>2.6579829780133549E-3</v>
      </c>
      <c r="G2342" s="429">
        <v>2.4590416747215281E-3</v>
      </c>
      <c r="H2342" s="444">
        <v>3.5754360730028595E-4</v>
      </c>
      <c r="I2342" s="412">
        <v>3.420764291172751E-4</v>
      </c>
      <c r="J2342" s="428">
        <v>4.2395236422239788E-2</v>
      </c>
    </row>
    <row r="2343" spans="1:10" ht="15.6" x14ac:dyDescent="0.3">
      <c r="A2343" s="422" t="s">
        <v>213</v>
      </c>
      <c r="B2343" s="423">
        <v>2019</v>
      </c>
      <c r="C2343" s="436" t="s">
        <v>2720</v>
      </c>
      <c r="D2343" s="433">
        <v>4.2353432013145648E-2</v>
      </c>
      <c r="E2343" s="407">
        <v>0.17903749836061739</v>
      </c>
      <c r="F2343" s="407">
        <v>2.5367985384971751E-3</v>
      </c>
      <c r="G2343" s="429">
        <v>2.3454811216845378E-3</v>
      </c>
      <c r="H2343" s="444">
        <v>3.2283484430037818E-4</v>
      </c>
      <c r="I2343" s="412">
        <v>3.0886915184070388E-4</v>
      </c>
      <c r="J2343" s="428">
        <v>4.1164632525880804E-2</v>
      </c>
    </row>
    <row r="2344" spans="1:10" ht="15.6" x14ac:dyDescent="0.3">
      <c r="A2344" s="422" t="s">
        <v>213</v>
      </c>
      <c r="B2344" s="423">
        <v>2020</v>
      </c>
      <c r="C2344" s="436" t="s">
        <v>2721</v>
      </c>
      <c r="D2344" s="433">
        <v>3.6017050906265155E-2</v>
      </c>
      <c r="E2344" s="407">
        <v>0.15481490207460627</v>
      </c>
      <c r="F2344" s="407">
        <v>2.4071027481784068E-3</v>
      </c>
      <c r="G2344" s="429">
        <v>2.2247506481361734E-3</v>
      </c>
      <c r="H2344" s="444">
        <v>2.9065073825261214E-4</v>
      </c>
      <c r="I2344" s="412">
        <v>2.7807731597407883E-4</v>
      </c>
      <c r="J2344" s="428">
        <v>3.9912195176397817E-2</v>
      </c>
    </row>
    <row r="2345" spans="1:10" ht="15.6" x14ac:dyDescent="0.3">
      <c r="A2345" s="422" t="s">
        <v>213</v>
      </c>
      <c r="B2345" s="423">
        <v>2021</v>
      </c>
      <c r="C2345" s="436" t="s">
        <v>2722</v>
      </c>
      <c r="D2345" s="433">
        <v>3.0754145616987888E-2</v>
      </c>
      <c r="E2345" s="407">
        <v>0.13361294180031902</v>
      </c>
      <c r="F2345" s="407">
        <v>2.2492337533479992E-3</v>
      </c>
      <c r="G2345" s="429">
        <v>2.0782768007052426E-3</v>
      </c>
      <c r="H2345" s="444">
        <v>2.6064594262937066E-4</v>
      </c>
      <c r="I2345" s="412">
        <v>2.4937051452769823E-4</v>
      </c>
      <c r="J2345" s="428">
        <v>3.8717729877981798E-2</v>
      </c>
    </row>
    <row r="2346" spans="1:10" ht="15.6" x14ac:dyDescent="0.3">
      <c r="A2346" s="422" t="s">
        <v>213</v>
      </c>
      <c r="B2346" s="423">
        <v>2022</v>
      </c>
      <c r="C2346" s="436" t="s">
        <v>2723</v>
      </c>
      <c r="D2346" s="433">
        <v>2.5688289599867232E-2</v>
      </c>
      <c r="E2346" s="407">
        <v>0.11502174745698227</v>
      </c>
      <c r="F2346" s="407">
        <v>2.1021381194985434E-3</v>
      </c>
      <c r="G2346" s="429">
        <v>1.9416698493686323E-3</v>
      </c>
      <c r="H2346" s="444">
        <v>2.3272206855015284E-4</v>
      </c>
      <c r="I2346" s="412">
        <v>2.2265461488047789E-4</v>
      </c>
      <c r="J2346" s="428">
        <v>3.7477369886628094E-2</v>
      </c>
    </row>
    <row r="2347" spans="1:10" ht="15.6" x14ac:dyDescent="0.3">
      <c r="A2347" s="422" t="s">
        <v>213</v>
      </c>
      <c r="B2347" s="423">
        <v>2023</v>
      </c>
      <c r="C2347" s="436" t="s">
        <v>2724</v>
      </c>
      <c r="D2347" s="433">
        <v>2.209339721554535E-2</v>
      </c>
      <c r="E2347" s="407">
        <v>9.9809873924600556E-2</v>
      </c>
      <c r="F2347" s="407">
        <v>1.9683723687063449E-3</v>
      </c>
      <c r="G2347" s="429">
        <v>1.8175675076415412E-3</v>
      </c>
      <c r="H2347" s="444">
        <v>2.0481842857055511E-4</v>
      </c>
      <c r="I2347" s="412">
        <v>1.9595807401468662E-4</v>
      </c>
      <c r="J2347" s="428">
        <v>3.625441895289095E-2</v>
      </c>
    </row>
    <row r="2348" spans="1:10" ht="15.6" x14ac:dyDescent="0.3">
      <c r="A2348" s="422" t="s">
        <v>213</v>
      </c>
      <c r="B2348" s="423">
        <v>2024</v>
      </c>
      <c r="C2348" s="436" t="s">
        <v>2725</v>
      </c>
      <c r="D2348" s="433">
        <v>1.9028476074365142E-2</v>
      </c>
      <c r="E2348" s="407">
        <v>8.6906742352655372E-2</v>
      </c>
      <c r="F2348" s="407">
        <v>1.8465203725925975E-3</v>
      </c>
      <c r="G2348" s="429">
        <v>1.7044022022347416E-3</v>
      </c>
      <c r="H2348" s="444">
        <v>1.7632238253449334E-4</v>
      </c>
      <c r="I2348" s="412">
        <v>1.6869475431620021E-4</v>
      </c>
      <c r="J2348" s="428">
        <v>3.5044361392993266E-2</v>
      </c>
    </row>
    <row r="2349" spans="1:10" ht="15.6" x14ac:dyDescent="0.3">
      <c r="A2349" s="422" t="s">
        <v>213</v>
      </c>
      <c r="B2349" s="423">
        <v>2025</v>
      </c>
      <c r="C2349" s="436" t="s">
        <v>2726</v>
      </c>
      <c r="D2349" s="433">
        <v>1.6606456864859662E-2</v>
      </c>
      <c r="E2349" s="407">
        <v>7.6580406288605241E-2</v>
      </c>
      <c r="F2349" s="407">
        <v>1.7523510503258835E-3</v>
      </c>
      <c r="G2349" s="429">
        <v>1.6170580663960664E-3</v>
      </c>
      <c r="H2349" s="444">
        <v>1.5648876788086483E-4</v>
      </c>
      <c r="I2349" s="412">
        <v>1.4971913305302027E-4</v>
      </c>
      <c r="J2349" s="428">
        <v>3.3871968656036998E-2</v>
      </c>
    </row>
    <row r="2350" spans="1:10" ht="15.6" x14ac:dyDescent="0.3">
      <c r="A2350" s="422" t="s">
        <v>213</v>
      </c>
      <c r="B2350" s="423">
        <v>2026</v>
      </c>
      <c r="C2350" s="436" t="s">
        <v>2727</v>
      </c>
      <c r="D2350" s="433">
        <v>1.4576935763662625E-2</v>
      </c>
      <c r="E2350" s="407">
        <v>6.8060262305071867E-2</v>
      </c>
      <c r="F2350" s="407">
        <v>1.6579353748036457E-3</v>
      </c>
      <c r="G2350" s="429">
        <v>1.529359085771175E-3</v>
      </c>
      <c r="H2350" s="444">
        <v>1.3273119396711142E-4</v>
      </c>
      <c r="I2350" s="412">
        <v>1.2698930127034508E-4</v>
      </c>
      <c r="J2350" s="428">
        <v>3.2819280744328529E-2</v>
      </c>
    </row>
    <row r="2351" spans="1:10" ht="15.6" x14ac:dyDescent="0.3">
      <c r="A2351" s="422" t="s">
        <v>213</v>
      </c>
      <c r="B2351" s="423">
        <v>2027</v>
      </c>
      <c r="C2351" s="436" t="s">
        <v>2728</v>
      </c>
      <c r="D2351" s="433">
        <v>1.2859041621451212E-2</v>
      </c>
      <c r="E2351" s="407">
        <v>6.0803149302274581E-2</v>
      </c>
      <c r="F2351" s="407">
        <v>1.5551427386207284E-3</v>
      </c>
      <c r="G2351" s="429">
        <v>1.4337805625272849E-3</v>
      </c>
      <c r="H2351" s="444">
        <v>1.0419781448509436E-4</v>
      </c>
      <c r="I2351" s="412">
        <v>9.9690263154250224E-5</v>
      </c>
      <c r="J2351" s="428">
        <v>3.1834931641773694E-2</v>
      </c>
    </row>
    <row r="2352" spans="1:10" ht="15.6" x14ac:dyDescent="0.3">
      <c r="A2352" s="422" t="s">
        <v>213</v>
      </c>
      <c r="B2352" s="423">
        <v>2028</v>
      </c>
      <c r="C2352" s="436" t="s">
        <v>2729</v>
      </c>
      <c r="D2352" s="433">
        <v>1.1418692436975412E-2</v>
      </c>
      <c r="E2352" s="407">
        <v>5.4678630594318559E-2</v>
      </c>
      <c r="F2352" s="407">
        <v>1.4565066933829183E-3</v>
      </c>
      <c r="G2352" s="429">
        <v>1.3424153032298206E-3</v>
      </c>
      <c r="H2352" s="444">
        <v>8.6142439532047548E-5</v>
      </c>
      <c r="I2352" s="412">
        <v>8.241595572935334E-5</v>
      </c>
      <c r="J2352" s="428">
        <v>3.0949177921876805E-2</v>
      </c>
    </row>
    <row r="2353" spans="1:10" ht="15.6" x14ac:dyDescent="0.3">
      <c r="A2353" s="422" t="s">
        <v>213</v>
      </c>
      <c r="B2353" s="423">
        <v>2029</v>
      </c>
      <c r="C2353" s="436" t="s">
        <v>2730</v>
      </c>
      <c r="D2353" s="433">
        <v>1.0141296558745849E-2</v>
      </c>
      <c r="E2353" s="407">
        <v>4.9347056039746824E-2</v>
      </c>
      <c r="F2353" s="407">
        <v>1.3634044008150909E-3</v>
      </c>
      <c r="G2353" s="429">
        <v>1.2562935198923337E-3</v>
      </c>
      <c r="H2353" s="444">
        <v>7.225567161326685E-5</v>
      </c>
      <c r="I2353" s="412">
        <v>6.9129923243678809E-5</v>
      </c>
      <c r="J2353" s="428">
        <v>3.0155159108918146E-2</v>
      </c>
    </row>
    <row r="2354" spans="1:10" ht="15.6" x14ac:dyDescent="0.3">
      <c r="A2354" s="422" t="s">
        <v>213</v>
      </c>
      <c r="B2354" s="423">
        <v>2030</v>
      </c>
      <c r="C2354" s="436" t="s">
        <v>2731</v>
      </c>
      <c r="D2354" s="433">
        <v>9.0574900359676955E-3</v>
      </c>
      <c r="E2354" s="407">
        <v>4.479400941258236E-2</v>
      </c>
      <c r="F2354" s="407">
        <v>1.2750319270979026E-3</v>
      </c>
      <c r="G2354" s="429">
        <v>1.1745956922484427E-3</v>
      </c>
      <c r="H2354" s="444">
        <v>6.0382508206821948E-5</v>
      </c>
      <c r="I2354" s="412">
        <v>5.7770387630470417E-5</v>
      </c>
      <c r="J2354" s="428">
        <v>2.9448120016894418E-2</v>
      </c>
    </row>
    <row r="2355" spans="1:10" ht="15.6" x14ac:dyDescent="0.3">
      <c r="A2355" s="422" t="s">
        <v>213</v>
      </c>
      <c r="B2355" s="423">
        <v>2031</v>
      </c>
      <c r="C2355" s="436" t="s">
        <v>2732</v>
      </c>
      <c r="D2355" s="433">
        <v>8.0838717798422249E-3</v>
      </c>
      <c r="E2355" s="407">
        <v>4.0726695821710082E-2</v>
      </c>
      <c r="F2355" s="407">
        <v>1.1940100048189151E-3</v>
      </c>
      <c r="G2355" s="429">
        <v>1.0998428053623516E-3</v>
      </c>
      <c r="H2355" s="444">
        <v>5.3509164058310752E-5</v>
      </c>
      <c r="I2355" s="412">
        <v>5.1194381307297265E-5</v>
      </c>
      <c r="J2355" s="428">
        <v>2.8821031883086046E-2</v>
      </c>
    </row>
    <row r="2356" spans="1:10" ht="15.6" x14ac:dyDescent="0.3">
      <c r="A2356" s="422" t="s">
        <v>213</v>
      </c>
      <c r="B2356" s="423">
        <v>2032</v>
      </c>
      <c r="C2356" s="436" t="s">
        <v>2733</v>
      </c>
      <c r="D2356" s="433">
        <v>7.2498315237448747E-3</v>
      </c>
      <c r="E2356" s="407">
        <v>3.735581203290305E-2</v>
      </c>
      <c r="F2356" s="407">
        <v>1.11896248197631E-3</v>
      </c>
      <c r="G2356" s="429">
        <v>1.0306192932191445E-3</v>
      </c>
      <c r="H2356" s="444">
        <v>4.7605174958151518E-5</v>
      </c>
      <c r="I2356" s="412">
        <v>4.5545796162175092E-5</v>
      </c>
      <c r="J2356" s="428">
        <v>2.8267658338374115E-2</v>
      </c>
    </row>
    <row r="2357" spans="1:10" ht="15.6" x14ac:dyDescent="0.3">
      <c r="A2357" s="422" t="s">
        <v>213</v>
      </c>
      <c r="B2357" s="423">
        <v>2033</v>
      </c>
      <c r="C2357" s="436" t="s">
        <v>2734</v>
      </c>
      <c r="D2357" s="433">
        <v>6.5251170780409361E-3</v>
      </c>
      <c r="E2357" s="407">
        <v>3.4522278005607206E-2</v>
      </c>
      <c r="F2357" s="407">
        <v>1.0499539108738023E-3</v>
      </c>
      <c r="G2357" s="429">
        <v>9.6701747856075041E-4</v>
      </c>
      <c r="H2357" s="444">
        <v>4.3554972784910754E-5</v>
      </c>
      <c r="I2357" s="412">
        <v>4.1670803942102708E-5</v>
      </c>
      <c r="J2357" s="428">
        <v>2.7781405685499593E-2</v>
      </c>
    </row>
    <row r="2358" spans="1:10" ht="15.6" x14ac:dyDescent="0.3">
      <c r="A2358" s="422" t="s">
        <v>213</v>
      </c>
      <c r="B2358" s="423">
        <v>2034</v>
      </c>
      <c r="C2358" s="436" t="s">
        <v>2735</v>
      </c>
      <c r="D2358" s="433">
        <v>5.8707012291139985E-3</v>
      </c>
      <c r="E2358" s="407">
        <v>3.206573834343808E-2</v>
      </c>
      <c r="F2358" s="407">
        <v>9.8492985095399222E-4</v>
      </c>
      <c r="G2358" s="429">
        <v>9.0709962321710105E-4</v>
      </c>
      <c r="H2358" s="444">
        <v>4.0050634482727341E-5</v>
      </c>
      <c r="I2358" s="412">
        <v>3.8318061763655654E-5</v>
      </c>
      <c r="J2358" s="428">
        <v>2.7356589018015905E-2</v>
      </c>
    </row>
    <row r="2359" spans="1:10" ht="15.6" x14ac:dyDescent="0.3">
      <c r="A2359" s="422" t="s">
        <v>213</v>
      </c>
      <c r="B2359" s="423">
        <v>2035</v>
      </c>
      <c r="C2359" s="436" t="s">
        <v>2736</v>
      </c>
      <c r="D2359" s="433">
        <v>5.2979899996780377E-3</v>
      </c>
      <c r="E2359" s="407">
        <v>3.0027344145915583E-2</v>
      </c>
      <c r="F2359" s="407">
        <v>9.247885190104046E-4</v>
      </c>
      <c r="G2359" s="429">
        <v>8.5168867769728443E-4</v>
      </c>
      <c r="H2359" s="444">
        <v>3.7013649200336209E-5</v>
      </c>
      <c r="I2359" s="412">
        <v>3.5412455120241135E-5</v>
      </c>
      <c r="J2359" s="428">
        <v>2.6987971268066159E-2</v>
      </c>
    </row>
    <row r="2360" spans="1:10" ht="15.6" x14ac:dyDescent="0.3">
      <c r="A2360" s="422" t="s">
        <v>213</v>
      </c>
      <c r="B2360" s="423">
        <v>2036</v>
      </c>
      <c r="C2360" s="436" t="s">
        <v>2737</v>
      </c>
      <c r="D2360" s="433">
        <v>4.779322772062806E-3</v>
      </c>
      <c r="E2360" s="407">
        <v>2.8226838705422582E-2</v>
      </c>
      <c r="F2360" s="407">
        <v>8.725123164100429E-4</v>
      </c>
      <c r="G2360" s="429">
        <v>8.0351172314965021E-4</v>
      </c>
      <c r="H2360" s="444">
        <v>3.4038225813297709E-5</v>
      </c>
      <c r="I2360" s="412">
        <v>3.2565747231837113E-5</v>
      </c>
      <c r="J2360" s="428">
        <v>2.666987319959755E-2</v>
      </c>
    </row>
    <row r="2361" spans="1:10" ht="15.6" x14ac:dyDescent="0.3">
      <c r="A2361" s="422" t="s">
        <v>213</v>
      </c>
      <c r="B2361" s="423">
        <v>2037</v>
      </c>
      <c r="C2361" s="436" t="s">
        <v>2738</v>
      </c>
      <c r="D2361" s="433">
        <v>4.3494248695630537E-3</v>
      </c>
      <c r="E2361" s="407">
        <v>2.6790330609403841E-2</v>
      </c>
      <c r="F2361" s="407">
        <v>8.259105786668665E-4</v>
      </c>
      <c r="G2361" s="429">
        <v>7.6057212345756323E-4</v>
      </c>
      <c r="H2361" s="444">
        <v>3.1596474390381009E-5</v>
      </c>
      <c r="I2361" s="412">
        <v>3.0229624894620043E-5</v>
      </c>
      <c r="J2361" s="428">
        <v>2.63983549337415E-2</v>
      </c>
    </row>
    <row r="2362" spans="1:10" ht="15.6" x14ac:dyDescent="0.3">
      <c r="A2362" s="422" t="s">
        <v>213</v>
      </c>
      <c r="B2362" s="423">
        <v>2038</v>
      </c>
      <c r="C2362" s="436" t="s">
        <v>2739</v>
      </c>
      <c r="D2362" s="433">
        <v>3.9430750858853829E-3</v>
      </c>
      <c r="E2362" s="407">
        <v>2.5408632339039422E-2</v>
      </c>
      <c r="F2362" s="407">
        <v>7.8329822843814262E-4</v>
      </c>
      <c r="G2362" s="429">
        <v>7.2131786674252667E-4</v>
      </c>
      <c r="H2362" s="444">
        <v>2.9617427915099969E-5</v>
      </c>
      <c r="I2362" s="412">
        <v>2.8336191093823068E-5</v>
      </c>
      <c r="J2362" s="428">
        <v>2.6168745866359044E-2</v>
      </c>
    </row>
    <row r="2363" spans="1:10" ht="15.6" x14ac:dyDescent="0.3">
      <c r="A2363" s="422" t="s">
        <v>213</v>
      </c>
      <c r="B2363" s="423">
        <v>2039</v>
      </c>
      <c r="C2363" s="436" t="s">
        <v>2740</v>
      </c>
      <c r="D2363" s="433">
        <v>3.5628300379294373E-3</v>
      </c>
      <c r="E2363" s="407">
        <v>2.4132865394160988E-2</v>
      </c>
      <c r="F2363" s="407">
        <v>7.4468809424172301E-4</v>
      </c>
      <c r="G2363" s="429">
        <v>6.8575322740547834E-4</v>
      </c>
      <c r="H2363" s="444">
        <v>2.7899329916038416E-5</v>
      </c>
      <c r="I2363" s="412">
        <v>2.6692417253674562E-5</v>
      </c>
      <c r="J2363" s="428">
        <v>2.5975458484740976E-2</v>
      </c>
    </row>
    <row r="2364" spans="1:10" ht="15.6" x14ac:dyDescent="0.3">
      <c r="A2364" s="422" t="s">
        <v>213</v>
      </c>
      <c r="B2364" s="423">
        <v>2040</v>
      </c>
      <c r="C2364" s="436" t="s">
        <v>2741</v>
      </c>
      <c r="D2364" s="433">
        <v>3.2185745351088683E-3</v>
      </c>
      <c r="E2364" s="407">
        <v>2.3065647394537609E-2</v>
      </c>
      <c r="F2364" s="407">
        <v>7.1007897142340087E-4</v>
      </c>
      <c r="G2364" s="429">
        <v>6.5387731862038851E-4</v>
      </c>
      <c r="H2364" s="444">
        <v>2.6448103802818522E-5</v>
      </c>
      <c r="I2364" s="412">
        <v>2.5303970539718753E-5</v>
      </c>
      <c r="J2364" s="428">
        <v>2.5814533243772704E-2</v>
      </c>
    </row>
    <row r="2365" spans="1:10" ht="15.6" x14ac:dyDescent="0.3">
      <c r="A2365" s="422" t="s">
        <v>213</v>
      </c>
      <c r="B2365" s="423">
        <v>2041</v>
      </c>
      <c r="C2365" s="436" t="s">
        <v>2742</v>
      </c>
      <c r="D2365" s="433">
        <v>2.9459362312896581E-3</v>
      </c>
      <c r="E2365" s="407">
        <v>2.2195393456363476E-2</v>
      </c>
      <c r="F2365" s="407">
        <v>6.838511260798914E-4</v>
      </c>
      <c r="G2365" s="429">
        <v>6.2971441689756494E-4</v>
      </c>
      <c r="H2365" s="444">
        <v>2.5177464539621982E-5</v>
      </c>
      <c r="I2365" s="412">
        <v>2.4088298568592071E-5</v>
      </c>
      <c r="J2365" s="428">
        <v>2.5682651244236725E-2</v>
      </c>
    </row>
    <row r="2366" spans="1:10" ht="15.6" x14ac:dyDescent="0.3">
      <c r="A2366" s="422" t="s">
        <v>213</v>
      </c>
      <c r="B2366" s="423">
        <v>2042</v>
      </c>
      <c r="C2366" s="436" t="s">
        <v>2743</v>
      </c>
      <c r="D2366" s="433">
        <v>2.7129366333451654E-3</v>
      </c>
      <c r="E2366" s="407">
        <v>2.1417147368054217E-2</v>
      </c>
      <c r="F2366" s="407">
        <v>6.6100892852288676E-4</v>
      </c>
      <c r="G2366" s="429">
        <v>6.0867410347721521E-4</v>
      </c>
      <c r="H2366" s="444">
        <v>2.4164626192105575E-5</v>
      </c>
      <c r="I2366" s="412">
        <v>2.311927515965029E-5</v>
      </c>
      <c r="J2366" s="428">
        <v>2.5573950811727607E-2</v>
      </c>
    </row>
    <row r="2367" spans="1:10" ht="15.6" x14ac:dyDescent="0.3">
      <c r="A2367" s="422" t="s">
        <v>213</v>
      </c>
      <c r="B2367" s="423">
        <v>2043</v>
      </c>
      <c r="C2367" s="436" t="s">
        <v>2744</v>
      </c>
      <c r="D2367" s="433">
        <v>2.5389145861763325E-3</v>
      </c>
      <c r="E2367" s="407">
        <v>2.0835065311293133E-2</v>
      </c>
      <c r="F2367" s="407">
        <v>6.4124960059772898E-4</v>
      </c>
      <c r="G2367" s="429">
        <v>5.9047259271212513E-4</v>
      </c>
      <c r="H2367" s="444">
        <v>2.3264934979993021E-5</v>
      </c>
      <c r="I2367" s="412">
        <v>2.2258504191120084E-5</v>
      </c>
      <c r="J2367" s="428">
        <v>2.5486075009563323E-2</v>
      </c>
    </row>
    <row r="2368" spans="1:10" ht="15.6" x14ac:dyDescent="0.3">
      <c r="A2368" s="422" t="s">
        <v>213</v>
      </c>
      <c r="B2368" s="423">
        <v>2044</v>
      </c>
      <c r="C2368" s="436" t="s">
        <v>2745</v>
      </c>
      <c r="D2368" s="433">
        <v>2.4189301273461186E-3</v>
      </c>
      <c r="E2368" s="407">
        <v>2.0416563855384148E-2</v>
      </c>
      <c r="F2368" s="407">
        <v>6.2433403462748918E-4</v>
      </c>
      <c r="G2368" s="429">
        <v>5.748913358845436E-4</v>
      </c>
      <c r="H2368" s="444">
        <v>2.2513317336354642E-5</v>
      </c>
      <c r="I2368" s="412">
        <v>2.15394011940375E-5</v>
      </c>
      <c r="J2368" s="428">
        <v>2.5414109828432903E-2</v>
      </c>
    </row>
    <row r="2369" spans="1:10" ht="15.6" x14ac:dyDescent="0.3">
      <c r="A2369" s="422" t="s">
        <v>213</v>
      </c>
      <c r="B2369" s="423">
        <v>2045</v>
      </c>
      <c r="C2369" s="436" t="s">
        <v>2746</v>
      </c>
      <c r="D2369" s="433">
        <v>2.3433371446857669E-3</v>
      </c>
      <c r="E2369" s="407">
        <v>2.014576395746525E-2</v>
      </c>
      <c r="F2369" s="407">
        <v>6.0984723974173607E-4</v>
      </c>
      <c r="G2369" s="429">
        <v>5.615490436036057E-4</v>
      </c>
      <c r="H2369" s="444">
        <v>2.1917268321948773E-5</v>
      </c>
      <c r="I2369" s="412">
        <v>2.0969136996150151E-5</v>
      </c>
      <c r="J2369" s="428">
        <v>2.5354712098360533E-2</v>
      </c>
    </row>
    <row r="2370" spans="1:10" ht="15.6" x14ac:dyDescent="0.3">
      <c r="A2370" s="422" t="s">
        <v>213</v>
      </c>
      <c r="B2370" s="423">
        <v>2046</v>
      </c>
      <c r="C2370" s="436" t="s">
        <v>2747</v>
      </c>
      <c r="D2370" s="433">
        <v>2.2780474615077236E-3</v>
      </c>
      <c r="E2370" s="407">
        <v>1.9921731039899075E-2</v>
      </c>
      <c r="F2370" s="407">
        <v>5.975892936855038E-4</v>
      </c>
      <c r="G2370" s="429">
        <v>5.5025841245239383E-4</v>
      </c>
      <c r="H2370" s="444">
        <v>2.1383372427063573E-5</v>
      </c>
      <c r="I2370" s="412">
        <v>2.0458337201345523E-5</v>
      </c>
      <c r="J2370" s="428">
        <v>2.5306237274433645E-2</v>
      </c>
    </row>
    <row r="2371" spans="1:10" ht="15.6" x14ac:dyDescent="0.3">
      <c r="A2371" s="422" t="s">
        <v>213</v>
      </c>
      <c r="B2371" s="423">
        <v>2047</v>
      </c>
      <c r="C2371" s="436" t="s">
        <v>2748</v>
      </c>
      <c r="D2371" s="433">
        <v>2.2213979933712541E-3</v>
      </c>
      <c r="E2371" s="407">
        <v>1.9720234615647297E-2</v>
      </c>
      <c r="F2371" s="407">
        <v>5.872482343399067E-4</v>
      </c>
      <c r="G2371" s="429">
        <v>5.4073162935309755E-4</v>
      </c>
      <c r="H2371" s="444">
        <v>2.0885462965044957E-5</v>
      </c>
      <c r="I2371" s="412">
        <v>1.9981967082251296E-5</v>
      </c>
      <c r="J2371" s="428">
        <v>2.526705901047871E-2</v>
      </c>
    </row>
    <row r="2372" spans="1:10" ht="15.6" x14ac:dyDescent="0.3">
      <c r="A2372" s="422" t="s">
        <v>213</v>
      </c>
      <c r="B2372" s="423">
        <v>2048</v>
      </c>
      <c r="C2372" s="436" t="s">
        <v>2749</v>
      </c>
      <c r="D2372" s="433">
        <v>2.1747131076648167E-3</v>
      </c>
      <c r="E2372" s="407">
        <v>1.9547426843242642E-2</v>
      </c>
      <c r="F2372" s="407">
        <v>5.7856096200656381E-4</v>
      </c>
      <c r="G2372" s="429">
        <v>5.3272747094272176E-4</v>
      </c>
      <c r="H2372" s="444">
        <v>2.0441971982052136E-5</v>
      </c>
      <c r="I2372" s="412">
        <v>1.9557661322868818E-5</v>
      </c>
      <c r="J2372" s="428">
        <v>2.5235182300345532E-2</v>
      </c>
    </row>
    <row r="2373" spans="1:10" ht="15.6" x14ac:dyDescent="0.3">
      <c r="A2373" s="422" t="s">
        <v>213</v>
      </c>
      <c r="B2373" s="423">
        <v>2049</v>
      </c>
      <c r="C2373" s="436" t="s">
        <v>2750</v>
      </c>
      <c r="D2373" s="433">
        <v>2.1573632049791138E-3</v>
      </c>
      <c r="E2373" s="407">
        <v>1.9548293124257744E-2</v>
      </c>
      <c r="F2373" s="407">
        <v>5.7310667306253505E-4</v>
      </c>
      <c r="G2373" s="429">
        <v>5.2770021705042384E-4</v>
      </c>
      <c r="H2373" s="444">
        <v>2.011371529797862E-5</v>
      </c>
      <c r="I2373" s="412">
        <v>1.9243604877643533E-5</v>
      </c>
      <c r="J2373" s="428">
        <v>2.5209678858186622E-2</v>
      </c>
    </row>
    <row r="2374" spans="1:10" ht="15.6" x14ac:dyDescent="0.3">
      <c r="A2374" s="422" t="s">
        <v>213</v>
      </c>
      <c r="B2374" s="423">
        <v>2050</v>
      </c>
      <c r="C2374" s="436" t="s">
        <v>2751</v>
      </c>
      <c r="D2374" s="433">
        <v>2.1431030272932518E-3</v>
      </c>
      <c r="E2374" s="407">
        <v>1.9547253521365705E-2</v>
      </c>
      <c r="F2374" s="407">
        <v>5.6853840192498878E-4</v>
      </c>
      <c r="G2374" s="429">
        <v>5.2348372625853968E-4</v>
      </c>
      <c r="H2374" s="444">
        <v>1.9680902718010018E-5</v>
      </c>
      <c r="I2374" s="412">
        <v>1.8829515578297309E-5</v>
      </c>
      <c r="J2374" s="428">
        <v>2.518929830921578E-2</v>
      </c>
    </row>
    <row r="2375" spans="1:10" ht="15.6" x14ac:dyDescent="0.3">
      <c r="A2375" s="422" t="s">
        <v>214</v>
      </c>
      <c r="B2375" s="423">
        <v>2015</v>
      </c>
      <c r="C2375" s="436" t="s">
        <v>2752</v>
      </c>
      <c r="D2375" s="433">
        <v>9.5444159561586459E-2</v>
      </c>
      <c r="E2375" s="407">
        <v>0.31066042501225832</v>
      </c>
      <c r="F2375" s="407">
        <v>3.2998040251630513E-3</v>
      </c>
      <c r="G2375" s="429">
        <v>3.0527774757303761E-3</v>
      </c>
      <c r="H2375" s="444">
        <v>3.0087126903894756E-4</v>
      </c>
      <c r="I2375" s="412">
        <v>2.8785571112277574E-4</v>
      </c>
      <c r="J2375" s="428">
        <v>4.3932772662256453E-2</v>
      </c>
    </row>
    <row r="2376" spans="1:10" ht="15.6" x14ac:dyDescent="0.3">
      <c r="A2376" s="422" t="s">
        <v>214</v>
      </c>
      <c r="B2376" s="423">
        <v>2016</v>
      </c>
      <c r="C2376" s="436" t="s">
        <v>2753</v>
      </c>
      <c r="D2376" s="433">
        <v>8.0250904082465269E-2</v>
      </c>
      <c r="E2376" s="407">
        <v>0.26981924342991859</v>
      </c>
      <c r="F2376" s="407">
        <v>3.0732787500629458E-3</v>
      </c>
      <c r="G2376" s="429">
        <v>2.8414903753146478E-3</v>
      </c>
      <c r="H2376" s="444">
        <v>2.7305187123763516E-4</v>
      </c>
      <c r="I2376" s="412">
        <v>2.6123976815592648E-4</v>
      </c>
      <c r="J2376" s="428">
        <v>4.3028034049532191E-2</v>
      </c>
    </row>
    <row r="2377" spans="1:10" ht="15.6" x14ac:dyDescent="0.3">
      <c r="A2377" s="422" t="s">
        <v>214</v>
      </c>
      <c r="B2377" s="423">
        <v>2017</v>
      </c>
      <c r="C2377" s="436" t="s">
        <v>2754</v>
      </c>
      <c r="D2377" s="433">
        <v>6.7249978789737166E-2</v>
      </c>
      <c r="E2377" s="407">
        <v>0.23296283067905252</v>
      </c>
      <c r="F2377" s="407">
        <v>2.9130140843023765E-3</v>
      </c>
      <c r="G2377" s="429">
        <v>2.6916432848589104E-3</v>
      </c>
      <c r="H2377" s="444">
        <v>2.4812334622382819E-4</v>
      </c>
      <c r="I2377" s="412">
        <v>2.3738964009945691E-4</v>
      </c>
      <c r="J2377" s="428">
        <v>4.193901597947236E-2</v>
      </c>
    </row>
    <row r="2378" spans="1:10" ht="15.6" x14ac:dyDescent="0.3">
      <c r="A2378" s="422" t="s">
        <v>214</v>
      </c>
      <c r="B2378" s="423">
        <v>2018</v>
      </c>
      <c r="C2378" s="436" t="s">
        <v>2755</v>
      </c>
      <c r="D2378" s="433">
        <v>5.5682238527517358E-2</v>
      </c>
      <c r="E2378" s="407">
        <v>0.20011517355310654</v>
      </c>
      <c r="F2378" s="407">
        <v>2.8002749702725005E-3</v>
      </c>
      <c r="G2378" s="429">
        <v>2.5858330627147948E-3</v>
      </c>
      <c r="H2378" s="444">
        <v>2.2640672310150723E-4</v>
      </c>
      <c r="I2378" s="412">
        <v>2.166124684804156E-4</v>
      </c>
      <c r="J2378" s="428">
        <v>4.0781858536765261E-2</v>
      </c>
    </row>
    <row r="2379" spans="1:10" ht="15.6" x14ac:dyDescent="0.3">
      <c r="A2379" s="422" t="s">
        <v>214</v>
      </c>
      <c r="B2379" s="423">
        <v>2019</v>
      </c>
      <c r="C2379" s="436" t="s">
        <v>2756</v>
      </c>
      <c r="D2379" s="433">
        <v>4.5900699907317107E-2</v>
      </c>
      <c r="E2379" s="407">
        <v>0.17178959455903198</v>
      </c>
      <c r="F2379" s="407">
        <v>2.7096631189231666E-3</v>
      </c>
      <c r="G2379" s="429">
        <v>2.5006742603559747E-3</v>
      </c>
      <c r="H2379" s="444">
        <v>2.0501705027578071E-4</v>
      </c>
      <c r="I2379" s="412">
        <v>1.9614810343286497E-4</v>
      </c>
      <c r="J2379" s="428">
        <v>3.9560628644249946E-2</v>
      </c>
    </row>
    <row r="2380" spans="1:10" ht="15.6" x14ac:dyDescent="0.3">
      <c r="A2380" s="422" t="s">
        <v>214</v>
      </c>
      <c r="B2380" s="423">
        <v>2020</v>
      </c>
      <c r="C2380" s="436" t="s">
        <v>2757</v>
      </c>
      <c r="D2380" s="433">
        <v>3.8698496738041842E-2</v>
      </c>
      <c r="E2380" s="407">
        <v>0.14814981321279624</v>
      </c>
      <c r="F2380" s="407">
        <v>2.5940573170488814E-3</v>
      </c>
      <c r="G2380" s="429">
        <v>2.3932050245343119E-3</v>
      </c>
      <c r="H2380" s="444">
        <v>1.8542779568869755E-4</v>
      </c>
      <c r="I2380" s="412">
        <v>1.7740627132791864E-4</v>
      </c>
      <c r="J2380" s="428">
        <v>3.8354890704261874E-2</v>
      </c>
    </row>
    <row r="2381" spans="1:10" ht="15.6" x14ac:dyDescent="0.3">
      <c r="A2381" s="422" t="s">
        <v>214</v>
      </c>
      <c r="B2381" s="423">
        <v>2021</v>
      </c>
      <c r="C2381" s="436" t="s">
        <v>2758</v>
      </c>
      <c r="D2381" s="433">
        <v>3.2801831186589865E-2</v>
      </c>
      <c r="E2381" s="407">
        <v>0.1276022099543716</v>
      </c>
      <c r="F2381" s="407">
        <v>2.4365585484814518E-3</v>
      </c>
      <c r="G2381" s="429">
        <v>2.2473871695867145E-3</v>
      </c>
      <c r="H2381" s="444">
        <v>1.6708228435136256E-4</v>
      </c>
      <c r="I2381" s="412">
        <v>1.5985437869028762E-4</v>
      </c>
      <c r="J2381" s="428">
        <v>3.7146203846674684E-2</v>
      </c>
    </row>
    <row r="2382" spans="1:10" ht="15.6" x14ac:dyDescent="0.3">
      <c r="A2382" s="422" t="s">
        <v>214</v>
      </c>
      <c r="B2382" s="423">
        <v>2022</v>
      </c>
      <c r="C2382" s="436" t="s">
        <v>2759</v>
      </c>
      <c r="D2382" s="433">
        <v>2.6169409577297138E-2</v>
      </c>
      <c r="E2382" s="407">
        <v>0.10855338296509737</v>
      </c>
      <c r="F2382" s="407">
        <v>2.2843512955205711E-3</v>
      </c>
      <c r="G2382" s="429">
        <v>2.106233009312878E-3</v>
      </c>
      <c r="H2382" s="444">
        <v>1.5173021517584471E-4</v>
      </c>
      <c r="I2382" s="412">
        <v>1.4516643323161821E-4</v>
      </c>
      <c r="J2382" s="428">
        <v>3.5962318352892597E-2</v>
      </c>
    </row>
    <row r="2383" spans="1:10" ht="15.6" x14ac:dyDescent="0.3">
      <c r="A2383" s="422" t="s">
        <v>214</v>
      </c>
      <c r="B2383" s="423">
        <v>2023</v>
      </c>
      <c r="C2383" s="436" t="s">
        <v>2760</v>
      </c>
      <c r="D2383" s="433">
        <v>2.2428429183628459E-2</v>
      </c>
      <c r="E2383" s="407">
        <v>9.4081126994536884E-2</v>
      </c>
      <c r="F2383" s="407">
        <v>2.1509245520979071E-3</v>
      </c>
      <c r="G2383" s="429">
        <v>1.9829073147901864E-3</v>
      </c>
      <c r="H2383" s="444">
        <v>1.3692347708121853E-4</v>
      </c>
      <c r="I2383" s="412">
        <v>1.3100022807267499E-4</v>
      </c>
      <c r="J2383" s="428">
        <v>3.4799224071112217E-2</v>
      </c>
    </row>
    <row r="2384" spans="1:10" ht="15.6" x14ac:dyDescent="0.3">
      <c r="A2384" s="422" t="s">
        <v>214</v>
      </c>
      <c r="B2384" s="423">
        <v>2024</v>
      </c>
      <c r="C2384" s="436" t="s">
        <v>2761</v>
      </c>
      <c r="D2384" s="433">
        <v>1.927884143251829E-2</v>
      </c>
      <c r="E2384" s="407">
        <v>8.1959957378714712E-2</v>
      </c>
      <c r="F2384" s="407">
        <v>2.0326624982869705E-3</v>
      </c>
      <c r="G2384" s="429">
        <v>1.8735239054844435E-3</v>
      </c>
      <c r="H2384" s="444">
        <v>1.2170533751316431E-4</v>
      </c>
      <c r="I2384" s="412">
        <v>1.1644041848593486E-4</v>
      </c>
      <c r="J2384" s="428">
        <v>3.3656542848117782E-2</v>
      </c>
    </row>
    <row r="2385" spans="1:10" ht="15.6" x14ac:dyDescent="0.3">
      <c r="A2385" s="422" t="s">
        <v>214</v>
      </c>
      <c r="B2385" s="423">
        <v>2025</v>
      </c>
      <c r="C2385" s="436" t="s">
        <v>2762</v>
      </c>
      <c r="D2385" s="433">
        <v>1.685976137243041E-2</v>
      </c>
      <c r="E2385" s="407">
        <v>7.248711945745212E-2</v>
      </c>
      <c r="F2385" s="407">
        <v>1.9390283083489414E-3</v>
      </c>
      <c r="G2385" s="429">
        <v>1.7869429640299988E-3</v>
      </c>
      <c r="H2385" s="444">
        <v>1.0926591767553958E-4</v>
      </c>
      <c r="I2385" s="412">
        <v>1.0453912244410285E-4</v>
      </c>
      <c r="J2385" s="428">
        <v>3.2539219517548103E-2</v>
      </c>
    </row>
    <row r="2386" spans="1:10" ht="15.6" x14ac:dyDescent="0.3">
      <c r="A2386" s="422" t="s">
        <v>214</v>
      </c>
      <c r="B2386" s="423">
        <v>2026</v>
      </c>
      <c r="C2386" s="436" t="s">
        <v>2763</v>
      </c>
      <c r="D2386" s="433">
        <v>1.4873788305559171E-2</v>
      </c>
      <c r="E2386" s="407">
        <v>6.4804227372083092E-2</v>
      </c>
      <c r="F2386" s="407">
        <v>1.8459019870341532E-3</v>
      </c>
      <c r="G2386" s="429">
        <v>1.7007992015196391E-3</v>
      </c>
      <c r="H2386" s="444">
        <v>9.5465563156214473E-5</v>
      </c>
      <c r="I2386" s="412">
        <v>9.1335765152474914E-5</v>
      </c>
      <c r="J2386" s="428">
        <v>3.152091187727514E-2</v>
      </c>
    </row>
    <row r="2387" spans="1:10" ht="15.6" x14ac:dyDescent="0.3">
      <c r="A2387" s="422" t="s">
        <v>214</v>
      </c>
      <c r="B2387" s="423">
        <v>2027</v>
      </c>
      <c r="C2387" s="436" t="s">
        <v>2764</v>
      </c>
      <c r="D2387" s="433">
        <v>1.3163334685177381E-2</v>
      </c>
      <c r="E2387" s="407">
        <v>5.8240691680195078E-2</v>
      </c>
      <c r="F2387" s="407">
        <v>1.739887039254045E-3</v>
      </c>
      <c r="G2387" s="429">
        <v>1.6026570760793383E-3</v>
      </c>
      <c r="H2387" s="444">
        <v>7.7665582008553476E-5</v>
      </c>
      <c r="I2387" s="412">
        <v>7.4305803309994276E-5</v>
      </c>
      <c r="J2387" s="428">
        <v>3.0589996371626911E-2</v>
      </c>
    </row>
    <row r="2388" spans="1:10" ht="15.6" x14ac:dyDescent="0.3">
      <c r="A2388" s="422" t="s">
        <v>214</v>
      </c>
      <c r="B2388" s="423">
        <v>2028</v>
      </c>
      <c r="C2388" s="436" t="s">
        <v>2765</v>
      </c>
      <c r="D2388" s="433">
        <v>1.1729394885470657E-2</v>
      </c>
      <c r="E2388" s="407">
        <v>5.2746963286882699E-2</v>
      </c>
      <c r="F2388" s="407">
        <v>1.6306704544970839E-3</v>
      </c>
      <c r="G2388" s="429">
        <v>1.5017685242168192E-3</v>
      </c>
      <c r="H2388" s="444">
        <v>6.511282288570975E-5</v>
      </c>
      <c r="I2388" s="412">
        <v>6.2296070990251466E-5</v>
      </c>
      <c r="J2388" s="428">
        <v>2.975192406413275E-2</v>
      </c>
    </row>
    <row r="2389" spans="1:10" ht="15.6" x14ac:dyDescent="0.3">
      <c r="A2389" s="422" t="s">
        <v>214</v>
      </c>
      <c r="B2389" s="423">
        <v>2029</v>
      </c>
      <c r="C2389" s="436" t="s">
        <v>2766</v>
      </c>
      <c r="D2389" s="433">
        <v>1.0431619933310363E-2</v>
      </c>
      <c r="E2389" s="407">
        <v>4.7897855058512809E-2</v>
      </c>
      <c r="F2389" s="407">
        <v>1.5269530956675253E-3</v>
      </c>
      <c r="G2389" s="429">
        <v>1.4060653338678908E-3</v>
      </c>
      <c r="H2389" s="444">
        <v>5.6021314259288816E-5</v>
      </c>
      <c r="I2389" s="412">
        <v>5.3597857002599273E-5</v>
      </c>
      <c r="J2389" s="428">
        <v>2.9001452813916983E-2</v>
      </c>
    </row>
    <row r="2390" spans="1:10" ht="15.6" x14ac:dyDescent="0.3">
      <c r="A2390" s="422" t="s">
        <v>214</v>
      </c>
      <c r="B2390" s="423">
        <v>2030</v>
      </c>
      <c r="C2390" s="436" t="s">
        <v>2767</v>
      </c>
      <c r="D2390" s="433">
        <v>9.3771571709448109E-3</v>
      </c>
      <c r="E2390" s="407">
        <v>4.3851195037645611E-2</v>
      </c>
      <c r="F2390" s="407">
        <v>1.4294639028660284E-3</v>
      </c>
      <c r="G2390" s="429">
        <v>1.3161311425812835E-3</v>
      </c>
      <c r="H2390" s="444">
        <v>4.806803815504919E-5</v>
      </c>
      <c r="I2390" s="412">
        <v>4.5988636102064191E-5</v>
      </c>
      <c r="J2390" s="428">
        <v>2.83336962202098E-2</v>
      </c>
    </row>
    <row r="2391" spans="1:10" ht="15.6" x14ac:dyDescent="0.3">
      <c r="A2391" s="422" t="s">
        <v>214</v>
      </c>
      <c r="B2391" s="423">
        <v>2031</v>
      </c>
      <c r="C2391" s="436" t="s">
        <v>2768</v>
      </c>
      <c r="D2391" s="433">
        <v>8.4340305918176352E-3</v>
      </c>
      <c r="E2391" s="407">
        <v>4.0267655064687671E-2</v>
      </c>
      <c r="F2391" s="407">
        <v>1.3395276754943511E-3</v>
      </c>
      <c r="G2391" s="429">
        <v>1.233266511469446E-3</v>
      </c>
      <c r="H2391" s="444">
        <v>4.3464979935480304E-5</v>
      </c>
      <c r="I2391" s="412">
        <v>4.1584704143502797E-5</v>
      </c>
      <c r="J2391" s="428">
        <v>2.7739991668815526E-2</v>
      </c>
    </row>
    <row r="2392" spans="1:10" ht="15.6" x14ac:dyDescent="0.3">
      <c r="A2392" s="422" t="s">
        <v>214</v>
      </c>
      <c r="B2392" s="423">
        <v>2032</v>
      </c>
      <c r="C2392" s="436" t="s">
        <v>2769</v>
      </c>
      <c r="D2392" s="433">
        <v>7.6209172188264201E-3</v>
      </c>
      <c r="E2392" s="407">
        <v>3.7285377966673139E-2</v>
      </c>
      <c r="F2392" s="407">
        <v>1.2570709321407727E-3</v>
      </c>
      <c r="G2392" s="429">
        <v>1.1573276595949196E-3</v>
      </c>
      <c r="H2392" s="444">
        <v>4.0167533943025383E-5</v>
      </c>
      <c r="I2392" s="412">
        <v>3.8429904205047398E-5</v>
      </c>
      <c r="J2392" s="428">
        <v>2.7216271751881283E-2</v>
      </c>
    </row>
    <row r="2393" spans="1:10" ht="15.6" x14ac:dyDescent="0.3">
      <c r="A2393" s="422" t="s">
        <v>214</v>
      </c>
      <c r="B2393" s="423">
        <v>2033</v>
      </c>
      <c r="C2393" s="436" t="s">
        <v>2770</v>
      </c>
      <c r="D2393" s="433">
        <v>6.8939994067136788E-3</v>
      </c>
      <c r="E2393" s="407">
        <v>3.4697875956436683E-2</v>
      </c>
      <c r="F2393" s="407">
        <v>1.1798582143797702E-3</v>
      </c>
      <c r="G2393" s="429">
        <v>1.0862286397201339E-3</v>
      </c>
      <c r="H2393" s="444">
        <v>3.7356818797706231E-5</v>
      </c>
      <c r="I2393" s="412">
        <v>3.5740779352735078E-5</v>
      </c>
      <c r="J2393" s="428">
        <v>2.6755576798206615E-2</v>
      </c>
    </row>
    <row r="2394" spans="1:10" ht="15.6" x14ac:dyDescent="0.3">
      <c r="A2394" s="422" t="s">
        <v>214</v>
      </c>
      <c r="B2394" s="423">
        <v>2034</v>
      </c>
      <c r="C2394" s="436" t="s">
        <v>2771</v>
      </c>
      <c r="D2394" s="433">
        <v>6.2361745610291387E-3</v>
      </c>
      <c r="E2394" s="407">
        <v>3.2450057197623144E-2</v>
      </c>
      <c r="F2394" s="407">
        <v>1.1079948042052418E-3</v>
      </c>
      <c r="G2394" s="429">
        <v>1.0200617216755473E-3</v>
      </c>
      <c r="H2394" s="444">
        <v>3.4911230468589645E-5</v>
      </c>
      <c r="I2394" s="412">
        <v>3.3400986092181819E-5</v>
      </c>
      <c r="J2394" s="428">
        <v>2.6350798742792329E-2</v>
      </c>
    </row>
    <row r="2395" spans="1:10" ht="15.6" x14ac:dyDescent="0.3">
      <c r="A2395" s="422" t="s">
        <v>214</v>
      </c>
      <c r="B2395" s="423">
        <v>2035</v>
      </c>
      <c r="C2395" s="436" t="s">
        <v>2772</v>
      </c>
      <c r="D2395" s="433">
        <v>5.6487025591987327E-3</v>
      </c>
      <c r="E2395" s="407">
        <v>3.0535106323631687E-2</v>
      </c>
      <c r="F2395" s="407">
        <v>1.0417868978560552E-3</v>
      </c>
      <c r="G2395" s="429">
        <v>9.5910881940098063E-4</v>
      </c>
      <c r="H2395" s="444">
        <v>3.2840903814498894E-5</v>
      </c>
      <c r="I2395" s="412">
        <v>3.1420220852704723E-5</v>
      </c>
      <c r="J2395" s="428">
        <v>2.5998228935783001E-2</v>
      </c>
    </row>
    <row r="2396" spans="1:10" ht="15.6" x14ac:dyDescent="0.3">
      <c r="A2396" s="422" t="s">
        <v>214</v>
      </c>
      <c r="B2396" s="423">
        <v>2036</v>
      </c>
      <c r="C2396" s="436" t="s">
        <v>2773</v>
      </c>
      <c r="D2396" s="433">
        <v>5.1398588088559811E-3</v>
      </c>
      <c r="E2396" s="407">
        <v>2.8919896534873465E-2</v>
      </c>
      <c r="F2396" s="407">
        <v>9.8502800568083795E-4</v>
      </c>
      <c r="G2396" s="429">
        <v>9.0684007372784177E-4</v>
      </c>
      <c r="H2396" s="444">
        <v>3.0666944743791906E-5</v>
      </c>
      <c r="I2396" s="412">
        <v>2.9340306289080602E-5</v>
      </c>
      <c r="J2396" s="428">
        <v>2.5692911968686668E-2</v>
      </c>
    </row>
    <row r="2397" spans="1:10" ht="15.6" x14ac:dyDescent="0.3">
      <c r="A2397" s="422" t="s">
        <v>214</v>
      </c>
      <c r="B2397" s="423">
        <v>2037</v>
      </c>
      <c r="C2397" s="436" t="s">
        <v>2774</v>
      </c>
      <c r="D2397" s="433">
        <v>4.6896739802162468E-3</v>
      </c>
      <c r="E2397" s="407">
        <v>2.7528533644019103E-2</v>
      </c>
      <c r="F2397" s="407">
        <v>9.3430748352644772E-4</v>
      </c>
      <c r="G2397" s="429">
        <v>8.6014643492607812E-4</v>
      </c>
      <c r="H2397" s="444">
        <v>2.9111284096547553E-5</v>
      </c>
      <c r="I2397" s="412">
        <v>2.7851942832813566E-5</v>
      </c>
      <c r="J2397" s="428">
        <v>2.5431874430450491E-2</v>
      </c>
    </row>
    <row r="2398" spans="1:10" ht="15.6" x14ac:dyDescent="0.3">
      <c r="A2398" s="422" t="s">
        <v>214</v>
      </c>
      <c r="B2398" s="423">
        <v>2038</v>
      </c>
      <c r="C2398" s="436" t="s">
        <v>2775</v>
      </c>
      <c r="D2398" s="433">
        <v>4.2797150719785801E-3</v>
      </c>
      <c r="E2398" s="407">
        <v>2.6260927570135827E-2</v>
      </c>
      <c r="F2398" s="407">
        <v>8.8859253103329026E-4</v>
      </c>
      <c r="G2398" s="429">
        <v>8.1805888043716369E-4</v>
      </c>
      <c r="H2398" s="444">
        <v>2.7653478532015216E-5</v>
      </c>
      <c r="I2398" s="412">
        <v>2.6457201291696599E-5</v>
      </c>
      <c r="J2398" s="428">
        <v>2.5209687928003519E-2</v>
      </c>
    </row>
    <row r="2399" spans="1:10" ht="15.6" x14ac:dyDescent="0.3">
      <c r="A2399" s="422" t="s">
        <v>214</v>
      </c>
      <c r="B2399" s="423">
        <v>2039</v>
      </c>
      <c r="C2399" s="436" t="s">
        <v>2776</v>
      </c>
      <c r="D2399" s="433">
        <v>3.889102691717136E-3</v>
      </c>
      <c r="E2399" s="407">
        <v>2.5055269448530544E-2</v>
      </c>
      <c r="F2399" s="407">
        <v>8.4758745948019501E-4</v>
      </c>
      <c r="G2399" s="429">
        <v>7.8031354897718926E-4</v>
      </c>
      <c r="H2399" s="444">
        <v>2.6508499859016891E-5</v>
      </c>
      <c r="I2399" s="412">
        <v>2.536175388926065E-5</v>
      </c>
      <c r="J2399" s="428">
        <v>2.5020962246241337E-2</v>
      </c>
    </row>
    <row r="2400" spans="1:10" ht="15.6" x14ac:dyDescent="0.3">
      <c r="A2400" s="422" t="s">
        <v>214</v>
      </c>
      <c r="B2400" s="423">
        <v>2040</v>
      </c>
      <c r="C2400" s="436" t="s">
        <v>2777</v>
      </c>
      <c r="D2400" s="433">
        <v>3.5517766388259153E-3</v>
      </c>
      <c r="E2400" s="407">
        <v>2.4074949696111018E-2</v>
      </c>
      <c r="F2400" s="407">
        <v>8.1133723568883583E-4</v>
      </c>
      <c r="G2400" s="429">
        <v>7.469428221465389E-4</v>
      </c>
      <c r="H2400" s="444">
        <v>2.543588755678103E-5</v>
      </c>
      <c r="I2400" s="412">
        <v>2.4335542320421287E-5</v>
      </c>
      <c r="J2400" s="428">
        <v>2.4862276235753284E-2</v>
      </c>
    </row>
    <row r="2401" spans="1:10" ht="15.6" x14ac:dyDescent="0.3">
      <c r="A2401" s="422" t="s">
        <v>214</v>
      </c>
      <c r="B2401" s="423">
        <v>2041</v>
      </c>
      <c r="C2401" s="436" t="s">
        <v>2778</v>
      </c>
      <c r="D2401" s="433">
        <v>3.3097787638194723E-3</v>
      </c>
      <c r="E2401" s="407">
        <v>2.3343025863461934E-2</v>
      </c>
      <c r="F2401" s="407">
        <v>7.8384875083943031E-4</v>
      </c>
      <c r="G2401" s="429">
        <v>7.216376312848882E-4</v>
      </c>
      <c r="H2401" s="444">
        <v>2.4616523685525787E-5</v>
      </c>
      <c r="I2401" s="412">
        <v>2.3551623767540273E-5</v>
      </c>
      <c r="J2401" s="428">
        <v>2.4730979361678222E-2</v>
      </c>
    </row>
    <row r="2402" spans="1:10" ht="15.6" x14ac:dyDescent="0.3">
      <c r="A2402" s="422" t="s">
        <v>214</v>
      </c>
      <c r="B2402" s="423">
        <v>2042</v>
      </c>
      <c r="C2402" s="436" t="s">
        <v>2779</v>
      </c>
      <c r="D2402" s="433">
        <v>3.1001964250230744E-3</v>
      </c>
      <c r="E2402" s="407">
        <v>2.2665106619457927E-2</v>
      </c>
      <c r="F2402" s="407">
        <v>7.6008013095242013E-4</v>
      </c>
      <c r="G2402" s="429">
        <v>6.9975491098607685E-4</v>
      </c>
      <c r="H2402" s="444">
        <v>2.385596335179475E-5</v>
      </c>
      <c r="I2402" s="412">
        <v>2.2823964937179932E-5</v>
      </c>
      <c r="J2402" s="428">
        <v>2.4620707833197201E-2</v>
      </c>
    </row>
    <row r="2403" spans="1:10" ht="15.6" x14ac:dyDescent="0.3">
      <c r="A2403" s="422" t="s">
        <v>214</v>
      </c>
      <c r="B2403" s="423">
        <v>2043</v>
      </c>
      <c r="C2403" s="436" t="s">
        <v>2780</v>
      </c>
      <c r="D2403" s="433">
        <v>2.9393306199383541E-3</v>
      </c>
      <c r="E2403" s="407">
        <v>2.2143119952955186E-2</v>
      </c>
      <c r="F2403" s="407">
        <v>7.3980993484506119E-4</v>
      </c>
      <c r="G2403" s="429">
        <v>6.8109505973821963E-4</v>
      </c>
      <c r="H2403" s="444">
        <v>2.3261657355211371E-5</v>
      </c>
      <c r="I2403" s="412">
        <v>2.225536835493558E-5</v>
      </c>
      <c r="J2403" s="428">
        <v>2.4530933921390056E-2</v>
      </c>
    </row>
    <row r="2404" spans="1:10" ht="15.6" x14ac:dyDescent="0.3">
      <c r="A2404" s="422" t="s">
        <v>214</v>
      </c>
      <c r="B2404" s="423">
        <v>2044</v>
      </c>
      <c r="C2404" s="436" t="s">
        <v>2781</v>
      </c>
      <c r="D2404" s="433">
        <v>2.819212687653077E-3</v>
      </c>
      <c r="E2404" s="407">
        <v>2.1731655183607212E-2</v>
      </c>
      <c r="F2404" s="407">
        <v>7.2248298844597783E-4</v>
      </c>
      <c r="G2404" s="429">
        <v>6.6514140371943587E-4</v>
      </c>
      <c r="H2404" s="444">
        <v>2.2666969511755457E-5</v>
      </c>
      <c r="I2404" s="412">
        <v>2.1686406444345491E-5</v>
      </c>
      <c r="J2404" s="428">
        <v>2.4456222506324711E-2</v>
      </c>
    </row>
    <row r="2405" spans="1:10" ht="15.6" x14ac:dyDescent="0.3">
      <c r="A2405" s="422" t="s">
        <v>214</v>
      </c>
      <c r="B2405" s="423">
        <v>2045</v>
      </c>
      <c r="C2405" s="436" t="s">
        <v>2782</v>
      </c>
      <c r="D2405" s="433">
        <v>2.7375266079263773E-3</v>
      </c>
      <c r="E2405" s="407">
        <v>2.1453492555470955E-2</v>
      </c>
      <c r="F2405" s="407">
        <v>7.0784926342387167E-4</v>
      </c>
      <c r="G2405" s="429">
        <v>6.5167175316116347E-4</v>
      </c>
      <c r="H2405" s="444">
        <v>2.2278514608086869E-5</v>
      </c>
      <c r="I2405" s="412">
        <v>2.1314755927857747E-5</v>
      </c>
      <c r="J2405" s="428">
        <v>2.4394136248956616E-2</v>
      </c>
    </row>
    <row r="2406" spans="1:10" ht="15.6" x14ac:dyDescent="0.3">
      <c r="A2406" s="422" t="s">
        <v>214</v>
      </c>
      <c r="B2406" s="423">
        <v>2046</v>
      </c>
      <c r="C2406" s="436" t="s">
        <v>2783</v>
      </c>
      <c r="D2406" s="433">
        <v>2.6665318185312764E-3</v>
      </c>
      <c r="E2406" s="407">
        <v>2.1225843967451738E-2</v>
      </c>
      <c r="F2406" s="407">
        <v>6.9543765636910179E-4</v>
      </c>
      <c r="G2406" s="429">
        <v>6.4024469504981901E-4</v>
      </c>
      <c r="H2406" s="444">
        <v>2.1874956713819438E-5</v>
      </c>
      <c r="I2406" s="412">
        <v>2.0928655769459039E-5</v>
      </c>
      <c r="J2406" s="428">
        <v>2.4342601872998235E-2</v>
      </c>
    </row>
    <row r="2407" spans="1:10" ht="15.6" x14ac:dyDescent="0.3">
      <c r="A2407" s="422" t="s">
        <v>214</v>
      </c>
      <c r="B2407" s="423">
        <v>2047</v>
      </c>
      <c r="C2407" s="436" t="s">
        <v>2784</v>
      </c>
      <c r="D2407" s="433">
        <v>2.6056472817622715E-3</v>
      </c>
      <c r="E2407" s="407">
        <v>2.1026686174813857E-2</v>
      </c>
      <c r="F2407" s="407">
        <v>6.8516882999081642E-4</v>
      </c>
      <c r="G2407" s="429">
        <v>6.3079190850220664E-4</v>
      </c>
      <c r="H2407" s="444">
        <v>2.1580414805018062E-5</v>
      </c>
      <c r="I2407" s="412">
        <v>2.0646855613251655E-5</v>
      </c>
      <c r="J2407" s="428">
        <v>2.4300474757645477E-2</v>
      </c>
    </row>
    <row r="2408" spans="1:10" ht="15.6" x14ac:dyDescent="0.3">
      <c r="A2408" s="422" t="s">
        <v>214</v>
      </c>
      <c r="B2408" s="423">
        <v>2048</v>
      </c>
      <c r="C2408" s="436" t="s">
        <v>2785</v>
      </c>
      <c r="D2408" s="433">
        <v>2.5565418344822123E-3</v>
      </c>
      <c r="E2408" s="407">
        <v>2.0861277818905233E-2</v>
      </c>
      <c r="F2408" s="407">
        <v>6.7654076984514217E-4</v>
      </c>
      <c r="G2408" s="429">
        <v>6.2284607689156541E-4</v>
      </c>
      <c r="H2408" s="444">
        <v>2.1241099099883971E-5</v>
      </c>
      <c r="I2408" s="412">
        <v>2.0322218555321582E-5</v>
      </c>
      <c r="J2408" s="428">
        <v>2.4265283635396661E-2</v>
      </c>
    </row>
    <row r="2409" spans="1:10" ht="15.6" x14ac:dyDescent="0.3">
      <c r="A2409" s="422" t="s">
        <v>214</v>
      </c>
      <c r="B2409" s="423">
        <v>2049</v>
      </c>
      <c r="C2409" s="436" t="s">
        <v>2786</v>
      </c>
      <c r="D2409" s="433">
        <v>2.5381159002252911E-3</v>
      </c>
      <c r="E2409" s="407">
        <v>2.0855188585037758E-2</v>
      </c>
      <c r="F2409" s="407">
        <v>6.7114115088229341E-4</v>
      </c>
      <c r="G2409" s="429">
        <v>6.1787260762582194E-4</v>
      </c>
      <c r="H2409" s="444">
        <v>2.100720524922155E-5</v>
      </c>
      <c r="I2409" s="412">
        <v>2.0098442849104301E-5</v>
      </c>
      <c r="J2409" s="428">
        <v>2.4236218241125183E-2</v>
      </c>
    </row>
    <row r="2410" spans="1:10" ht="15.6" x14ac:dyDescent="0.3">
      <c r="A2410" s="422" t="s">
        <v>214</v>
      </c>
      <c r="B2410" s="423">
        <v>2050</v>
      </c>
      <c r="C2410" s="436" t="s">
        <v>2787</v>
      </c>
      <c r="D2410" s="433">
        <v>2.5229176774206733E-3</v>
      </c>
      <c r="E2410" s="407">
        <v>2.0849703467606732E-2</v>
      </c>
      <c r="F2410" s="407">
        <v>6.6666200258775417E-4</v>
      </c>
      <c r="G2410" s="429">
        <v>6.1374247988975382E-4</v>
      </c>
      <c r="H2410" s="444">
        <v>2.0692906748180102E-5</v>
      </c>
      <c r="I2410" s="412">
        <v>1.9797740762091834E-5</v>
      </c>
      <c r="J2410" s="428">
        <v>2.4212571236015792E-2</v>
      </c>
    </row>
    <row r="2411" spans="1:10" ht="15.6" x14ac:dyDescent="0.3">
      <c r="A2411" s="422" t="s">
        <v>215</v>
      </c>
      <c r="B2411" s="423">
        <v>2015</v>
      </c>
      <c r="C2411" s="436" t="s">
        <v>2788</v>
      </c>
      <c r="D2411" s="433">
        <v>5.3698855850475596E-2</v>
      </c>
      <c r="E2411" s="407">
        <v>0.2065143284894547</v>
      </c>
      <c r="F2411" s="407">
        <v>2.0724444981663139E-3</v>
      </c>
      <c r="G2411" s="429">
        <v>1.9156384526093902E-3</v>
      </c>
      <c r="H2411" s="444">
        <v>1.8076588886516913E-4</v>
      </c>
      <c r="I2411" s="412">
        <v>1.7294603652995532E-4</v>
      </c>
      <c r="J2411" s="428">
        <v>4.5706850646889383E-2</v>
      </c>
    </row>
    <row r="2412" spans="1:10" ht="15.6" x14ac:dyDescent="0.3">
      <c r="A2412" s="422" t="s">
        <v>215</v>
      </c>
      <c r="B2412" s="423">
        <v>2016</v>
      </c>
      <c r="C2412" s="436" t="s">
        <v>2789</v>
      </c>
      <c r="D2412" s="433">
        <v>4.4546636355077364E-2</v>
      </c>
      <c r="E2412" s="407">
        <v>0.17511567166109465</v>
      </c>
      <c r="F2412" s="407">
        <v>1.9415010541372385E-3</v>
      </c>
      <c r="G2412" s="429">
        <v>1.7933017634335475E-3</v>
      </c>
      <c r="H2412" s="444">
        <v>1.5599485430956806E-4</v>
      </c>
      <c r="I2412" s="412">
        <v>1.4924658596418482E-4</v>
      </c>
      <c r="J2412" s="428">
        <v>4.4838281704560279E-2</v>
      </c>
    </row>
    <row r="2413" spans="1:10" ht="15.6" x14ac:dyDescent="0.3">
      <c r="A2413" s="422" t="s">
        <v>215</v>
      </c>
      <c r="B2413" s="423">
        <v>2017</v>
      </c>
      <c r="C2413" s="436" t="s">
        <v>2790</v>
      </c>
      <c r="D2413" s="433">
        <v>3.7001964238755104E-2</v>
      </c>
      <c r="E2413" s="407">
        <v>0.14941417876828422</v>
      </c>
      <c r="F2413" s="407">
        <v>1.8744674201400492E-3</v>
      </c>
      <c r="G2413" s="429">
        <v>1.7303053393491067E-3</v>
      </c>
      <c r="H2413" s="444">
        <v>1.4096101541222791E-4</v>
      </c>
      <c r="I2413" s="412">
        <v>1.3486310428272488E-4</v>
      </c>
      <c r="J2413" s="428">
        <v>4.3667625301954484E-2</v>
      </c>
    </row>
    <row r="2414" spans="1:10" ht="15.6" x14ac:dyDescent="0.3">
      <c r="A2414" s="422" t="s">
        <v>215</v>
      </c>
      <c r="B2414" s="423">
        <v>2018</v>
      </c>
      <c r="C2414" s="436" t="s">
        <v>2791</v>
      </c>
      <c r="D2414" s="433">
        <v>3.0489412501550628E-2</v>
      </c>
      <c r="E2414" s="407">
        <v>0.12681990797315373</v>
      </c>
      <c r="F2414" s="407">
        <v>1.8416962268311126E-3</v>
      </c>
      <c r="G2414" s="429">
        <v>1.6990662804160942E-3</v>
      </c>
      <c r="H2414" s="444">
        <v>1.2806698422888953E-4</v>
      </c>
      <c r="I2414" s="412">
        <v>1.2252686318075796E-4</v>
      </c>
      <c r="J2414" s="428">
        <v>4.2451188261791888E-2</v>
      </c>
    </row>
    <row r="2415" spans="1:10" ht="15.6" x14ac:dyDescent="0.3">
      <c r="A2415" s="422" t="s">
        <v>215</v>
      </c>
      <c r="B2415" s="423">
        <v>2019</v>
      </c>
      <c r="C2415" s="436" t="s">
        <v>2792</v>
      </c>
      <c r="D2415" s="433">
        <v>2.501616308860798E-2</v>
      </c>
      <c r="E2415" s="407">
        <v>0.10761206454525429</v>
      </c>
      <c r="F2415" s="407">
        <v>1.8146526493820478E-3</v>
      </c>
      <c r="G2415" s="429">
        <v>1.6733032666737635E-3</v>
      </c>
      <c r="H2415" s="444">
        <v>1.1595895108039867E-4</v>
      </c>
      <c r="I2415" s="412">
        <v>1.1094261818657823E-4</v>
      </c>
      <c r="J2415" s="428">
        <v>4.1199187369040595E-2</v>
      </c>
    </row>
    <row r="2416" spans="1:10" ht="15.6" x14ac:dyDescent="0.3">
      <c r="A2416" s="422" t="s">
        <v>215</v>
      </c>
      <c r="B2416" s="423">
        <v>2020</v>
      </c>
      <c r="C2416" s="436" t="s">
        <v>2793</v>
      </c>
      <c r="D2416" s="433">
        <v>2.0938943359776314E-2</v>
      </c>
      <c r="E2416" s="407">
        <v>9.1806427687894807E-2</v>
      </c>
      <c r="F2416" s="407">
        <v>1.7701371388746862E-3</v>
      </c>
      <c r="G2416" s="429">
        <v>1.6318474566760005E-3</v>
      </c>
      <c r="H2416" s="444">
        <v>1.0672898861105634E-4</v>
      </c>
      <c r="I2416" s="412">
        <v>1.0211193980796237E-4</v>
      </c>
      <c r="J2416" s="428">
        <v>3.993380241668866E-2</v>
      </c>
    </row>
    <row r="2417" spans="1:10" ht="15.6" x14ac:dyDescent="0.3">
      <c r="A2417" s="422" t="s">
        <v>215</v>
      </c>
      <c r="B2417" s="423">
        <v>2021</v>
      </c>
      <c r="C2417" s="436" t="s">
        <v>2794</v>
      </c>
      <c r="D2417" s="433">
        <v>1.7771608141924765E-2</v>
      </c>
      <c r="E2417" s="407">
        <v>7.8648197032593958E-2</v>
      </c>
      <c r="F2417" s="407">
        <v>1.6893264358754923E-3</v>
      </c>
      <c r="G2417" s="429">
        <v>1.5570826031500444E-3</v>
      </c>
      <c r="H2417" s="444">
        <v>9.6796264677713313E-5</v>
      </c>
      <c r="I2417" s="412">
        <v>9.2608901115196599E-5</v>
      </c>
      <c r="J2417" s="428">
        <v>3.8665242999333833E-2</v>
      </c>
    </row>
    <row r="2418" spans="1:10" ht="15.6" x14ac:dyDescent="0.3">
      <c r="A2418" s="422" t="s">
        <v>215</v>
      </c>
      <c r="B2418" s="423">
        <v>2022</v>
      </c>
      <c r="C2418" s="436" t="s">
        <v>2795</v>
      </c>
      <c r="D2418" s="433">
        <v>1.4816805249304489E-2</v>
      </c>
      <c r="E2418" s="407">
        <v>6.7362064881617278E-2</v>
      </c>
      <c r="F2418" s="407">
        <v>1.6069738429365969E-3</v>
      </c>
      <c r="G2418" s="429">
        <v>1.4808794554559601E-3</v>
      </c>
      <c r="H2418" s="444">
        <v>8.7900797107714316E-5</v>
      </c>
      <c r="I2418" s="412">
        <v>8.4098247534644143E-5</v>
      </c>
      <c r="J2418" s="428">
        <v>3.7421162762321263E-2</v>
      </c>
    </row>
    <row r="2419" spans="1:10" ht="15.6" x14ac:dyDescent="0.3">
      <c r="A2419" s="422" t="s">
        <v>215</v>
      </c>
      <c r="B2419" s="423">
        <v>2023</v>
      </c>
      <c r="C2419" s="436" t="s">
        <v>2796</v>
      </c>
      <c r="D2419" s="433">
        <v>1.2737147595506124E-2</v>
      </c>
      <c r="E2419" s="407">
        <v>5.841515724641879E-2</v>
      </c>
      <c r="F2419" s="407">
        <v>1.5322487110506807E-3</v>
      </c>
      <c r="G2419" s="429">
        <v>1.4118305947875972E-3</v>
      </c>
      <c r="H2419" s="444">
        <v>7.9321859704224444E-5</v>
      </c>
      <c r="I2419" s="412">
        <v>7.5890431165711756E-5</v>
      </c>
      <c r="J2419" s="428">
        <v>3.6201215008850013E-2</v>
      </c>
    </row>
    <row r="2420" spans="1:10" ht="15.6" x14ac:dyDescent="0.3">
      <c r="A2420" s="422" t="s">
        <v>215</v>
      </c>
      <c r="B2420" s="423">
        <v>2024</v>
      </c>
      <c r="C2420" s="436" t="s">
        <v>2797</v>
      </c>
      <c r="D2420" s="433">
        <v>1.10043467628796E-2</v>
      </c>
      <c r="E2420" s="407">
        <v>5.1051528668811165E-2</v>
      </c>
      <c r="F2420" s="407">
        <v>1.4647685058652795E-3</v>
      </c>
      <c r="G2420" s="429">
        <v>1.3494649327740239E-3</v>
      </c>
      <c r="H2420" s="444">
        <v>7.1223967595356803E-5</v>
      </c>
      <c r="I2420" s="412">
        <v>6.8142850284893749E-5</v>
      </c>
      <c r="J2420" s="428">
        <v>3.5007871875340275E-2</v>
      </c>
    </row>
    <row r="2421" spans="1:10" ht="15.6" x14ac:dyDescent="0.3">
      <c r="A2421" s="422" t="s">
        <v>215</v>
      </c>
      <c r="B2421" s="423">
        <v>2025</v>
      </c>
      <c r="C2421" s="436" t="s">
        <v>2798</v>
      </c>
      <c r="D2421" s="433">
        <v>9.5791888444620409E-3</v>
      </c>
      <c r="E2421" s="407">
        <v>4.5095525861282786E-2</v>
      </c>
      <c r="F2421" s="407">
        <v>1.4060807232282957E-3</v>
      </c>
      <c r="G2421" s="429">
        <v>1.2952441957983041E-3</v>
      </c>
      <c r="H2421" s="444">
        <v>6.4487612742102819E-5</v>
      </c>
      <c r="I2421" s="412">
        <v>6.1697907160703966E-5</v>
      </c>
      <c r="J2421" s="428">
        <v>3.3841386823952435E-2</v>
      </c>
    </row>
    <row r="2422" spans="1:10" ht="15.6" x14ac:dyDescent="0.3">
      <c r="A2422" s="422" t="s">
        <v>215</v>
      </c>
      <c r="B2422" s="423">
        <v>2026</v>
      </c>
      <c r="C2422" s="436" t="s">
        <v>2799</v>
      </c>
      <c r="D2422" s="433">
        <v>8.4297693412337827E-3</v>
      </c>
      <c r="E2422" s="407">
        <v>4.0359315690535101E-2</v>
      </c>
      <c r="F2422" s="407">
        <v>1.3459828720876505E-3</v>
      </c>
      <c r="G2422" s="429">
        <v>1.23973948849344E-3</v>
      </c>
      <c r="H2422" s="444">
        <v>5.7880472588784317E-5</v>
      </c>
      <c r="I2422" s="412">
        <v>5.5376588965728225E-5</v>
      </c>
      <c r="J2422" s="428">
        <v>3.2781208328607134E-2</v>
      </c>
    </row>
    <row r="2423" spans="1:10" ht="15.6" x14ac:dyDescent="0.3">
      <c r="A2423" s="422" t="s">
        <v>215</v>
      </c>
      <c r="B2423" s="423">
        <v>2027</v>
      </c>
      <c r="C2423" s="436" t="s">
        <v>2800</v>
      </c>
      <c r="D2423" s="433">
        <v>7.4583818125351434E-3</v>
      </c>
      <c r="E2423" s="407">
        <v>3.642975025787757E-2</v>
      </c>
      <c r="F2423" s="407">
        <v>1.275063916623625E-3</v>
      </c>
      <c r="G2423" s="429">
        <v>1.1742272000109914E-3</v>
      </c>
      <c r="H2423" s="444">
        <v>4.9708322198067704E-5</v>
      </c>
      <c r="I2423" s="412">
        <v>4.7557962183463105E-5</v>
      </c>
      <c r="J2423" s="428">
        <v>3.1815502421461216E-2</v>
      </c>
    </row>
    <row r="2424" spans="1:10" ht="15.6" x14ac:dyDescent="0.3">
      <c r="A2424" s="422" t="s">
        <v>215</v>
      </c>
      <c r="B2424" s="423">
        <v>2028</v>
      </c>
      <c r="C2424" s="436" t="s">
        <v>2801</v>
      </c>
      <c r="D2424" s="433">
        <v>6.6552785238909286E-3</v>
      </c>
      <c r="E2424" s="407">
        <v>3.3235480445800561E-2</v>
      </c>
      <c r="F2424" s="407">
        <v>1.1981610555265618E-3</v>
      </c>
      <c r="G2424" s="429">
        <v>1.1032847558900755E-3</v>
      </c>
      <c r="H2424" s="444">
        <v>4.3455141525064186E-5</v>
      </c>
      <c r="I2424" s="412">
        <v>4.1575291338366247E-5</v>
      </c>
      <c r="J2424" s="428">
        <v>3.0949264390615877E-2</v>
      </c>
    </row>
    <row r="2425" spans="1:10" ht="15.6" x14ac:dyDescent="0.3">
      <c r="A2425" s="422" t="s">
        <v>215</v>
      </c>
      <c r="B2425" s="423">
        <v>2029</v>
      </c>
      <c r="C2425" s="436" t="s">
        <v>2802</v>
      </c>
      <c r="D2425" s="433">
        <v>5.9637930026692834E-3</v>
      </c>
      <c r="E2425" s="407">
        <v>3.0569419203473565E-2</v>
      </c>
      <c r="F2425" s="407">
        <v>1.123736962749646E-3</v>
      </c>
      <c r="G2425" s="429">
        <v>1.0346758175484218E-3</v>
      </c>
      <c r="H2425" s="444">
        <v>3.8660481888290318E-5</v>
      </c>
      <c r="I2425" s="412">
        <v>3.6988046555094637E-5</v>
      </c>
      <c r="J2425" s="428">
        <v>3.0174314523094242E-2</v>
      </c>
    </row>
    <row r="2426" spans="1:10" ht="15.6" x14ac:dyDescent="0.3">
      <c r="A2426" s="422" t="s">
        <v>215</v>
      </c>
      <c r="B2426" s="423">
        <v>2030</v>
      </c>
      <c r="C2426" s="436" t="s">
        <v>2803</v>
      </c>
      <c r="D2426" s="433">
        <v>5.3861416793814475E-3</v>
      </c>
      <c r="E2426" s="407">
        <v>2.838987273903389E-2</v>
      </c>
      <c r="F2426" s="407">
        <v>1.0534746014443867E-3</v>
      </c>
      <c r="G2426" s="429">
        <v>9.6992897206998191E-4</v>
      </c>
      <c r="H2426" s="444">
        <v>3.4819065731337507E-5</v>
      </c>
      <c r="I2426" s="412">
        <v>3.331280836066595E-5</v>
      </c>
      <c r="J2426" s="428">
        <v>2.9484338732796319E-2</v>
      </c>
    </row>
    <row r="2427" spans="1:10" ht="15.6" x14ac:dyDescent="0.3">
      <c r="A2427" s="422" t="s">
        <v>215</v>
      </c>
      <c r="B2427" s="423">
        <v>2031</v>
      </c>
      <c r="C2427" s="436" t="s">
        <v>2804</v>
      </c>
      <c r="D2427" s="433">
        <v>4.8815395688874682E-3</v>
      </c>
      <c r="E2427" s="407">
        <v>2.6541063918955991E-2</v>
      </c>
      <c r="F2427" s="407">
        <v>9.8790012862214928E-4</v>
      </c>
      <c r="G2427" s="429">
        <v>9.095367366386617E-4</v>
      </c>
      <c r="H2427" s="444">
        <v>3.2165223890328905E-5</v>
      </c>
      <c r="I2427" s="412">
        <v>3.0773770542960545E-5</v>
      </c>
      <c r="J2427" s="428">
        <v>2.8872553730044718E-2</v>
      </c>
    </row>
    <row r="2428" spans="1:10" ht="15.6" x14ac:dyDescent="0.3">
      <c r="A2428" s="422" t="s">
        <v>215</v>
      </c>
      <c r="B2428" s="423">
        <v>2032</v>
      </c>
      <c r="C2428" s="436" t="s">
        <v>2805</v>
      </c>
      <c r="D2428" s="433">
        <v>4.4484226679662228E-3</v>
      </c>
      <c r="E2428" s="407">
        <v>2.5033264755917564E-2</v>
      </c>
      <c r="F2428" s="407">
        <v>9.2681884827739596E-4</v>
      </c>
      <c r="G2428" s="429">
        <v>8.5328139233959517E-4</v>
      </c>
      <c r="H2428" s="444">
        <v>2.9660708771755324E-5</v>
      </c>
      <c r="I2428" s="412">
        <v>2.8377599639778003E-5</v>
      </c>
      <c r="J2428" s="428">
        <v>2.833351372817686E-2</v>
      </c>
    </row>
    <row r="2429" spans="1:10" ht="15.6" x14ac:dyDescent="0.3">
      <c r="A2429" s="422" t="s">
        <v>215</v>
      </c>
      <c r="B2429" s="423">
        <v>2033</v>
      </c>
      <c r="C2429" s="436" t="s">
        <v>2806</v>
      </c>
      <c r="D2429" s="433">
        <v>4.0740281643400792E-3</v>
      </c>
      <c r="E2429" s="407">
        <v>2.3789876937661679E-2</v>
      </c>
      <c r="F2429" s="407">
        <v>8.7085979442826501E-4</v>
      </c>
      <c r="G2429" s="429">
        <v>8.0176098036805377E-4</v>
      </c>
      <c r="H2429" s="444">
        <v>2.7833123118753415E-5</v>
      </c>
      <c r="I2429" s="412">
        <v>2.6629074533133282E-5</v>
      </c>
      <c r="J2429" s="428">
        <v>2.7859763925419757E-2</v>
      </c>
    </row>
    <row r="2430" spans="1:10" ht="15.6" x14ac:dyDescent="0.3">
      <c r="A2430" s="422" t="s">
        <v>215</v>
      </c>
      <c r="B2430" s="423">
        <v>2034</v>
      </c>
      <c r="C2430" s="436" t="s">
        <v>2807</v>
      </c>
      <c r="D2430" s="433">
        <v>3.7390182981478035E-3</v>
      </c>
      <c r="E2430" s="407">
        <v>2.2727536531344444E-2</v>
      </c>
      <c r="F2430" s="407">
        <v>8.1926601112365443E-4</v>
      </c>
      <c r="G2430" s="429">
        <v>7.5426209821250216E-4</v>
      </c>
      <c r="H2430" s="444">
        <v>2.6215441960479863E-5</v>
      </c>
      <c r="I2430" s="412">
        <v>2.5081373545690523E-5</v>
      </c>
      <c r="J2430" s="428">
        <v>2.7445494846376157E-2</v>
      </c>
    </row>
    <row r="2431" spans="1:10" ht="15.6" x14ac:dyDescent="0.3">
      <c r="A2431" s="422" t="s">
        <v>215</v>
      </c>
      <c r="B2431" s="423">
        <v>2035</v>
      </c>
      <c r="C2431" s="436" t="s">
        <v>2808</v>
      </c>
      <c r="D2431" s="433">
        <v>3.4473594256801687E-3</v>
      </c>
      <c r="E2431" s="407">
        <v>2.1854667939728661E-2</v>
      </c>
      <c r="F2431" s="407">
        <v>7.7235213157945959E-4</v>
      </c>
      <c r="G2431" s="429">
        <v>7.1107177355989981E-4</v>
      </c>
      <c r="H2431" s="444">
        <v>2.474687930355109E-5</v>
      </c>
      <c r="I2431" s="412">
        <v>2.3676340259232504E-5</v>
      </c>
      <c r="J2431" s="428">
        <v>2.7085948987810905E-2</v>
      </c>
    </row>
    <row r="2432" spans="1:10" ht="15.6" x14ac:dyDescent="0.3">
      <c r="A2432" s="422" t="s">
        <v>215</v>
      </c>
      <c r="B2432" s="423">
        <v>2036</v>
      </c>
      <c r="C2432" s="436" t="s">
        <v>2809</v>
      </c>
      <c r="D2432" s="433">
        <v>3.2017582730978311E-3</v>
      </c>
      <c r="E2432" s="407">
        <v>2.1136031062798499E-2</v>
      </c>
      <c r="F2432" s="407">
        <v>7.3318111298877086E-4</v>
      </c>
      <c r="G2432" s="429">
        <v>6.7500947675380599E-4</v>
      </c>
      <c r="H2432" s="444">
        <v>2.3513124346027229E-5</v>
      </c>
      <c r="I2432" s="412">
        <v>2.2495956995042152E-5</v>
      </c>
      <c r="J2432" s="428">
        <v>2.6775708325163208E-2</v>
      </c>
    </row>
    <row r="2433" spans="1:10" ht="15.6" x14ac:dyDescent="0.3">
      <c r="A2433" s="422" t="s">
        <v>215</v>
      </c>
      <c r="B2433" s="423">
        <v>2037</v>
      </c>
      <c r="C2433" s="436" t="s">
        <v>2810</v>
      </c>
      <c r="D2433" s="433">
        <v>2.9825869390398586E-3</v>
      </c>
      <c r="E2433" s="407">
        <v>2.0537527633097685E-2</v>
      </c>
      <c r="F2433" s="407">
        <v>6.9657191708317513E-4</v>
      </c>
      <c r="G2433" s="429">
        <v>6.4130625678287785E-4</v>
      </c>
      <c r="H2433" s="444">
        <v>2.2375283921804221E-5</v>
      </c>
      <c r="I2433" s="412">
        <v>2.1407339043899225E-5</v>
      </c>
      <c r="J2433" s="428">
        <v>2.6510583617580626E-2</v>
      </c>
    </row>
    <row r="2434" spans="1:10" ht="15.6" x14ac:dyDescent="0.3">
      <c r="A2434" s="422" t="s">
        <v>215</v>
      </c>
      <c r="B2434" s="423">
        <v>2038</v>
      </c>
      <c r="C2434" s="436" t="s">
        <v>2811</v>
      </c>
      <c r="D2434" s="433">
        <v>2.7896318595317243E-3</v>
      </c>
      <c r="E2434" s="407">
        <v>2.0019937069790585E-2</v>
      </c>
      <c r="F2434" s="407">
        <v>6.643994857211446E-4</v>
      </c>
      <c r="G2434" s="429">
        <v>6.1169154845922469E-4</v>
      </c>
      <c r="H2434" s="444">
        <v>2.1480766087267504E-5</v>
      </c>
      <c r="I2434" s="412">
        <v>2.0551517654920912E-5</v>
      </c>
      <c r="J2434" s="428">
        <v>2.6285700049802102E-2</v>
      </c>
    </row>
    <row r="2435" spans="1:10" ht="15.6" x14ac:dyDescent="0.3">
      <c r="A2435" s="422" t="s">
        <v>215</v>
      </c>
      <c r="B2435" s="423">
        <v>2039</v>
      </c>
      <c r="C2435" s="436" t="s">
        <v>2812</v>
      </c>
      <c r="D2435" s="433">
        <v>2.608876575056969E-3</v>
      </c>
      <c r="E2435" s="407">
        <v>1.9534949704330219E-2</v>
      </c>
      <c r="F2435" s="407">
        <v>6.3611453909650758E-4</v>
      </c>
      <c r="G2435" s="429">
        <v>5.856567821520643E-4</v>
      </c>
      <c r="H2435" s="444">
        <v>2.0734952423369679E-5</v>
      </c>
      <c r="I2435" s="412">
        <v>1.9837967559984437E-5</v>
      </c>
      <c r="J2435" s="428">
        <v>2.6095239070258923E-2</v>
      </c>
    </row>
    <row r="2436" spans="1:10" ht="15.6" x14ac:dyDescent="0.3">
      <c r="A2436" s="422" t="s">
        <v>215</v>
      </c>
      <c r="B2436" s="423">
        <v>2040</v>
      </c>
      <c r="C2436" s="436" t="s">
        <v>2813</v>
      </c>
      <c r="D2436" s="433">
        <v>2.4552342891019457E-3</v>
      </c>
      <c r="E2436" s="407">
        <v>1.9152558956322722E-2</v>
      </c>
      <c r="F2436" s="407">
        <v>6.1171796390174825E-4</v>
      </c>
      <c r="G2436" s="429">
        <v>5.632012179318356E-4</v>
      </c>
      <c r="H2436" s="444">
        <v>2.0096122948777914E-5</v>
      </c>
      <c r="I2436" s="412">
        <v>1.9226773565681887E-5</v>
      </c>
      <c r="J2436" s="428">
        <v>2.5935652619957533E-2</v>
      </c>
    </row>
    <row r="2437" spans="1:10" ht="15.6" x14ac:dyDescent="0.3">
      <c r="A2437" s="422" t="s">
        <v>215</v>
      </c>
      <c r="B2437" s="423">
        <v>2041</v>
      </c>
      <c r="C2437" s="436" t="s">
        <v>2814</v>
      </c>
      <c r="D2437" s="433">
        <v>2.3367631030864673E-3</v>
      </c>
      <c r="E2437" s="407">
        <v>1.8854900615524098E-2</v>
      </c>
      <c r="F2437" s="407">
        <v>5.9219897910615482E-4</v>
      </c>
      <c r="G2437" s="429">
        <v>5.4523455478969489E-4</v>
      </c>
      <c r="H2437" s="444">
        <v>1.9568265706331774E-5</v>
      </c>
      <c r="I2437" s="412">
        <v>1.8721751193884812E-5</v>
      </c>
      <c r="J2437" s="428">
        <v>2.5804135049277262E-2</v>
      </c>
    </row>
    <row r="2438" spans="1:10" ht="15.6" x14ac:dyDescent="0.3">
      <c r="A2438" s="422" t="s">
        <v>215</v>
      </c>
      <c r="B2438" s="423">
        <v>2042</v>
      </c>
      <c r="C2438" s="436" t="s">
        <v>2815</v>
      </c>
      <c r="D2438" s="433">
        <v>2.2362749110076841E-3</v>
      </c>
      <c r="E2438" s="407">
        <v>1.858590323069725E-2</v>
      </c>
      <c r="F2438" s="407">
        <v>5.7568074238954021E-4</v>
      </c>
      <c r="G2438" s="429">
        <v>5.3003071004572514E-4</v>
      </c>
      <c r="H2438" s="444">
        <v>1.9140772488560471E-5</v>
      </c>
      <c r="I2438" s="412">
        <v>1.8312751143481884E-5</v>
      </c>
      <c r="J2438" s="428">
        <v>2.5693509394846853E-2</v>
      </c>
    </row>
    <row r="2439" spans="1:10" ht="15.6" x14ac:dyDescent="0.3">
      <c r="A2439" s="422" t="s">
        <v>215</v>
      </c>
      <c r="B2439" s="423">
        <v>2043</v>
      </c>
      <c r="C2439" s="436" t="s">
        <v>2816</v>
      </c>
      <c r="D2439" s="433">
        <v>2.1603920778355788E-3</v>
      </c>
      <c r="E2439" s="407">
        <v>1.8387800065942539E-2</v>
      </c>
      <c r="F2439" s="407">
        <v>5.6187195719384104E-4</v>
      </c>
      <c r="G2439" s="429">
        <v>5.1732145837612303E-4</v>
      </c>
      <c r="H2439" s="444">
        <v>1.8803210923956008E-5</v>
      </c>
      <c r="I2439" s="412">
        <v>1.798979234273859E-5</v>
      </c>
      <c r="J2439" s="428">
        <v>2.5602660728977732E-2</v>
      </c>
    </row>
    <row r="2440" spans="1:10" ht="15.6" x14ac:dyDescent="0.3">
      <c r="A2440" s="422" t="s">
        <v>215</v>
      </c>
      <c r="B2440" s="423">
        <v>2044</v>
      </c>
      <c r="C2440" s="436" t="s">
        <v>2817</v>
      </c>
      <c r="D2440" s="433">
        <v>2.1024971409908358E-3</v>
      </c>
      <c r="E2440" s="407">
        <v>1.8226826179865329E-2</v>
      </c>
      <c r="F2440" s="407">
        <v>5.5035382793229548E-4</v>
      </c>
      <c r="G2440" s="429">
        <v>5.0672094816554868E-4</v>
      </c>
      <c r="H2440" s="444">
        <v>1.8534535200611279E-5</v>
      </c>
      <c r="I2440" s="412">
        <v>1.7732739412254859E-5</v>
      </c>
      <c r="J2440" s="428">
        <v>2.5527404007943951E-2</v>
      </c>
    </row>
    <row r="2441" spans="1:10" ht="15.6" x14ac:dyDescent="0.3">
      <c r="A2441" s="422" t="s">
        <v>215</v>
      </c>
      <c r="B2441" s="423">
        <v>2045</v>
      </c>
      <c r="C2441" s="436" t="s">
        <v>2818</v>
      </c>
      <c r="D2441" s="433">
        <v>2.0625258915504207E-3</v>
      </c>
      <c r="E2441" s="407">
        <v>1.8119626352312589E-2</v>
      </c>
      <c r="F2441" s="407">
        <v>5.4081849650286062E-4</v>
      </c>
      <c r="G2441" s="429">
        <v>4.9794586036706672E-4</v>
      </c>
      <c r="H2441" s="444">
        <v>1.8327907762767477E-5</v>
      </c>
      <c r="I2441" s="412">
        <v>1.7535050585907307E-5</v>
      </c>
      <c r="J2441" s="428">
        <v>2.5463487319464736E-2</v>
      </c>
    </row>
    <row r="2442" spans="1:10" ht="15.6" x14ac:dyDescent="0.3">
      <c r="A2442" s="422" t="s">
        <v>215</v>
      </c>
      <c r="B2442" s="423">
        <v>2046</v>
      </c>
      <c r="C2442" s="436" t="s">
        <v>2819</v>
      </c>
      <c r="D2442" s="433">
        <v>2.0281272097700262E-3</v>
      </c>
      <c r="E2442" s="407">
        <v>1.8030754783788881E-2</v>
      </c>
      <c r="F2442" s="407">
        <v>5.3299495749665918E-4</v>
      </c>
      <c r="G2442" s="429">
        <v>4.907461999815384E-4</v>
      </c>
      <c r="H2442" s="444">
        <v>1.8161451274343677E-5</v>
      </c>
      <c r="I2442" s="412">
        <v>1.7375794931489777E-5</v>
      </c>
      <c r="J2442" s="428">
        <v>2.5410321059451162E-2</v>
      </c>
    </row>
    <row r="2443" spans="1:10" ht="15.6" x14ac:dyDescent="0.3">
      <c r="A2443" s="422" t="s">
        <v>215</v>
      </c>
      <c r="B2443" s="423">
        <v>2047</v>
      </c>
      <c r="C2443" s="436" t="s">
        <v>2820</v>
      </c>
      <c r="D2443" s="433">
        <v>1.9977868716085237E-3</v>
      </c>
      <c r="E2443" s="407">
        <v>1.7946747823519606E-2</v>
      </c>
      <c r="F2443" s="407">
        <v>5.2662082679833628E-4</v>
      </c>
      <c r="G2443" s="429">
        <v>4.8488037167019764E-4</v>
      </c>
      <c r="H2443" s="444">
        <v>1.8025968998806563E-5</v>
      </c>
      <c r="I2443" s="412">
        <v>1.7246173559220375E-5</v>
      </c>
      <c r="J2443" s="428">
        <v>2.5366249994508042E-2</v>
      </c>
    </row>
    <row r="2444" spans="1:10" ht="15.6" x14ac:dyDescent="0.3">
      <c r="A2444" s="422" t="s">
        <v>215</v>
      </c>
      <c r="B2444" s="423">
        <v>2048</v>
      </c>
      <c r="C2444" s="436" t="s">
        <v>2821</v>
      </c>
      <c r="D2444" s="433">
        <v>1.9738529872660089E-3</v>
      </c>
      <c r="E2444" s="407">
        <v>1.7880145175805769E-2</v>
      </c>
      <c r="F2444" s="407">
        <v>5.2146633406486881E-4</v>
      </c>
      <c r="G2444" s="429">
        <v>4.8013672882516725E-4</v>
      </c>
      <c r="H2444" s="444">
        <v>1.7911233308192009E-5</v>
      </c>
      <c r="I2444" s="412">
        <v>1.7136401283793365E-5</v>
      </c>
      <c r="J2444" s="428">
        <v>2.5329537603543634E-2</v>
      </c>
    </row>
    <row r="2445" spans="1:10" ht="15.6" x14ac:dyDescent="0.3">
      <c r="A2445" s="422" t="s">
        <v>215</v>
      </c>
      <c r="B2445" s="423">
        <v>2049</v>
      </c>
      <c r="C2445" s="436" t="s">
        <v>2822</v>
      </c>
      <c r="D2445" s="433">
        <v>1.9641021587401253E-3</v>
      </c>
      <c r="E2445" s="407">
        <v>1.7887364223104777E-2</v>
      </c>
      <c r="F2445" s="407">
        <v>5.1803262966142378E-4</v>
      </c>
      <c r="G2445" s="429">
        <v>4.7697648469342889E-4</v>
      </c>
      <c r="H2445" s="444">
        <v>1.7828617998826239E-5</v>
      </c>
      <c r="I2445" s="412">
        <v>1.7057359876140582E-5</v>
      </c>
      <c r="J2445" s="428">
        <v>2.5298769675486353E-2</v>
      </c>
    </row>
    <row r="2446" spans="1:10" ht="15.6" x14ac:dyDescent="0.3">
      <c r="A2446" s="422" t="s">
        <v>215</v>
      </c>
      <c r="B2446" s="423">
        <v>2050</v>
      </c>
      <c r="C2446" s="436" t="s">
        <v>2823</v>
      </c>
      <c r="D2446" s="433">
        <v>1.9563548428761482E-3</v>
      </c>
      <c r="E2446" s="407">
        <v>1.7894938794289522E-2</v>
      </c>
      <c r="F2446" s="407">
        <v>5.1531251439749593E-4</v>
      </c>
      <c r="G2446" s="429">
        <v>4.7447258625178175E-4</v>
      </c>
      <c r="H2446" s="444">
        <v>1.7752087263935534E-5</v>
      </c>
      <c r="I2446" s="412">
        <v>1.6984139826964472E-5</v>
      </c>
      <c r="J2446" s="428">
        <v>2.5273805055644666E-2</v>
      </c>
    </row>
    <row r="2447" spans="1:10" ht="15.6" x14ac:dyDescent="0.3">
      <c r="A2447" s="422" t="s">
        <v>216</v>
      </c>
      <c r="B2447" s="423">
        <v>2015</v>
      </c>
      <c r="C2447" s="436" t="s">
        <v>2824</v>
      </c>
      <c r="D2447" s="433">
        <v>5.3881313933917187E-2</v>
      </c>
      <c r="E2447" s="407">
        <v>0.20678150476419827</v>
      </c>
      <c r="F2447" s="407">
        <v>1.9118842484141059E-3</v>
      </c>
      <c r="G2447" s="429">
        <v>1.7675802786875645E-3</v>
      </c>
      <c r="H2447" s="444">
        <v>1.4406351431511035E-4</v>
      </c>
      <c r="I2447" s="412">
        <v>1.3783139045640827E-4</v>
      </c>
      <c r="J2447" s="428">
        <v>5.1248472584898064E-2</v>
      </c>
    </row>
    <row r="2448" spans="1:10" ht="15.6" x14ac:dyDescent="0.3">
      <c r="A2448" s="422" t="s">
        <v>216</v>
      </c>
      <c r="B2448" s="423">
        <v>2016</v>
      </c>
      <c r="C2448" s="436" t="s">
        <v>2825</v>
      </c>
      <c r="D2448" s="433">
        <v>4.5490197021388352E-2</v>
      </c>
      <c r="E2448" s="407">
        <v>0.17972734641232777</v>
      </c>
      <c r="F2448" s="407">
        <v>1.8210924252984268E-3</v>
      </c>
      <c r="G2448" s="429">
        <v>1.6821251664541582E-3</v>
      </c>
      <c r="H2448" s="444">
        <v>1.2309919389896508E-4</v>
      </c>
      <c r="I2448" s="412">
        <v>1.1777397726148498E-4</v>
      </c>
      <c r="J2448" s="428">
        <v>5.0297713917305732E-2</v>
      </c>
    </row>
    <row r="2449" spans="1:10" ht="15.6" x14ac:dyDescent="0.3">
      <c r="A2449" s="422" t="s">
        <v>216</v>
      </c>
      <c r="B2449" s="423">
        <v>2017</v>
      </c>
      <c r="C2449" s="436" t="s">
        <v>2826</v>
      </c>
      <c r="D2449" s="433">
        <v>3.7990884970787675E-2</v>
      </c>
      <c r="E2449" s="407">
        <v>0.15442711804064349</v>
      </c>
      <c r="F2449" s="407">
        <v>1.7659590006924306E-3</v>
      </c>
      <c r="G2449" s="429">
        <v>1.630052189932663E-3</v>
      </c>
      <c r="H2449" s="444">
        <v>1.1225469687375923E-4</v>
      </c>
      <c r="I2449" s="412">
        <v>1.0739860837720837E-4</v>
      </c>
      <c r="J2449" s="428">
        <v>4.9058318607155926E-2</v>
      </c>
    </row>
    <row r="2450" spans="1:10" ht="15.6" x14ac:dyDescent="0.3">
      <c r="A2450" s="422" t="s">
        <v>216</v>
      </c>
      <c r="B2450" s="423">
        <v>2018</v>
      </c>
      <c r="C2450" s="436" t="s">
        <v>2827</v>
      </c>
      <c r="D2450" s="433">
        <v>3.1347268978795167E-2</v>
      </c>
      <c r="E2450" s="407">
        <v>0.13219438959484445</v>
      </c>
      <c r="F2450" s="407">
        <v>1.7357733625680014E-3</v>
      </c>
      <c r="G2450" s="429">
        <v>1.6011135953705221E-3</v>
      </c>
      <c r="H2450" s="444">
        <v>1.0358259962613923E-4</v>
      </c>
      <c r="I2450" s="412">
        <v>9.910166221776516E-5</v>
      </c>
      <c r="J2450" s="428">
        <v>4.7796891762634304E-2</v>
      </c>
    </row>
    <row r="2451" spans="1:10" ht="15.6" x14ac:dyDescent="0.3">
      <c r="A2451" s="422" t="s">
        <v>216</v>
      </c>
      <c r="B2451" s="423">
        <v>2019</v>
      </c>
      <c r="C2451" s="436" t="s">
        <v>2828</v>
      </c>
      <c r="D2451" s="433">
        <v>2.6219896323458645E-2</v>
      </c>
      <c r="E2451" s="407">
        <v>0.11361159073812943</v>
      </c>
      <c r="F2451" s="407">
        <v>1.7221464975676495E-3</v>
      </c>
      <c r="G2451" s="429">
        <v>1.5876769256859878E-3</v>
      </c>
      <c r="H2451" s="444">
        <v>9.4361093832192518E-5</v>
      </c>
      <c r="I2451" s="412">
        <v>9.0279074682509791E-5</v>
      </c>
      <c r="J2451" s="428">
        <v>4.6487678822210457E-2</v>
      </c>
    </row>
    <row r="2452" spans="1:10" ht="15.6" x14ac:dyDescent="0.3">
      <c r="A2452" s="422" t="s">
        <v>216</v>
      </c>
      <c r="B2452" s="423">
        <v>2020</v>
      </c>
      <c r="C2452" s="436" t="s">
        <v>2829</v>
      </c>
      <c r="D2452" s="433">
        <v>2.2315211686299893E-2</v>
      </c>
      <c r="E2452" s="407">
        <v>9.8320241568117889E-2</v>
      </c>
      <c r="F2452" s="407">
        <v>1.6683975496389503E-3</v>
      </c>
      <c r="G2452" s="429">
        <v>1.5378288957885672E-3</v>
      </c>
      <c r="H2452" s="444">
        <v>8.8288689466458825E-5</v>
      </c>
      <c r="I2452" s="412">
        <v>8.4469359841652088E-5</v>
      </c>
      <c r="J2452" s="428">
        <v>4.5157964147550009E-2</v>
      </c>
    </row>
    <row r="2453" spans="1:10" ht="15.6" x14ac:dyDescent="0.3">
      <c r="A2453" s="422" t="s">
        <v>216</v>
      </c>
      <c r="B2453" s="423">
        <v>2021</v>
      </c>
      <c r="C2453" s="436" t="s">
        <v>2830</v>
      </c>
      <c r="D2453" s="433">
        <v>1.9175471821291534E-2</v>
      </c>
      <c r="E2453" s="407">
        <v>8.4926725418249555E-2</v>
      </c>
      <c r="F2453" s="407">
        <v>1.5844142055863744E-3</v>
      </c>
      <c r="G2453" s="429">
        <v>1.4602056106366493E-3</v>
      </c>
      <c r="H2453" s="444">
        <v>8.1936163106158228E-5</v>
      </c>
      <c r="I2453" s="412">
        <v>7.8391640959714763E-5</v>
      </c>
      <c r="J2453" s="428">
        <v>4.3806243054121403E-2</v>
      </c>
    </row>
    <row r="2454" spans="1:10" ht="15.6" x14ac:dyDescent="0.3">
      <c r="A2454" s="422" t="s">
        <v>216</v>
      </c>
      <c r="B2454" s="423">
        <v>2022</v>
      </c>
      <c r="C2454" s="436" t="s">
        <v>2831</v>
      </c>
      <c r="D2454" s="433">
        <v>1.599478280734189E-2</v>
      </c>
      <c r="E2454" s="407">
        <v>7.3166658717574301E-2</v>
      </c>
      <c r="F2454" s="407">
        <v>1.4894418582438657E-3</v>
      </c>
      <c r="G2454" s="429">
        <v>1.372405423629303E-3</v>
      </c>
      <c r="H2454" s="444">
        <v>7.559717884858739E-5</v>
      </c>
      <c r="I2454" s="412">
        <v>7.2326878355137483E-5</v>
      </c>
      <c r="J2454" s="428">
        <v>4.247738602025581E-2</v>
      </c>
    </row>
    <row r="2455" spans="1:10" ht="15.6" x14ac:dyDescent="0.3">
      <c r="A2455" s="422" t="s">
        <v>216</v>
      </c>
      <c r="B2455" s="423">
        <v>2023</v>
      </c>
      <c r="C2455" s="436" t="s">
        <v>2832</v>
      </c>
      <c r="D2455" s="433">
        <v>1.3827596179868673E-2</v>
      </c>
      <c r="E2455" s="407">
        <v>6.3904152361555985E-2</v>
      </c>
      <c r="F2455" s="407">
        <v>1.4062385616013791E-3</v>
      </c>
      <c r="G2455" s="429">
        <v>1.2955995646986324E-3</v>
      </c>
      <c r="H2455" s="444">
        <v>6.8657268324080555E-5</v>
      </c>
      <c r="I2455" s="412">
        <v>6.5687185287928145E-5</v>
      </c>
      <c r="J2455" s="428">
        <v>4.1156403116239984E-2</v>
      </c>
    </row>
    <row r="2456" spans="1:10" ht="15.6" x14ac:dyDescent="0.3">
      <c r="A2456" s="422" t="s">
        <v>216</v>
      </c>
      <c r="B2456" s="423">
        <v>2024</v>
      </c>
      <c r="C2456" s="436" t="s">
        <v>2833</v>
      </c>
      <c r="D2456" s="433">
        <v>1.2311243836032923E-2</v>
      </c>
      <c r="E2456" s="407">
        <v>5.6432353761164157E-2</v>
      </c>
      <c r="F2456" s="407">
        <v>1.3695886369549074E-3</v>
      </c>
      <c r="G2456" s="429">
        <v>1.2615854658704067E-3</v>
      </c>
      <c r="H2456" s="444">
        <v>6.1242519107190604E-5</v>
      </c>
      <c r="I2456" s="412">
        <v>5.8593194839978047E-5</v>
      </c>
      <c r="J2456" s="428">
        <v>3.9854206109366401E-2</v>
      </c>
    </row>
    <row r="2457" spans="1:10" ht="15.6" x14ac:dyDescent="0.3">
      <c r="A2457" s="422" t="s">
        <v>216</v>
      </c>
      <c r="B2457" s="423">
        <v>2025</v>
      </c>
      <c r="C2457" s="436" t="s">
        <v>2834</v>
      </c>
      <c r="D2457" s="433">
        <v>1.0795530254143728E-2</v>
      </c>
      <c r="E2457" s="407">
        <v>5.0201712768916572E-2</v>
      </c>
      <c r="F2457" s="407">
        <v>1.3097250807092753E-3</v>
      </c>
      <c r="G2457" s="429">
        <v>1.2063200115821147E-3</v>
      </c>
      <c r="H2457" s="444">
        <v>5.5663083259698119E-5</v>
      </c>
      <c r="I2457" s="412">
        <v>5.3255122917477762E-5</v>
      </c>
      <c r="J2457" s="428">
        <v>3.8571332154307816E-2</v>
      </c>
    </row>
    <row r="2458" spans="1:10" ht="15.6" x14ac:dyDescent="0.3">
      <c r="A2458" s="422" t="s">
        <v>216</v>
      </c>
      <c r="B2458" s="423">
        <v>2026</v>
      </c>
      <c r="C2458" s="436" t="s">
        <v>2835</v>
      </c>
      <c r="D2458" s="433">
        <v>9.5569985643415341E-3</v>
      </c>
      <c r="E2458" s="407">
        <v>4.5179956875145227E-2</v>
      </c>
      <c r="F2458" s="407">
        <v>1.2493042566984526E-3</v>
      </c>
      <c r="G2458" s="429">
        <v>1.1505476916534683E-3</v>
      </c>
      <c r="H2458" s="444">
        <v>4.9845865483305366E-5</v>
      </c>
      <c r="I2458" s="412">
        <v>4.7689555407065795E-5</v>
      </c>
      <c r="J2458" s="428">
        <v>3.7406454383479101E-2</v>
      </c>
    </row>
    <row r="2459" spans="1:10" ht="15.6" x14ac:dyDescent="0.3">
      <c r="A2459" s="422" t="s">
        <v>216</v>
      </c>
      <c r="B2459" s="423">
        <v>2027</v>
      </c>
      <c r="C2459" s="436" t="s">
        <v>2836</v>
      </c>
      <c r="D2459" s="433">
        <v>8.505728510473206E-3</v>
      </c>
      <c r="E2459" s="407">
        <v>4.0943643429477296E-2</v>
      </c>
      <c r="F2459" s="407">
        <v>1.1793557961943754E-3</v>
      </c>
      <c r="G2459" s="429">
        <v>1.0859678837167683E-3</v>
      </c>
      <c r="H2459" s="444">
        <v>4.2754169823895416E-5</v>
      </c>
      <c r="I2459" s="412">
        <v>4.0904643362700761E-5</v>
      </c>
      <c r="J2459" s="428">
        <v>3.6342696731751126E-2</v>
      </c>
    </row>
    <row r="2460" spans="1:10" ht="15.6" x14ac:dyDescent="0.3">
      <c r="A2460" s="422" t="s">
        <v>216</v>
      </c>
      <c r="B2460" s="423">
        <v>2028</v>
      </c>
      <c r="C2460" s="436" t="s">
        <v>2837</v>
      </c>
      <c r="D2460" s="433">
        <v>7.6285905383304195E-3</v>
      </c>
      <c r="E2460" s="407">
        <v>3.7410480040545584E-2</v>
      </c>
      <c r="F2460" s="407">
        <v>1.1034542083562973E-3</v>
      </c>
      <c r="G2460" s="429">
        <v>1.0159540780791257E-3</v>
      </c>
      <c r="H2460" s="444">
        <v>3.6715722231925148E-5</v>
      </c>
      <c r="I2460" s="412">
        <v>3.5127416340604446E-5</v>
      </c>
      <c r="J2460" s="428">
        <v>3.5379279280810264E-2</v>
      </c>
    </row>
    <row r="2461" spans="1:10" ht="15.6" x14ac:dyDescent="0.3">
      <c r="A2461" s="422" t="s">
        <v>216</v>
      </c>
      <c r="B2461" s="423">
        <v>2029</v>
      </c>
      <c r="C2461" s="436" t="s">
        <v>2838</v>
      </c>
      <c r="D2461" s="433">
        <v>6.835879513140403E-3</v>
      </c>
      <c r="E2461" s="407">
        <v>3.4281060329612659E-2</v>
      </c>
      <c r="F2461" s="407">
        <v>1.0321707786795844E-3</v>
      </c>
      <c r="G2461" s="429">
        <v>9.5026379735797871E-4</v>
      </c>
      <c r="H2461" s="444">
        <v>3.2750891590666846E-5</v>
      </c>
      <c r="I2461" s="412">
        <v>3.1334102517831147E-5</v>
      </c>
      <c r="J2461" s="428">
        <v>3.4511839122368458E-2</v>
      </c>
    </row>
    <row r="2462" spans="1:10" ht="15.6" x14ac:dyDescent="0.3">
      <c r="A2462" s="422" t="s">
        <v>216</v>
      </c>
      <c r="B2462" s="423">
        <v>2030</v>
      </c>
      <c r="C2462" s="436" t="s">
        <v>2839</v>
      </c>
      <c r="D2462" s="433">
        <v>6.182977083693599E-3</v>
      </c>
      <c r="E2462" s="407">
        <v>3.1695590920739584E-2</v>
      </c>
      <c r="F2462" s="407">
        <v>9.6692696341641588E-4</v>
      </c>
      <c r="G2462" s="429">
        <v>8.901573457440002E-4</v>
      </c>
      <c r="H2462" s="444">
        <v>2.9607648005831844E-5</v>
      </c>
      <c r="I2462" s="412">
        <v>2.8326834259100695E-5</v>
      </c>
      <c r="J2462" s="428">
        <v>3.3732814580006813E-2</v>
      </c>
    </row>
    <row r="2463" spans="1:10" ht="15.6" x14ac:dyDescent="0.3">
      <c r="A2463" s="422" t="s">
        <v>216</v>
      </c>
      <c r="B2463" s="423">
        <v>2031</v>
      </c>
      <c r="C2463" s="436" t="s">
        <v>2840</v>
      </c>
      <c r="D2463" s="433">
        <v>5.7986067634455112E-3</v>
      </c>
      <c r="E2463" s="407">
        <v>2.9637773797506397E-2</v>
      </c>
      <c r="F2463" s="407">
        <v>9.3848741595187809E-4</v>
      </c>
      <c r="G2463" s="429">
        <v>8.6396486127536662E-4</v>
      </c>
      <c r="H2463" s="444">
        <v>2.8444197528459085E-5</v>
      </c>
      <c r="I2463" s="412">
        <v>2.7213714134370811E-5</v>
      </c>
      <c r="J2463" s="428">
        <v>3.3033329875429777E-2</v>
      </c>
    </row>
    <row r="2464" spans="1:10" ht="15.6" x14ac:dyDescent="0.3">
      <c r="A2464" s="422" t="s">
        <v>216</v>
      </c>
      <c r="B2464" s="423">
        <v>2032</v>
      </c>
      <c r="C2464" s="436" t="s">
        <v>2841</v>
      </c>
      <c r="D2464" s="433">
        <v>5.2826244531973213E-3</v>
      </c>
      <c r="E2464" s="407">
        <v>2.7737690970801709E-2</v>
      </c>
      <c r="F2464" s="407">
        <v>8.8185784459452615E-4</v>
      </c>
      <c r="G2464" s="429">
        <v>8.1181997327764812E-4</v>
      </c>
      <c r="H2464" s="444">
        <v>2.6403079345410492E-5</v>
      </c>
      <c r="I2464" s="412">
        <v>2.5260893820407844E-5</v>
      </c>
      <c r="J2464" s="428">
        <v>3.2412130606227614E-2</v>
      </c>
    </row>
    <row r="2465" spans="1:10" ht="15.6" x14ac:dyDescent="0.3">
      <c r="A2465" s="422" t="s">
        <v>216</v>
      </c>
      <c r="B2465" s="423">
        <v>2033</v>
      </c>
      <c r="C2465" s="436" t="s">
        <v>2842</v>
      </c>
      <c r="D2465" s="433">
        <v>4.8314558630699429E-3</v>
      </c>
      <c r="E2465" s="407">
        <v>2.6139424469860697E-2</v>
      </c>
      <c r="F2465" s="407">
        <v>8.3056077641770914E-4</v>
      </c>
      <c r="G2465" s="429">
        <v>7.6461581652091963E-4</v>
      </c>
      <c r="H2465" s="444">
        <v>2.5373068400022929E-5</v>
      </c>
      <c r="I2465" s="412">
        <v>2.427544069257732E-5</v>
      </c>
      <c r="J2465" s="428">
        <v>3.18600397403907E-2</v>
      </c>
    </row>
    <row r="2466" spans="1:10" ht="15.6" x14ac:dyDescent="0.3">
      <c r="A2466" s="422" t="s">
        <v>216</v>
      </c>
      <c r="B2466" s="423">
        <v>2034</v>
      </c>
      <c r="C2466" s="436" t="s">
        <v>2843</v>
      </c>
      <c r="D2466" s="433">
        <v>4.4177780488886742E-3</v>
      </c>
      <c r="E2466" s="407">
        <v>2.4734349360869066E-2</v>
      </c>
      <c r="F2466" s="407">
        <v>7.8279249684413542E-4</v>
      </c>
      <c r="G2466" s="429">
        <v>7.2065552568197023E-4</v>
      </c>
      <c r="H2466" s="444">
        <v>2.4323610109268357E-5</v>
      </c>
      <c r="I2466" s="412">
        <v>2.3271381502931796E-5</v>
      </c>
      <c r="J2466" s="428">
        <v>3.1372748254865655E-2</v>
      </c>
    </row>
    <row r="2467" spans="1:10" ht="15.6" x14ac:dyDescent="0.3">
      <c r="A2467" s="422" t="s">
        <v>216</v>
      </c>
      <c r="B2467" s="423">
        <v>2035</v>
      </c>
      <c r="C2467" s="436" t="s">
        <v>2844</v>
      </c>
      <c r="D2467" s="433">
        <v>4.0585618021196862E-3</v>
      </c>
      <c r="E2467" s="407">
        <v>2.3589306472061242E-2</v>
      </c>
      <c r="F2467" s="407">
        <v>7.3944075174426011E-4</v>
      </c>
      <c r="G2467" s="429">
        <v>6.8076008063561286E-4</v>
      </c>
      <c r="H2467" s="444">
        <v>2.3381599635624021E-5</v>
      </c>
      <c r="I2467" s="412">
        <v>2.2370121985390828E-5</v>
      </c>
      <c r="J2467" s="428">
        <v>3.0946988806730753E-2</v>
      </c>
    </row>
    <row r="2468" spans="1:10" ht="15.6" x14ac:dyDescent="0.3">
      <c r="A2468" s="422" t="s">
        <v>216</v>
      </c>
      <c r="B2468" s="423">
        <v>2036</v>
      </c>
      <c r="C2468" s="436" t="s">
        <v>2845</v>
      </c>
      <c r="D2468" s="433">
        <v>3.7424519799288849E-3</v>
      </c>
      <c r="E2468" s="407">
        <v>2.2610029805212994E-2</v>
      </c>
      <c r="F2468" s="407">
        <v>7.0202830071739342E-4</v>
      </c>
      <c r="G2468" s="429">
        <v>6.4632734125594433E-4</v>
      </c>
      <c r="H2468" s="444">
        <v>2.2486373656888164E-5</v>
      </c>
      <c r="I2468" s="412">
        <v>2.1513623086217969E-5</v>
      </c>
      <c r="J2468" s="428">
        <v>3.0573256840824618E-2</v>
      </c>
    </row>
    <row r="2469" spans="1:10" ht="15.6" x14ac:dyDescent="0.3">
      <c r="A2469" s="422" t="s">
        <v>216</v>
      </c>
      <c r="B2469" s="423">
        <v>2037</v>
      </c>
      <c r="C2469" s="436" t="s">
        <v>2846</v>
      </c>
      <c r="D2469" s="433">
        <v>3.4720930295148627E-3</v>
      </c>
      <c r="E2469" s="407">
        <v>2.1804535379511176E-2</v>
      </c>
      <c r="F2469" s="407">
        <v>6.6861638944422201E-4</v>
      </c>
      <c r="G2469" s="429">
        <v>6.1557336040909201E-4</v>
      </c>
      <c r="H2469" s="444">
        <v>2.1602143635890461E-5</v>
      </c>
      <c r="I2469" s="412">
        <v>2.0667644464518972E-5</v>
      </c>
      <c r="J2469" s="428">
        <v>3.0251432428953087E-2</v>
      </c>
    </row>
    <row r="2470" spans="1:10" ht="15.6" x14ac:dyDescent="0.3">
      <c r="A2470" s="422" t="s">
        <v>216</v>
      </c>
      <c r="B2470" s="423">
        <v>2038</v>
      </c>
      <c r="C2470" s="436" t="s">
        <v>2847</v>
      </c>
      <c r="D2470" s="433">
        <v>3.2222792089468232E-3</v>
      </c>
      <c r="E2470" s="407">
        <v>2.105813225706904E-2</v>
      </c>
      <c r="F2470" s="407">
        <v>6.3885129833237103E-4</v>
      </c>
      <c r="G2470" s="429">
        <v>5.8818074349106775E-4</v>
      </c>
      <c r="H2470" s="444">
        <v>2.0939157975446923E-5</v>
      </c>
      <c r="I2470" s="412">
        <v>2.0033339270271635E-5</v>
      </c>
      <c r="J2470" s="428">
        <v>2.9975660950518401E-2</v>
      </c>
    </row>
    <row r="2471" spans="1:10" ht="15.6" x14ac:dyDescent="0.3">
      <c r="A2471" s="422" t="s">
        <v>216</v>
      </c>
      <c r="B2471" s="423">
        <v>2039</v>
      </c>
      <c r="C2471" s="436" t="s">
        <v>2848</v>
      </c>
      <c r="D2471" s="433">
        <v>2.9787780940117373E-3</v>
      </c>
      <c r="E2471" s="407">
        <v>2.0324481215225853E-2</v>
      </c>
      <c r="F2471" s="407">
        <v>6.1222816609733362E-4</v>
      </c>
      <c r="G2471" s="429">
        <v>5.6368080114498835E-4</v>
      </c>
      <c r="H2471" s="444">
        <v>2.0377020752938564E-5</v>
      </c>
      <c r="I2471" s="412">
        <v>1.9495519855175656E-5</v>
      </c>
      <c r="J2471" s="428">
        <v>2.973794832244837E-2</v>
      </c>
    </row>
    <row r="2472" spans="1:10" ht="15.6" x14ac:dyDescent="0.3">
      <c r="A2472" s="422" t="s">
        <v>216</v>
      </c>
      <c r="B2472" s="423">
        <v>2040</v>
      </c>
      <c r="C2472" s="436" t="s">
        <v>2849</v>
      </c>
      <c r="D2472" s="433">
        <v>2.7625583529238512E-3</v>
      </c>
      <c r="E2472" s="407">
        <v>1.9721814253901942E-2</v>
      </c>
      <c r="F2472" s="407">
        <v>5.8891067567798036E-4</v>
      </c>
      <c r="G2472" s="429">
        <v>5.4222352890462993E-4</v>
      </c>
      <c r="H2472" s="444">
        <v>1.9902187913980451E-5</v>
      </c>
      <c r="I2472" s="412">
        <v>1.9041228074643318E-5</v>
      </c>
      <c r="J2472" s="428">
        <v>2.9533573594847509E-2</v>
      </c>
    </row>
    <row r="2473" spans="1:10" ht="15.6" x14ac:dyDescent="0.3">
      <c r="A2473" s="422" t="s">
        <v>216</v>
      </c>
      <c r="B2473" s="423">
        <v>2041</v>
      </c>
      <c r="C2473" s="436" t="s">
        <v>2850</v>
      </c>
      <c r="D2473" s="433">
        <v>2.5932553444311464E-3</v>
      </c>
      <c r="E2473" s="407">
        <v>1.923880176840187E-2</v>
      </c>
      <c r="F2473" s="407">
        <v>5.7098073824326514E-4</v>
      </c>
      <c r="G2473" s="429">
        <v>5.2572261530550561E-4</v>
      </c>
      <c r="H2473" s="444">
        <v>1.9499853277634948E-5</v>
      </c>
      <c r="I2473" s="412">
        <v>1.8656298256570285E-5</v>
      </c>
      <c r="J2473" s="428">
        <v>2.9364850682678759E-2</v>
      </c>
    </row>
    <row r="2474" spans="1:10" ht="15.6" x14ac:dyDescent="0.3">
      <c r="A2474" s="422" t="s">
        <v>216</v>
      </c>
      <c r="B2474" s="423">
        <v>2042</v>
      </c>
      <c r="C2474" s="436" t="s">
        <v>2851</v>
      </c>
      <c r="D2474" s="433">
        <v>2.4441598016766162E-3</v>
      </c>
      <c r="E2474" s="407">
        <v>1.8785600643452666E-2</v>
      </c>
      <c r="F2474" s="407">
        <v>5.5557124591591701E-4</v>
      </c>
      <c r="G2474" s="429">
        <v>5.1154209874190737E-4</v>
      </c>
      <c r="H2474" s="444">
        <v>1.9176408246902342E-5</v>
      </c>
      <c r="I2474" s="412">
        <v>1.8346845314692295E-5</v>
      </c>
      <c r="J2474" s="428">
        <v>2.9219360327586159E-2</v>
      </c>
    </row>
    <row r="2475" spans="1:10" ht="15.6" x14ac:dyDescent="0.3">
      <c r="A2475" s="422" t="s">
        <v>216</v>
      </c>
      <c r="B2475" s="423">
        <v>2043</v>
      </c>
      <c r="C2475" s="436" t="s">
        <v>2852</v>
      </c>
      <c r="D2475" s="433">
        <v>2.3298026140289724E-3</v>
      </c>
      <c r="E2475" s="407">
        <v>1.843906251604286E-2</v>
      </c>
      <c r="F2475" s="407">
        <v>5.4243518633739557E-4</v>
      </c>
      <c r="G2475" s="429">
        <v>4.9945403600549631E-4</v>
      </c>
      <c r="H2475" s="444">
        <v>1.8909735840644701E-5</v>
      </c>
      <c r="I2475" s="412">
        <v>1.8091709038685224E-5</v>
      </c>
      <c r="J2475" s="428">
        <v>2.9097765115736696E-2</v>
      </c>
    </row>
    <row r="2476" spans="1:10" ht="15.6" x14ac:dyDescent="0.3">
      <c r="A2476" s="422" t="s">
        <v>216</v>
      </c>
      <c r="B2476" s="423">
        <v>2044</v>
      </c>
      <c r="C2476" s="436" t="s">
        <v>2853</v>
      </c>
      <c r="D2476" s="433">
        <v>2.2464465274221147E-3</v>
      </c>
      <c r="E2476" s="407">
        <v>1.8169490270440576E-2</v>
      </c>
      <c r="F2476" s="407">
        <v>5.3123265823884925E-4</v>
      </c>
      <c r="G2476" s="429">
        <v>4.8914539825127014E-4</v>
      </c>
      <c r="H2476" s="444">
        <v>1.8686364744179142E-5</v>
      </c>
      <c r="I2476" s="412">
        <v>1.787800087697622E-5</v>
      </c>
      <c r="J2476" s="428">
        <v>2.8994849711657389E-2</v>
      </c>
    </row>
    <row r="2477" spans="1:10" ht="15.6" x14ac:dyDescent="0.3">
      <c r="A2477" s="422" t="s">
        <v>216</v>
      </c>
      <c r="B2477" s="423">
        <v>2045</v>
      </c>
      <c r="C2477" s="436" t="s">
        <v>2854</v>
      </c>
      <c r="D2477" s="433">
        <v>2.1910737847780481E-3</v>
      </c>
      <c r="E2477" s="407">
        <v>1.79841907154033E-2</v>
      </c>
      <c r="F2477" s="407">
        <v>5.21666075928741E-4</v>
      </c>
      <c r="G2477" s="429">
        <v>4.8034303466610526E-4</v>
      </c>
      <c r="H2477" s="444">
        <v>1.8518856082977353E-5</v>
      </c>
      <c r="I2477" s="412">
        <v>1.7717738566309314E-5</v>
      </c>
      <c r="J2477" s="428">
        <v>2.8905012122111731E-2</v>
      </c>
    </row>
    <row r="2478" spans="1:10" ht="15.6" x14ac:dyDescent="0.3">
      <c r="A2478" s="422" t="s">
        <v>216</v>
      </c>
      <c r="B2478" s="423">
        <v>2046</v>
      </c>
      <c r="C2478" s="436" t="s">
        <v>2855</v>
      </c>
      <c r="D2478" s="433">
        <v>2.1422781855996277E-3</v>
      </c>
      <c r="E2478" s="407">
        <v>1.7827713609809098E-2</v>
      </c>
      <c r="F2478" s="407">
        <v>5.1361409975747444E-4</v>
      </c>
      <c r="G2478" s="429">
        <v>4.7293472343338427E-4</v>
      </c>
      <c r="H2478" s="444">
        <v>1.8389652608478325E-5</v>
      </c>
      <c r="I2478" s="412">
        <v>1.7594124376924417E-5</v>
      </c>
      <c r="J2478" s="428">
        <v>2.8828485778988371E-2</v>
      </c>
    </row>
    <row r="2479" spans="1:10" ht="15.6" x14ac:dyDescent="0.3">
      <c r="A2479" s="422" t="s">
        <v>216</v>
      </c>
      <c r="B2479" s="423">
        <v>2047</v>
      </c>
      <c r="C2479" s="436" t="s">
        <v>2856</v>
      </c>
      <c r="D2479" s="433">
        <v>2.0990177283196744E-3</v>
      </c>
      <c r="E2479" s="407">
        <v>1.7683998155713431E-2</v>
      </c>
      <c r="F2479" s="407">
        <v>5.0691374974033438E-4</v>
      </c>
      <c r="G2479" s="429">
        <v>4.6676993246358347E-4</v>
      </c>
      <c r="H2479" s="444">
        <v>1.8280566077205182E-5</v>
      </c>
      <c r="I2479" s="412">
        <v>1.7489756880706369E-5</v>
      </c>
      <c r="J2479" s="428">
        <v>2.8763188236286118E-2</v>
      </c>
    </row>
    <row r="2480" spans="1:10" ht="15.6" x14ac:dyDescent="0.3">
      <c r="A2480" s="422" t="s">
        <v>216</v>
      </c>
      <c r="B2480" s="423">
        <v>2048</v>
      </c>
      <c r="C2480" s="436" t="s">
        <v>2857</v>
      </c>
      <c r="D2480" s="433">
        <v>2.0630192039258759E-3</v>
      </c>
      <c r="E2480" s="407">
        <v>1.756098522142378E-2</v>
      </c>
      <c r="F2480" s="407">
        <v>5.0130386626562795E-4</v>
      </c>
      <c r="G2480" s="429">
        <v>4.6160859406005344E-4</v>
      </c>
      <c r="H2480" s="444">
        <v>1.8193177239192751E-5</v>
      </c>
      <c r="I2480" s="412">
        <v>1.740614844514317E-5</v>
      </c>
      <c r="J2480" s="428">
        <v>2.8707951637830451E-2</v>
      </c>
    </row>
    <row r="2481" spans="1:10" ht="15.6" x14ac:dyDescent="0.3">
      <c r="A2481" s="422" t="s">
        <v>216</v>
      </c>
      <c r="B2481" s="423">
        <v>2049</v>
      </c>
      <c r="C2481" s="436" t="s">
        <v>2858</v>
      </c>
      <c r="D2481" s="433">
        <v>2.0502438775821101E-3</v>
      </c>
      <c r="E2481" s="407">
        <v>1.7566379825153577E-2</v>
      </c>
      <c r="F2481" s="407">
        <v>4.9785569723581429E-4</v>
      </c>
      <c r="G2481" s="429">
        <v>4.5843593428001233E-4</v>
      </c>
      <c r="H2481" s="444">
        <v>1.8134277177472861E-5</v>
      </c>
      <c r="I2481" s="412">
        <v>1.7349796374020808E-5</v>
      </c>
      <c r="J2481" s="428">
        <v>2.8660958544777973E-2</v>
      </c>
    </row>
    <row r="2482" spans="1:10" ht="15.6" x14ac:dyDescent="0.3">
      <c r="A2482" s="422" t="s">
        <v>216</v>
      </c>
      <c r="B2482" s="423">
        <v>2050</v>
      </c>
      <c r="C2482" s="436" t="s">
        <v>2859</v>
      </c>
      <c r="D2482" s="433">
        <v>2.0399719201714375E-3</v>
      </c>
      <c r="E2482" s="407">
        <v>1.7574176877560081E-2</v>
      </c>
      <c r="F2482" s="407">
        <v>4.9501510849493083E-4</v>
      </c>
      <c r="G2482" s="429">
        <v>4.5582131788665133E-4</v>
      </c>
      <c r="H2482" s="444">
        <v>1.8059167233769494E-5</v>
      </c>
      <c r="I2482" s="412">
        <v>1.7277935653234193E-5</v>
      </c>
      <c r="J2482" s="428">
        <v>2.8621603056538915E-2</v>
      </c>
    </row>
    <row r="2483" spans="1:10" ht="15.6" x14ac:dyDescent="0.3">
      <c r="A2483" s="422" t="s">
        <v>217</v>
      </c>
      <c r="B2483" s="423">
        <v>2015</v>
      </c>
      <c r="C2483" s="436" t="s">
        <v>2860</v>
      </c>
      <c r="D2483" s="433">
        <v>4.3577524115417231E-2</v>
      </c>
      <c r="E2483" s="407">
        <v>0.16384107328262881</v>
      </c>
      <c r="F2483" s="407">
        <v>1.9393379544056742E-3</v>
      </c>
      <c r="G2483" s="429">
        <v>1.7919356529755911E-3</v>
      </c>
      <c r="H2483" s="444">
        <v>1.6571720074501584E-4</v>
      </c>
      <c r="I2483" s="412">
        <v>1.5854834799648905E-4</v>
      </c>
      <c r="J2483" s="428">
        <v>4.5416426122043246E-2</v>
      </c>
    </row>
    <row r="2484" spans="1:10" ht="15.6" x14ac:dyDescent="0.3">
      <c r="A2484" s="422" t="s">
        <v>217</v>
      </c>
      <c r="B2484" s="423">
        <v>2016</v>
      </c>
      <c r="C2484" s="436" t="s">
        <v>2861</v>
      </c>
      <c r="D2484" s="433">
        <v>3.6246819928427924E-2</v>
      </c>
      <c r="E2484" s="407">
        <v>0.13976161791627881</v>
      </c>
      <c r="F2484" s="407">
        <v>1.8672948604562681E-3</v>
      </c>
      <c r="G2484" s="429">
        <v>1.7240287498178498E-3</v>
      </c>
      <c r="H2484" s="444">
        <v>1.4314389747850675E-4</v>
      </c>
      <c r="I2484" s="412">
        <v>1.3695155583708237E-4</v>
      </c>
      <c r="J2484" s="428">
        <v>4.4509626678405634E-2</v>
      </c>
    </row>
    <row r="2485" spans="1:10" ht="15.6" x14ac:dyDescent="0.3">
      <c r="A2485" s="422" t="s">
        <v>217</v>
      </c>
      <c r="B2485" s="423">
        <v>2017</v>
      </c>
      <c r="C2485" s="436" t="s">
        <v>2862</v>
      </c>
      <c r="D2485" s="433">
        <v>3.0239006909047298E-2</v>
      </c>
      <c r="E2485" s="407">
        <v>0.11924646365897175</v>
      </c>
      <c r="F2485" s="407">
        <v>1.8426583461547603E-3</v>
      </c>
      <c r="G2485" s="429">
        <v>1.700257982867734E-3</v>
      </c>
      <c r="H2485" s="444">
        <v>1.2931275483800167E-4</v>
      </c>
      <c r="I2485" s="412">
        <v>1.2371874230476817E-4</v>
      </c>
      <c r="J2485" s="428">
        <v>4.3421296658220032E-2</v>
      </c>
    </row>
    <row r="2486" spans="1:10" ht="15.6" x14ac:dyDescent="0.3">
      <c r="A2486" s="422" t="s">
        <v>217</v>
      </c>
      <c r="B2486" s="423">
        <v>2018</v>
      </c>
      <c r="C2486" s="436" t="s">
        <v>2863</v>
      </c>
      <c r="D2486" s="433">
        <v>2.5113338826064032E-2</v>
      </c>
      <c r="E2486" s="407">
        <v>0.10165287606601543</v>
      </c>
      <c r="F2486" s="407">
        <v>1.8472349439450299E-3</v>
      </c>
      <c r="G2486" s="429">
        <v>1.7035545578847533E-3</v>
      </c>
      <c r="H2486" s="444">
        <v>1.178891718995211E-4</v>
      </c>
      <c r="I2486" s="412">
        <v>1.1278933850748922E-4</v>
      </c>
      <c r="J2486" s="428">
        <v>4.2171314033988973E-2</v>
      </c>
    </row>
    <row r="2487" spans="1:10" ht="15.6" x14ac:dyDescent="0.3">
      <c r="A2487" s="422" t="s">
        <v>217</v>
      </c>
      <c r="B2487" s="423">
        <v>2019</v>
      </c>
      <c r="C2487" s="436" t="s">
        <v>2864</v>
      </c>
      <c r="D2487" s="433">
        <v>2.0877219899487817E-2</v>
      </c>
      <c r="E2487" s="407">
        <v>8.6906610167406584E-2</v>
      </c>
      <c r="F2487" s="407">
        <v>1.8544418502803761E-3</v>
      </c>
      <c r="G2487" s="429">
        <v>1.7094457599262664E-3</v>
      </c>
      <c r="H2487" s="444">
        <v>1.0773809131053128E-4</v>
      </c>
      <c r="I2487" s="412">
        <v>1.0307738917134382E-4</v>
      </c>
      <c r="J2487" s="428">
        <v>4.0965789424847319E-2</v>
      </c>
    </row>
    <row r="2488" spans="1:10" ht="15.6" x14ac:dyDescent="0.3">
      <c r="A2488" s="422" t="s">
        <v>217</v>
      </c>
      <c r="B2488" s="423">
        <v>2020</v>
      </c>
      <c r="C2488" s="436" t="s">
        <v>2865</v>
      </c>
      <c r="D2488" s="433">
        <v>1.7724325153032006E-2</v>
      </c>
      <c r="E2488" s="407">
        <v>7.4820577195738647E-2</v>
      </c>
      <c r="F2488" s="407">
        <v>1.8167987445739304E-3</v>
      </c>
      <c r="G2488" s="429">
        <v>1.6743987410943911E-3</v>
      </c>
      <c r="H2488" s="444">
        <v>9.9526563459293989E-5</v>
      </c>
      <c r="I2488" s="412">
        <v>9.5221088380068985E-5</v>
      </c>
      <c r="J2488" s="428">
        <v>3.9739631702568355E-2</v>
      </c>
    </row>
    <row r="2489" spans="1:10" ht="15.6" x14ac:dyDescent="0.3">
      <c r="A2489" s="422" t="s">
        <v>217</v>
      </c>
      <c r="B2489" s="423">
        <v>2021</v>
      </c>
      <c r="C2489" s="436" t="s">
        <v>2866</v>
      </c>
      <c r="D2489" s="433">
        <v>1.5404300623257695E-2</v>
      </c>
      <c r="E2489" s="407">
        <v>6.4848495831625511E-2</v>
      </c>
      <c r="F2489" s="407">
        <v>1.7469660368201298E-3</v>
      </c>
      <c r="G2489" s="429">
        <v>1.6097920798875585E-3</v>
      </c>
      <c r="H2489" s="444">
        <v>9.0623726297823834E-5</v>
      </c>
      <c r="I2489" s="412">
        <v>8.6703384013310259E-5</v>
      </c>
      <c r="J2489" s="428">
        <v>3.8527819272985472E-2</v>
      </c>
    </row>
    <row r="2490" spans="1:10" ht="15.6" x14ac:dyDescent="0.3">
      <c r="A2490" s="422" t="s">
        <v>217</v>
      </c>
      <c r="B2490" s="423">
        <v>2022</v>
      </c>
      <c r="C2490" s="436" t="s">
        <v>2867</v>
      </c>
      <c r="D2490" s="433">
        <v>1.3112944188900251E-2</v>
      </c>
      <c r="E2490" s="407">
        <v>5.6325773403783287E-2</v>
      </c>
      <c r="F2490" s="407">
        <v>1.6628269219074406E-3</v>
      </c>
      <c r="G2490" s="429">
        <v>1.5320140871449143E-3</v>
      </c>
      <c r="H2490" s="444">
        <v>8.2285692127731324E-5</v>
      </c>
      <c r="I2490" s="412">
        <v>7.8726049510535677E-5</v>
      </c>
      <c r="J2490" s="428">
        <v>3.7305589652313453E-2</v>
      </c>
    </row>
    <row r="2491" spans="1:10" ht="15.6" x14ac:dyDescent="0.3">
      <c r="A2491" s="422" t="s">
        <v>217</v>
      </c>
      <c r="B2491" s="423">
        <v>2023</v>
      </c>
      <c r="C2491" s="436" t="s">
        <v>2868</v>
      </c>
      <c r="D2491" s="433">
        <v>1.1426778807443572E-2</v>
      </c>
      <c r="E2491" s="407">
        <v>4.9476065378739865E-2</v>
      </c>
      <c r="F2491" s="407">
        <v>1.5886573149250594E-3</v>
      </c>
      <c r="G2491" s="429">
        <v>1.4634828275424643E-3</v>
      </c>
      <c r="H2491" s="444">
        <v>7.3791849673733145E-5</v>
      </c>
      <c r="I2491" s="412">
        <v>7.0599646921247684E-5</v>
      </c>
      <c r="J2491" s="428">
        <v>3.609749531763394E-2</v>
      </c>
    </row>
    <row r="2492" spans="1:10" ht="15.6" x14ac:dyDescent="0.3">
      <c r="A2492" s="422" t="s">
        <v>217</v>
      </c>
      <c r="B2492" s="423">
        <v>2024</v>
      </c>
      <c r="C2492" s="436" t="s">
        <v>2869</v>
      </c>
      <c r="D2492" s="433">
        <v>1.000992875818075E-2</v>
      </c>
      <c r="E2492" s="407">
        <v>4.3843332849852507E-2</v>
      </c>
      <c r="F2492" s="407">
        <v>1.5228638291131099E-3</v>
      </c>
      <c r="G2492" s="429">
        <v>1.4026705295656361E-3</v>
      </c>
      <c r="H2492" s="444">
        <v>6.5668130620880494E-5</v>
      </c>
      <c r="I2492" s="412">
        <v>6.2827356358608949E-5</v>
      </c>
      <c r="J2492" s="428">
        <v>3.4870041315514549E-2</v>
      </c>
    </row>
    <row r="2493" spans="1:10" ht="15.6" x14ac:dyDescent="0.3">
      <c r="A2493" s="422" t="s">
        <v>217</v>
      </c>
      <c r="B2493" s="423">
        <v>2025</v>
      </c>
      <c r="C2493" s="436" t="s">
        <v>2870</v>
      </c>
      <c r="D2493" s="433">
        <v>8.8333204968351307E-3</v>
      </c>
      <c r="E2493" s="407">
        <v>3.9290843615228006E-2</v>
      </c>
      <c r="F2493" s="407">
        <v>1.4656533101908725E-3</v>
      </c>
      <c r="G2493" s="429">
        <v>1.349816491026628E-3</v>
      </c>
      <c r="H2493" s="444">
        <v>5.9063086790049221E-5</v>
      </c>
      <c r="I2493" s="412">
        <v>5.6508043800137659E-5</v>
      </c>
      <c r="J2493" s="428">
        <v>3.3706187642824063E-2</v>
      </c>
    </row>
    <row r="2494" spans="1:10" ht="15.6" x14ac:dyDescent="0.3">
      <c r="A2494" s="422" t="s">
        <v>217</v>
      </c>
      <c r="B2494" s="423">
        <v>2026</v>
      </c>
      <c r="C2494" s="436" t="s">
        <v>2871</v>
      </c>
      <c r="D2494" s="433">
        <v>7.8560140743277208E-3</v>
      </c>
      <c r="E2494" s="407">
        <v>3.5612190954125503E-2</v>
      </c>
      <c r="F2494" s="407">
        <v>1.4015249672871403E-3</v>
      </c>
      <c r="G2494" s="429">
        <v>1.2906063274179729E-3</v>
      </c>
      <c r="H2494" s="444">
        <v>5.2460679105302072E-5</v>
      </c>
      <c r="I2494" s="412">
        <v>5.0191253349237735E-5</v>
      </c>
      <c r="J2494" s="428">
        <v>3.2579704161875014E-2</v>
      </c>
    </row>
    <row r="2495" spans="1:10" ht="15.6" x14ac:dyDescent="0.3">
      <c r="A2495" s="422" t="s">
        <v>217</v>
      </c>
      <c r="B2495" s="423">
        <v>2027</v>
      </c>
      <c r="C2495" s="436" t="s">
        <v>2872</v>
      </c>
      <c r="D2495" s="433">
        <v>7.0185391175583423E-3</v>
      </c>
      <c r="E2495" s="407">
        <v>3.2527441891670485E-2</v>
      </c>
      <c r="F2495" s="407">
        <v>1.3250878373951053E-3</v>
      </c>
      <c r="G2495" s="429">
        <v>1.2200599545345251E-3</v>
      </c>
      <c r="H2495" s="444">
        <v>4.5351948107225121E-5</v>
      </c>
      <c r="I2495" s="412">
        <v>4.3390042907415566E-5</v>
      </c>
      <c r="J2495" s="428">
        <v>3.1597322604109766E-2</v>
      </c>
    </row>
    <row r="2496" spans="1:10" ht="15.6" x14ac:dyDescent="0.3">
      <c r="A2496" s="422" t="s">
        <v>217</v>
      </c>
      <c r="B2496" s="423">
        <v>2028</v>
      </c>
      <c r="C2496" s="436" t="s">
        <v>2873</v>
      </c>
      <c r="D2496" s="433">
        <v>6.3154224980301365E-3</v>
      </c>
      <c r="E2496" s="407">
        <v>2.9979655772003965E-2</v>
      </c>
      <c r="F2496" s="407">
        <v>1.2403276184314136E-3</v>
      </c>
      <c r="G2496" s="429">
        <v>1.1419124960562561E-3</v>
      </c>
      <c r="H2496" s="444">
        <v>3.9622843353470271E-5</v>
      </c>
      <c r="I2496" s="412">
        <v>3.7908776689285956E-5</v>
      </c>
      <c r="J2496" s="428">
        <v>3.0708426903239883E-2</v>
      </c>
    </row>
    <row r="2497" spans="1:10" ht="15.6" x14ac:dyDescent="0.3">
      <c r="A2497" s="422" t="s">
        <v>217</v>
      </c>
      <c r="B2497" s="423">
        <v>2029</v>
      </c>
      <c r="C2497" s="436" t="s">
        <v>2874</v>
      </c>
      <c r="D2497" s="433">
        <v>5.7009479383359381E-3</v>
      </c>
      <c r="E2497" s="407">
        <v>2.7819121185803902E-2</v>
      </c>
      <c r="F2497" s="407">
        <v>1.1601006913470452E-3</v>
      </c>
      <c r="G2497" s="429">
        <v>1.0679866963608071E-3</v>
      </c>
      <c r="H2497" s="444">
        <v>3.532796684593908E-5</v>
      </c>
      <c r="I2497" s="412">
        <v>3.3799694638317962E-5</v>
      </c>
      <c r="J2497" s="428">
        <v>2.9905494968332121E-2</v>
      </c>
    </row>
    <row r="2498" spans="1:10" ht="15.6" x14ac:dyDescent="0.3">
      <c r="A2498" s="422" t="s">
        <v>217</v>
      </c>
      <c r="B2498" s="423">
        <v>2030</v>
      </c>
      <c r="C2498" s="436" t="s">
        <v>2875</v>
      </c>
      <c r="D2498" s="433">
        <v>5.17661798434727E-3</v>
      </c>
      <c r="E2498" s="407">
        <v>2.6006331602744938E-2</v>
      </c>
      <c r="F2498" s="407">
        <v>1.0854286856342749E-3</v>
      </c>
      <c r="G2498" s="429">
        <v>9.9919580535583197E-4</v>
      </c>
      <c r="H2498" s="444">
        <v>3.1767142859209464E-5</v>
      </c>
      <c r="I2498" s="412">
        <v>3.0392910321034414E-5</v>
      </c>
      <c r="J2498" s="428">
        <v>2.9184594554925405E-2</v>
      </c>
    </row>
    <row r="2499" spans="1:10" ht="15.6" x14ac:dyDescent="0.3">
      <c r="A2499" s="422" t="s">
        <v>217</v>
      </c>
      <c r="B2499" s="423">
        <v>2031</v>
      </c>
      <c r="C2499" s="436" t="s">
        <v>2876</v>
      </c>
      <c r="D2499" s="433">
        <v>4.7156614413565792E-3</v>
      </c>
      <c r="E2499" s="407">
        <v>2.4450326613227828E-2</v>
      </c>
      <c r="F2499" s="407">
        <v>1.0165688083775897E-3</v>
      </c>
      <c r="G2499" s="429">
        <v>9.3578758370168843E-4</v>
      </c>
      <c r="H2499" s="444">
        <v>2.9242652504736128E-5</v>
      </c>
      <c r="I2499" s="412">
        <v>2.79776283018149E-5</v>
      </c>
      <c r="J2499" s="428">
        <v>2.8541110066632538E-2</v>
      </c>
    </row>
    <row r="2500" spans="1:10" ht="15.6" x14ac:dyDescent="0.3">
      <c r="A2500" s="422" t="s">
        <v>217</v>
      </c>
      <c r="B2500" s="423">
        <v>2032</v>
      </c>
      <c r="C2500" s="436" t="s">
        <v>2877</v>
      </c>
      <c r="D2500" s="433">
        <v>4.3146900908939967E-3</v>
      </c>
      <c r="E2500" s="407">
        <v>2.3152871774992416E-2</v>
      </c>
      <c r="F2500" s="407">
        <v>9.5303303750353559E-4</v>
      </c>
      <c r="G2500" s="429">
        <v>8.7728443628204064E-4</v>
      </c>
      <c r="H2500" s="444">
        <v>2.69798476419827E-5</v>
      </c>
      <c r="I2500" s="412">
        <v>2.5812711375780242E-5</v>
      </c>
      <c r="J2500" s="428">
        <v>2.7968692621860844E-2</v>
      </c>
    </row>
    <row r="2501" spans="1:10" ht="15.6" x14ac:dyDescent="0.3">
      <c r="A2501" s="422" t="s">
        <v>217</v>
      </c>
      <c r="B2501" s="423">
        <v>2033</v>
      </c>
      <c r="C2501" s="436" t="s">
        <v>2878</v>
      </c>
      <c r="D2501" s="433">
        <v>3.9668310837626163E-3</v>
      </c>
      <c r="E2501" s="407">
        <v>2.2078198253189216E-2</v>
      </c>
      <c r="F2501" s="407">
        <v>8.9523917858169071E-4</v>
      </c>
      <c r="G2501" s="429">
        <v>8.2408331325199995E-4</v>
      </c>
      <c r="H2501" s="444">
        <v>2.5321922043708495E-5</v>
      </c>
      <c r="I2501" s="412">
        <v>2.4226506904996746E-5</v>
      </c>
      <c r="J2501" s="428">
        <v>2.7461607023585119E-2</v>
      </c>
    </row>
    <row r="2502" spans="1:10" ht="15.6" x14ac:dyDescent="0.3">
      <c r="A2502" s="422" t="s">
        <v>217</v>
      </c>
      <c r="B2502" s="423">
        <v>2034</v>
      </c>
      <c r="C2502" s="436" t="s">
        <v>2879</v>
      </c>
      <c r="D2502" s="433">
        <v>3.6579416744720234E-3</v>
      </c>
      <c r="E2502" s="407">
        <v>2.1175687074894232E-2</v>
      </c>
      <c r="F2502" s="407">
        <v>8.4245212445454361E-4</v>
      </c>
      <c r="G2502" s="429">
        <v>7.75493024472935E-4</v>
      </c>
      <c r="H2502" s="444">
        <v>2.3858807936544338E-5</v>
      </c>
      <c r="I2502" s="412">
        <v>2.2826686466452351E-5</v>
      </c>
      <c r="J2502" s="428">
        <v>2.7015588394068039E-2</v>
      </c>
    </row>
    <row r="2503" spans="1:10" ht="15.6" x14ac:dyDescent="0.3">
      <c r="A2503" s="422" t="s">
        <v>217</v>
      </c>
      <c r="B2503" s="423">
        <v>2035</v>
      </c>
      <c r="C2503" s="436" t="s">
        <v>2880</v>
      </c>
      <c r="D2503" s="433">
        <v>3.3910516562125443E-3</v>
      </c>
      <c r="E2503" s="407">
        <v>2.0447915418517145E-2</v>
      </c>
      <c r="F2503" s="407">
        <v>7.9497985275344101E-4</v>
      </c>
      <c r="G2503" s="429">
        <v>7.3179609409834625E-4</v>
      </c>
      <c r="H2503" s="444">
        <v>2.2573070869687355E-5</v>
      </c>
      <c r="I2503" s="412">
        <v>2.159656981596853E-5</v>
      </c>
      <c r="J2503" s="428">
        <v>2.6626746254279524E-2</v>
      </c>
    </row>
    <row r="2504" spans="1:10" ht="15.6" x14ac:dyDescent="0.3">
      <c r="A2504" s="422" t="s">
        <v>217</v>
      </c>
      <c r="B2504" s="423">
        <v>2036</v>
      </c>
      <c r="C2504" s="436" t="s">
        <v>2881</v>
      </c>
      <c r="D2504" s="433">
        <v>3.1570458929862963E-3</v>
      </c>
      <c r="E2504" s="407">
        <v>1.9831827588434641E-2</v>
      </c>
      <c r="F2504" s="407">
        <v>7.5367486640579788E-4</v>
      </c>
      <c r="G2504" s="429">
        <v>6.937748588468699E-4</v>
      </c>
      <c r="H2504" s="444">
        <v>2.1424250491907514E-5</v>
      </c>
      <c r="I2504" s="412">
        <v>2.0497446899199261E-5</v>
      </c>
      <c r="J2504" s="428">
        <v>2.6288762533568745E-2</v>
      </c>
    </row>
    <row r="2505" spans="1:10" ht="15.6" x14ac:dyDescent="0.3">
      <c r="A2505" s="422" t="s">
        <v>217</v>
      </c>
      <c r="B2505" s="423">
        <v>2037</v>
      </c>
      <c r="C2505" s="436" t="s">
        <v>2882</v>
      </c>
      <c r="D2505" s="433">
        <v>2.9589655677918999E-3</v>
      </c>
      <c r="E2505" s="407">
        <v>1.933504685092078E-2</v>
      </c>
      <c r="F2505" s="407">
        <v>7.1749594927218903E-4</v>
      </c>
      <c r="G2505" s="429">
        <v>6.6047292151084273E-4</v>
      </c>
      <c r="H2505" s="444">
        <v>2.0438169407115174E-5</v>
      </c>
      <c r="I2505" s="412">
        <v>1.9554023245640357E-5</v>
      </c>
      <c r="J2505" s="428">
        <v>2.5998135223198774E-2</v>
      </c>
    </row>
    <row r="2506" spans="1:10" ht="15.6" x14ac:dyDescent="0.3">
      <c r="A2506" s="422" t="s">
        <v>217</v>
      </c>
      <c r="B2506" s="423">
        <v>2038</v>
      </c>
      <c r="C2506" s="436" t="s">
        <v>2883</v>
      </c>
      <c r="D2506" s="433">
        <v>2.7797138302840308E-3</v>
      </c>
      <c r="E2506" s="407">
        <v>1.8881852507723916E-2</v>
      </c>
      <c r="F2506" s="407">
        <v>6.8599276317438357E-4</v>
      </c>
      <c r="G2506" s="429">
        <v>6.3147800622627979E-4</v>
      </c>
      <c r="H2506" s="444">
        <v>1.9662939066878653E-5</v>
      </c>
      <c r="I2506" s="412">
        <v>1.8812329026762191E-5</v>
      </c>
      <c r="J2506" s="428">
        <v>2.5751155390452675E-2</v>
      </c>
    </row>
    <row r="2507" spans="1:10" ht="15.6" x14ac:dyDescent="0.3">
      <c r="A2507" s="422" t="s">
        <v>217</v>
      </c>
      <c r="B2507" s="423">
        <v>2039</v>
      </c>
      <c r="C2507" s="436" t="s">
        <v>2884</v>
      </c>
      <c r="D2507" s="433">
        <v>2.6173459375381379E-3</v>
      </c>
      <c r="E2507" s="407">
        <v>1.847602494482176E-2</v>
      </c>
      <c r="F2507" s="407">
        <v>6.588177616133759E-4</v>
      </c>
      <c r="G2507" s="429">
        <v>6.0646754257825302E-4</v>
      </c>
      <c r="H2507" s="444">
        <v>1.9017699711723903E-5</v>
      </c>
      <c r="I2507" s="412">
        <v>1.8195002440492389E-5</v>
      </c>
      <c r="J2507" s="428">
        <v>2.5541734859488466E-2</v>
      </c>
    </row>
    <row r="2508" spans="1:10" ht="15.6" x14ac:dyDescent="0.3">
      <c r="A2508" s="422" t="s">
        <v>217</v>
      </c>
      <c r="B2508" s="423">
        <v>2040</v>
      </c>
      <c r="C2508" s="436" t="s">
        <v>2885</v>
      </c>
      <c r="D2508" s="433">
        <v>2.4743286345094827E-3</v>
      </c>
      <c r="E2508" s="407">
        <v>1.8138105434712198E-2</v>
      </c>
      <c r="F2508" s="407">
        <v>6.3562806730852665E-4</v>
      </c>
      <c r="G2508" s="429">
        <v>5.8512539340782068E-4</v>
      </c>
      <c r="H2508" s="444">
        <v>1.8479001289290002E-5</v>
      </c>
      <c r="I2508" s="412">
        <v>1.7679607873354952E-5</v>
      </c>
      <c r="J2508" s="428">
        <v>2.53660927973858E-2</v>
      </c>
    </row>
    <row r="2509" spans="1:10" ht="15.6" x14ac:dyDescent="0.3">
      <c r="A2509" s="422" t="s">
        <v>217</v>
      </c>
      <c r="B2509" s="423">
        <v>2041</v>
      </c>
      <c r="C2509" s="436" t="s">
        <v>2886</v>
      </c>
      <c r="D2509" s="433">
        <v>2.3609617765437967E-3</v>
      </c>
      <c r="E2509" s="407">
        <v>1.7869127055887196E-2</v>
      </c>
      <c r="F2509" s="407">
        <v>6.1744618206002917E-4</v>
      </c>
      <c r="G2509" s="429">
        <v>5.6839153590449722E-4</v>
      </c>
      <c r="H2509" s="444">
        <v>1.8042136587721403E-5</v>
      </c>
      <c r="I2509" s="412">
        <v>1.7261641745395417E-5</v>
      </c>
      <c r="J2509" s="428">
        <v>2.5221534755842986E-2</v>
      </c>
    </row>
    <row r="2510" spans="1:10" ht="15.6" x14ac:dyDescent="0.3">
      <c r="A2510" s="422" t="s">
        <v>217</v>
      </c>
      <c r="B2510" s="423">
        <v>2042</v>
      </c>
      <c r="C2510" s="436" t="s">
        <v>2887</v>
      </c>
      <c r="D2510" s="433">
        <v>2.264784921785046E-3</v>
      </c>
      <c r="E2510" s="407">
        <v>1.7624043967236928E-2</v>
      </c>
      <c r="F2510" s="407">
        <v>6.0223561347620572E-4</v>
      </c>
      <c r="G2510" s="429">
        <v>5.5439269592299318E-4</v>
      </c>
      <c r="H2510" s="444">
        <v>1.7685790691565602E-5</v>
      </c>
      <c r="I2510" s="412">
        <v>1.6920711214968711E-5</v>
      </c>
      <c r="J2510" s="428">
        <v>2.5101069525999147E-2</v>
      </c>
    </row>
    <row r="2511" spans="1:10" ht="15.6" x14ac:dyDescent="0.3">
      <c r="A2511" s="422" t="s">
        <v>217</v>
      </c>
      <c r="B2511" s="423">
        <v>2043</v>
      </c>
      <c r="C2511" s="436" t="s">
        <v>2888</v>
      </c>
      <c r="D2511" s="433">
        <v>2.1903373879049153E-3</v>
      </c>
      <c r="E2511" s="407">
        <v>1.7432906802325308E-2</v>
      </c>
      <c r="F2511" s="407">
        <v>5.8961552168831845E-4</v>
      </c>
      <c r="G2511" s="429">
        <v>5.4277864378428657E-4</v>
      </c>
      <c r="H2511" s="444">
        <v>1.7408314407472425E-5</v>
      </c>
      <c r="I2511" s="412">
        <v>1.6655238432098866E-5</v>
      </c>
      <c r="J2511" s="428">
        <v>2.5002498400633229E-2</v>
      </c>
    </row>
    <row r="2512" spans="1:10" ht="15.6" x14ac:dyDescent="0.3">
      <c r="A2512" s="422" t="s">
        <v>217</v>
      </c>
      <c r="B2512" s="423">
        <v>2044</v>
      </c>
      <c r="C2512" s="436" t="s">
        <v>2889</v>
      </c>
      <c r="D2512" s="433">
        <v>2.1370831898307146E-3</v>
      </c>
      <c r="E2512" s="407">
        <v>1.7291044053502201E-2</v>
      </c>
      <c r="F2512" s="407">
        <v>5.7921419747647656E-4</v>
      </c>
      <c r="G2512" s="429">
        <v>5.3320685613474539E-4</v>
      </c>
      <c r="H2512" s="444">
        <v>1.7189576297951442E-5</v>
      </c>
      <c r="I2512" s="412">
        <v>1.644596283637004E-5</v>
      </c>
      <c r="J2512" s="428">
        <v>2.4920703993857478E-2</v>
      </c>
    </row>
    <row r="2513" spans="1:10" ht="15.6" x14ac:dyDescent="0.3">
      <c r="A2513" s="422" t="s">
        <v>217</v>
      </c>
      <c r="B2513" s="423">
        <v>2045</v>
      </c>
      <c r="C2513" s="436" t="s">
        <v>2890</v>
      </c>
      <c r="D2513" s="433">
        <v>2.1014834921379267E-3</v>
      </c>
      <c r="E2513" s="407">
        <v>1.7194456580344668E-2</v>
      </c>
      <c r="F2513" s="407">
        <v>5.7062340296386001E-4</v>
      </c>
      <c r="G2513" s="429">
        <v>5.2530166535595039E-4</v>
      </c>
      <c r="H2513" s="444">
        <v>1.702131505085946E-5</v>
      </c>
      <c r="I2513" s="412">
        <v>1.628498049634542E-5</v>
      </c>
      <c r="J2513" s="428">
        <v>2.4851559864506514E-2</v>
      </c>
    </row>
    <row r="2514" spans="1:10" ht="15.6" x14ac:dyDescent="0.3">
      <c r="A2514" s="422" t="s">
        <v>217</v>
      </c>
      <c r="B2514" s="423">
        <v>2046</v>
      </c>
      <c r="C2514" s="436" t="s">
        <v>2891</v>
      </c>
      <c r="D2514" s="433">
        <v>2.0718875883421026E-3</v>
      </c>
      <c r="E2514" s="407">
        <v>1.7118333197311115E-2</v>
      </c>
      <c r="F2514" s="407">
        <v>5.6365116405548044E-4</v>
      </c>
      <c r="G2514" s="429">
        <v>5.1888596937740242E-4</v>
      </c>
      <c r="H2514" s="444">
        <v>1.6887730820942665E-5</v>
      </c>
      <c r="I2514" s="412">
        <v>1.6157175061082975E-5</v>
      </c>
      <c r="J2514" s="428">
        <v>2.4793287532413215E-2</v>
      </c>
    </row>
    <row r="2515" spans="1:10" ht="15.6" x14ac:dyDescent="0.3">
      <c r="A2515" s="422" t="s">
        <v>217</v>
      </c>
      <c r="B2515" s="423">
        <v>2047</v>
      </c>
      <c r="C2515" s="436" t="s">
        <v>2892</v>
      </c>
      <c r="D2515" s="433">
        <v>2.0453395463577266E-3</v>
      </c>
      <c r="E2515" s="407">
        <v>1.7044327609131282E-2</v>
      </c>
      <c r="F2515" s="407">
        <v>5.5797712729083735E-4</v>
      </c>
      <c r="G2515" s="429">
        <v>5.1366492758045845E-4</v>
      </c>
      <c r="H2515" s="444">
        <v>1.6781112845448132E-5</v>
      </c>
      <c r="I2515" s="412">
        <v>1.6055169332013246E-5</v>
      </c>
      <c r="J2515" s="428">
        <v>2.4745443376561156E-2</v>
      </c>
    </row>
    <row r="2516" spans="1:10" ht="15.6" x14ac:dyDescent="0.3">
      <c r="A2516" s="422" t="s">
        <v>217</v>
      </c>
      <c r="B2516" s="423">
        <v>2048</v>
      </c>
      <c r="C2516" s="436" t="s">
        <v>2893</v>
      </c>
      <c r="D2516" s="433">
        <v>2.0236563696030265E-3</v>
      </c>
      <c r="E2516" s="407">
        <v>1.6981130894585965E-2</v>
      </c>
      <c r="F2516" s="407">
        <v>5.5336662559252365E-4</v>
      </c>
      <c r="G2516" s="429">
        <v>5.0942241482514531E-4</v>
      </c>
      <c r="H2516" s="444">
        <v>1.6691872877072874E-5</v>
      </c>
      <c r="I2516" s="412">
        <v>1.5969789845167314E-5</v>
      </c>
      <c r="J2516" s="428">
        <v>2.4705845457562242E-2</v>
      </c>
    </row>
    <row r="2517" spans="1:10" ht="15.6" x14ac:dyDescent="0.3">
      <c r="A2517" s="422" t="s">
        <v>217</v>
      </c>
      <c r="B2517" s="423">
        <v>2049</v>
      </c>
      <c r="C2517" s="436" t="s">
        <v>2894</v>
      </c>
      <c r="D2517" s="433">
        <v>2.0150839029074515E-3</v>
      </c>
      <c r="E2517" s="407">
        <v>1.6986451945783885E-2</v>
      </c>
      <c r="F2517" s="407">
        <v>5.5035583304886544E-4</v>
      </c>
      <c r="G2517" s="429">
        <v>5.0665149010569333E-4</v>
      </c>
      <c r="H2517" s="444">
        <v>1.662180051900278E-5</v>
      </c>
      <c r="I2517" s="412">
        <v>1.5902748786289373E-5</v>
      </c>
      <c r="J2517" s="428">
        <v>2.4672830492556461E-2</v>
      </c>
    </row>
    <row r="2518" spans="1:10" ht="15.6" x14ac:dyDescent="0.3">
      <c r="A2518" s="422" t="s">
        <v>217</v>
      </c>
      <c r="B2518" s="423">
        <v>2050</v>
      </c>
      <c r="C2518" s="436" t="s">
        <v>2895</v>
      </c>
      <c r="D2518" s="433">
        <v>2.0083389659430631E-3</v>
      </c>
      <c r="E2518" s="407">
        <v>1.6992886129588571E-2</v>
      </c>
      <c r="F2518" s="407">
        <v>5.4795303034522156E-4</v>
      </c>
      <c r="G2518" s="429">
        <v>5.0443976638238895E-4</v>
      </c>
      <c r="H2518" s="444">
        <v>1.6556470472480529E-5</v>
      </c>
      <c r="I2518" s="412">
        <v>1.5840244888660939E-5</v>
      </c>
      <c r="J2518" s="428">
        <v>2.4646332085616809E-2</v>
      </c>
    </row>
    <row r="2519" spans="1:10" ht="15.6" x14ac:dyDescent="0.3">
      <c r="A2519" s="422" t="s">
        <v>218</v>
      </c>
      <c r="B2519" s="423">
        <v>2015</v>
      </c>
      <c r="C2519" s="436" t="s">
        <v>2896</v>
      </c>
      <c r="D2519" s="433">
        <v>4.5087624070144092E-2</v>
      </c>
      <c r="E2519" s="407">
        <v>0.17668198060728973</v>
      </c>
      <c r="F2519" s="407">
        <v>1.9413276999068433E-3</v>
      </c>
      <c r="G2519" s="429">
        <v>1.7940065843690743E-3</v>
      </c>
      <c r="H2519" s="444">
        <v>1.7230981554363677E-4</v>
      </c>
      <c r="I2519" s="412">
        <v>1.6485576919718145E-4</v>
      </c>
      <c r="J2519" s="428">
        <v>4.8124719947234273E-2</v>
      </c>
    </row>
    <row r="2520" spans="1:10" ht="15.6" x14ac:dyDescent="0.3">
      <c r="A2520" s="422" t="s">
        <v>218</v>
      </c>
      <c r="B2520" s="423">
        <v>2016</v>
      </c>
      <c r="C2520" s="436" t="s">
        <v>2897</v>
      </c>
      <c r="D2520" s="433">
        <v>3.697077928400215E-2</v>
      </c>
      <c r="E2520" s="407">
        <v>0.149237161540938</v>
      </c>
      <c r="F2520" s="407">
        <v>1.8404378557517424E-3</v>
      </c>
      <c r="G2520" s="429">
        <v>1.6993953988203383E-3</v>
      </c>
      <c r="H2520" s="444">
        <v>1.4661917371705348E-4</v>
      </c>
      <c r="I2520" s="412">
        <v>1.4027649316390091E-4</v>
      </c>
      <c r="J2520" s="428">
        <v>4.7459229615092788E-2</v>
      </c>
    </row>
    <row r="2521" spans="1:10" ht="15.6" x14ac:dyDescent="0.3">
      <c r="A2521" s="422" t="s">
        <v>218</v>
      </c>
      <c r="B2521" s="423">
        <v>2017</v>
      </c>
      <c r="C2521" s="436" t="s">
        <v>2898</v>
      </c>
      <c r="D2521" s="433">
        <v>3.0423062665618141E-2</v>
      </c>
      <c r="E2521" s="407">
        <v>0.12615701755403577</v>
      </c>
      <c r="F2521" s="407">
        <v>1.7959443444850924E-3</v>
      </c>
      <c r="G2521" s="429">
        <v>1.6573205809249237E-3</v>
      </c>
      <c r="H2521" s="444">
        <v>1.3221599725306285E-4</v>
      </c>
      <c r="I2521" s="412">
        <v>1.2649639173809168E-4</v>
      </c>
      <c r="J2521" s="428">
        <v>4.6438134308565492E-2</v>
      </c>
    </row>
    <row r="2522" spans="1:10" ht="15.6" x14ac:dyDescent="0.3">
      <c r="A2522" s="422" t="s">
        <v>218</v>
      </c>
      <c r="B2522" s="423">
        <v>2018</v>
      </c>
      <c r="C2522" s="436" t="s">
        <v>2899</v>
      </c>
      <c r="D2522" s="433">
        <v>2.4971246701580407E-2</v>
      </c>
      <c r="E2522" s="407">
        <v>0.10657414452741842</v>
      </c>
      <c r="F2522" s="407">
        <v>1.7844472718066186E-3</v>
      </c>
      <c r="G2522" s="429">
        <v>1.6458285619072213E-3</v>
      </c>
      <c r="H2522" s="444">
        <v>1.2014355765512641E-4</v>
      </c>
      <c r="I2522" s="412">
        <v>1.1494620053322443E-4</v>
      </c>
      <c r="J2522" s="428">
        <v>4.5366166530473269E-2</v>
      </c>
    </row>
    <row r="2523" spans="1:10" ht="15.6" x14ac:dyDescent="0.3">
      <c r="A2523" s="422" t="s">
        <v>218</v>
      </c>
      <c r="B2523" s="423">
        <v>2019</v>
      </c>
      <c r="C2523" s="436" t="s">
        <v>2900</v>
      </c>
      <c r="D2523" s="433">
        <v>2.0533482675371025E-2</v>
      </c>
      <c r="E2523" s="407">
        <v>9.0330696284659839E-2</v>
      </c>
      <c r="F2523" s="407">
        <v>1.7797019592027089E-3</v>
      </c>
      <c r="G2523" s="429">
        <v>1.6407426520614961E-3</v>
      </c>
      <c r="H2523" s="444">
        <v>1.0963121960135084E-4</v>
      </c>
      <c r="I2523" s="412">
        <v>1.0488862157030644E-4</v>
      </c>
      <c r="J2523" s="428">
        <v>4.4211789355297244E-2</v>
      </c>
    </row>
    <row r="2524" spans="1:10" ht="15.6" x14ac:dyDescent="0.3">
      <c r="A2524" s="422" t="s">
        <v>218</v>
      </c>
      <c r="B2524" s="423">
        <v>2020</v>
      </c>
      <c r="C2524" s="436" t="s">
        <v>2901</v>
      </c>
      <c r="D2524" s="433">
        <v>1.7256536329361308E-2</v>
      </c>
      <c r="E2524" s="407">
        <v>7.710363412576085E-2</v>
      </c>
      <c r="F2524" s="407">
        <v>1.7359484782198988E-3</v>
      </c>
      <c r="G2524" s="429">
        <v>1.6000848874823594E-3</v>
      </c>
      <c r="H2524" s="444">
        <v>1.0102995875746067E-4</v>
      </c>
      <c r="I2524" s="412">
        <v>9.6659447463123761E-5</v>
      </c>
      <c r="J2524" s="428">
        <v>4.2996709436923172E-2</v>
      </c>
    </row>
    <row r="2525" spans="1:10" ht="15.6" x14ac:dyDescent="0.3">
      <c r="A2525" s="422" t="s">
        <v>218</v>
      </c>
      <c r="B2525" s="423">
        <v>2021</v>
      </c>
      <c r="C2525" s="436" t="s">
        <v>2902</v>
      </c>
      <c r="D2525" s="433">
        <v>1.4694582084924591E-2</v>
      </c>
      <c r="E2525" s="407">
        <v>6.6263827618727372E-2</v>
      </c>
      <c r="F2525" s="407">
        <v>1.6477944649277848E-3</v>
      </c>
      <c r="G2525" s="429">
        <v>1.518626344383982E-3</v>
      </c>
      <c r="H2525" s="444">
        <v>9.1651124345569628E-5</v>
      </c>
      <c r="I2525" s="412">
        <v>8.7686337276294418E-5</v>
      </c>
      <c r="J2525" s="428">
        <v>4.1727037991074911E-2</v>
      </c>
    </row>
    <row r="2526" spans="1:10" ht="15.6" x14ac:dyDescent="0.3">
      <c r="A2526" s="422" t="s">
        <v>218</v>
      </c>
      <c r="B2526" s="423">
        <v>2022</v>
      </c>
      <c r="C2526" s="436" t="s">
        <v>2903</v>
      </c>
      <c r="D2526" s="433">
        <v>1.2413670396602789E-2</v>
      </c>
      <c r="E2526" s="407">
        <v>5.7197027780562924E-2</v>
      </c>
      <c r="F2526" s="407">
        <v>1.5665192046870754E-3</v>
      </c>
      <c r="G2526" s="429">
        <v>1.4434928293806627E-3</v>
      </c>
      <c r="H2526" s="444">
        <v>8.3193572969943736E-5</v>
      </c>
      <c r="I2526" s="412">
        <v>7.9594655829392879E-5</v>
      </c>
      <c r="J2526" s="428">
        <v>4.0436664739143487E-2</v>
      </c>
    </row>
    <row r="2527" spans="1:10" ht="15.6" x14ac:dyDescent="0.3">
      <c r="A2527" s="422" t="s">
        <v>218</v>
      </c>
      <c r="B2527" s="423">
        <v>2023</v>
      </c>
      <c r="C2527" s="436" t="s">
        <v>2904</v>
      </c>
      <c r="D2527" s="433">
        <v>1.0731021510260038E-2</v>
      </c>
      <c r="E2527" s="407">
        <v>4.9955119382632321E-2</v>
      </c>
      <c r="F2527" s="407">
        <v>1.4951469636718742E-3</v>
      </c>
      <c r="G2527" s="429">
        <v>1.3775413542703124E-3</v>
      </c>
      <c r="H2527" s="444">
        <v>7.4824026165696739E-5</v>
      </c>
      <c r="I2527" s="412">
        <v>7.1587171915068042E-5</v>
      </c>
      <c r="J2527" s="428">
        <v>3.914503941323972E-2</v>
      </c>
    </row>
    <row r="2528" spans="1:10" ht="15.6" x14ac:dyDescent="0.3">
      <c r="A2528" s="422" t="s">
        <v>218</v>
      </c>
      <c r="B2528" s="423">
        <v>2024</v>
      </c>
      <c r="C2528" s="436" t="s">
        <v>2905</v>
      </c>
      <c r="D2528" s="433">
        <v>9.3210728325888725E-3</v>
      </c>
      <c r="E2528" s="407">
        <v>4.4002121410430119E-2</v>
      </c>
      <c r="F2528" s="407">
        <v>1.4303287909378914E-3</v>
      </c>
      <c r="G2528" s="429">
        <v>1.3176087587793736E-3</v>
      </c>
      <c r="H2528" s="444">
        <v>6.6245531408740539E-5</v>
      </c>
      <c r="I2528" s="412">
        <v>6.3379779043976062E-5</v>
      </c>
      <c r="J2528" s="428">
        <v>3.7853353524311351E-2</v>
      </c>
    </row>
    <row r="2529" spans="1:10" ht="15.6" x14ac:dyDescent="0.3">
      <c r="A2529" s="422" t="s">
        <v>218</v>
      </c>
      <c r="B2529" s="423">
        <v>2025</v>
      </c>
      <c r="C2529" s="436" t="s">
        <v>2906</v>
      </c>
      <c r="D2529" s="433">
        <v>8.1766523188791258E-3</v>
      </c>
      <c r="E2529" s="407">
        <v>3.9261932369438313E-2</v>
      </c>
      <c r="F2529" s="407">
        <v>1.3750029713426814E-3</v>
      </c>
      <c r="G2529" s="429">
        <v>1.2664869917082958E-3</v>
      </c>
      <c r="H2529" s="444">
        <v>5.9606261982685381E-5</v>
      </c>
      <c r="I2529" s="412">
        <v>5.702772147438003E-5</v>
      </c>
      <c r="J2529" s="428">
        <v>3.6594498745471486E-2</v>
      </c>
    </row>
    <row r="2530" spans="1:10" ht="15.6" x14ac:dyDescent="0.3">
      <c r="A2530" s="422" t="s">
        <v>218</v>
      </c>
      <c r="B2530" s="423">
        <v>2026</v>
      </c>
      <c r="C2530" s="436" t="s">
        <v>2907</v>
      </c>
      <c r="D2530" s="433">
        <v>7.2417779779317569E-3</v>
      </c>
      <c r="E2530" s="407">
        <v>3.5480760898201902E-2</v>
      </c>
      <c r="F2530" s="407">
        <v>1.3148289866222785E-3</v>
      </c>
      <c r="G2530" s="429">
        <v>1.2109215191408408E-3</v>
      </c>
      <c r="H2530" s="444">
        <v>5.3238454473697832E-5</v>
      </c>
      <c r="I2530" s="412">
        <v>5.0935382499483529E-5</v>
      </c>
      <c r="J2530" s="428">
        <v>3.5419269046771812E-2</v>
      </c>
    </row>
    <row r="2531" spans="1:10" ht="15.6" x14ac:dyDescent="0.3">
      <c r="A2531" s="422" t="s">
        <v>218</v>
      </c>
      <c r="B2531" s="423">
        <v>2027</v>
      </c>
      <c r="C2531" s="436" t="s">
        <v>2908</v>
      </c>
      <c r="D2531" s="433">
        <v>6.4514461431980303E-3</v>
      </c>
      <c r="E2531" s="407">
        <v>3.2348532796833203E-2</v>
      </c>
      <c r="F2531" s="407">
        <v>1.2438760713677627E-3</v>
      </c>
      <c r="G2531" s="429">
        <v>1.1454049777838505E-3</v>
      </c>
      <c r="H2531" s="444">
        <v>4.5787718336555244E-5</v>
      </c>
      <c r="I2531" s="412">
        <v>4.3806961909521166E-5</v>
      </c>
      <c r="J2531" s="428">
        <v>3.431651284930478E-2</v>
      </c>
    </row>
    <row r="2532" spans="1:10" ht="15.6" x14ac:dyDescent="0.3">
      <c r="A2532" s="422" t="s">
        <v>218</v>
      </c>
      <c r="B2532" s="423">
        <v>2028</v>
      </c>
      <c r="C2532" s="436" t="s">
        <v>2909</v>
      </c>
      <c r="D2532" s="433">
        <v>5.7904773975928523E-3</v>
      </c>
      <c r="E2532" s="407">
        <v>2.9786000850299768E-2</v>
      </c>
      <c r="F2532" s="407">
        <v>1.1665547114611116E-3</v>
      </c>
      <c r="G2532" s="429">
        <v>1.0740992994586738E-3</v>
      </c>
      <c r="H2532" s="444">
        <v>4.0112904958451984E-5</v>
      </c>
      <c r="I2532" s="412">
        <v>3.8377638446164848E-5</v>
      </c>
      <c r="J2532" s="428">
        <v>3.329644868457423E-2</v>
      </c>
    </row>
    <row r="2533" spans="1:10" ht="15.6" x14ac:dyDescent="0.3">
      <c r="A2533" s="422" t="s">
        <v>218</v>
      </c>
      <c r="B2533" s="423">
        <v>2029</v>
      </c>
      <c r="C2533" s="436" t="s">
        <v>2910</v>
      </c>
      <c r="D2533" s="433">
        <v>5.2205804506894301E-3</v>
      </c>
      <c r="E2533" s="407">
        <v>2.7644314519242943E-2</v>
      </c>
      <c r="F2533" s="407">
        <v>1.0936927400995019E-3</v>
      </c>
      <c r="G2533" s="429">
        <v>1.006950554722795E-3</v>
      </c>
      <c r="H2533" s="444">
        <v>3.5958865514267146E-5</v>
      </c>
      <c r="I2533" s="412">
        <v>3.4403300909525239E-5</v>
      </c>
      <c r="J2533" s="428">
        <v>3.2355733079097108E-2</v>
      </c>
    </row>
    <row r="2534" spans="1:10" ht="15.6" x14ac:dyDescent="0.3">
      <c r="A2534" s="422" t="s">
        <v>218</v>
      </c>
      <c r="B2534" s="423">
        <v>2030</v>
      </c>
      <c r="C2534" s="436" t="s">
        <v>2911</v>
      </c>
      <c r="D2534" s="433">
        <v>4.744168020345072E-3</v>
      </c>
      <c r="E2534" s="407">
        <v>2.590277750490786E-2</v>
      </c>
      <c r="F2534" s="407">
        <v>1.0255514047405692E-3</v>
      </c>
      <c r="G2534" s="429">
        <v>9.4416490170432887E-4</v>
      </c>
      <c r="H2534" s="444">
        <v>3.2412196533182714E-5</v>
      </c>
      <c r="I2534" s="412">
        <v>3.1010059258608365E-5</v>
      </c>
      <c r="J2534" s="428">
        <v>3.1502154250604472E-2</v>
      </c>
    </row>
    <row r="2535" spans="1:10" ht="15.6" x14ac:dyDescent="0.3">
      <c r="A2535" s="422" t="s">
        <v>218</v>
      </c>
      <c r="B2535" s="423">
        <v>2031</v>
      </c>
      <c r="C2535" s="436" t="s">
        <v>2912</v>
      </c>
      <c r="D2535" s="433">
        <v>4.3270454742439105E-3</v>
      </c>
      <c r="E2535" s="407">
        <v>2.4420701111567279E-2</v>
      </c>
      <c r="F2535" s="407">
        <v>9.6235245902680266E-4</v>
      </c>
      <c r="G2535" s="429">
        <v>8.8597092505799692E-4</v>
      </c>
      <c r="H2535" s="444">
        <v>3.0135240225995958E-5</v>
      </c>
      <c r="I2535" s="412">
        <v>2.8831603073362332E-5</v>
      </c>
      <c r="J2535" s="428">
        <v>3.0727558955769941E-2</v>
      </c>
    </row>
    <row r="2536" spans="1:10" ht="15.6" x14ac:dyDescent="0.3">
      <c r="A2536" s="422" t="s">
        <v>218</v>
      </c>
      <c r="B2536" s="423">
        <v>2032</v>
      </c>
      <c r="C2536" s="436" t="s">
        <v>2913</v>
      </c>
      <c r="D2536" s="433">
        <v>3.9682025474807574E-3</v>
      </c>
      <c r="E2536" s="407">
        <v>2.3208542586893366E-2</v>
      </c>
      <c r="F2536" s="407">
        <v>9.0352011057196705E-4</v>
      </c>
      <c r="G2536" s="429">
        <v>8.3179125939613447E-4</v>
      </c>
      <c r="H2536" s="444">
        <v>2.7841812471394236E-5</v>
      </c>
      <c r="I2536" s="412">
        <v>2.6637387988225338E-5</v>
      </c>
      <c r="J2536" s="428">
        <v>3.0033894390361051E-2</v>
      </c>
    </row>
    <row r="2537" spans="1:10" ht="15.6" x14ac:dyDescent="0.3">
      <c r="A2537" s="422" t="s">
        <v>218</v>
      </c>
      <c r="B2537" s="423">
        <v>2033</v>
      </c>
      <c r="C2537" s="436" t="s">
        <v>2914</v>
      </c>
      <c r="D2537" s="433">
        <v>3.6577519970014223E-3</v>
      </c>
      <c r="E2537" s="407">
        <v>2.2210671035820181E-2</v>
      </c>
      <c r="F2537" s="407">
        <v>8.4978364122469141E-4</v>
      </c>
      <c r="G2537" s="429">
        <v>7.8232286766693397E-4</v>
      </c>
      <c r="H2537" s="444">
        <v>2.6240525988579663E-5</v>
      </c>
      <c r="I2537" s="412">
        <v>2.5105372449838343E-5</v>
      </c>
      <c r="J2537" s="428">
        <v>2.9415828869828752E-2</v>
      </c>
    </row>
    <row r="2538" spans="1:10" ht="15.6" x14ac:dyDescent="0.3">
      <c r="A2538" s="422" t="s">
        <v>218</v>
      </c>
      <c r="B2538" s="423">
        <v>2034</v>
      </c>
      <c r="C2538" s="436" t="s">
        <v>2915</v>
      </c>
      <c r="D2538" s="433">
        <v>3.3828305650796739E-3</v>
      </c>
      <c r="E2538" s="407">
        <v>2.1372498903269921E-2</v>
      </c>
      <c r="F2538" s="407">
        <v>8.0039429055997848E-4</v>
      </c>
      <c r="G2538" s="429">
        <v>7.3685698070548203E-4</v>
      </c>
      <c r="H2538" s="444">
        <v>2.478650325836581E-5</v>
      </c>
      <c r="I2538" s="412">
        <v>2.3714250099301648E-5</v>
      </c>
      <c r="J2538" s="428">
        <v>2.8861705580832776E-2</v>
      </c>
    </row>
    <row r="2539" spans="1:10" ht="15.6" x14ac:dyDescent="0.3">
      <c r="A2539" s="422" t="s">
        <v>218</v>
      </c>
      <c r="B2539" s="423">
        <v>2035</v>
      </c>
      <c r="C2539" s="436" t="s">
        <v>2916</v>
      </c>
      <c r="D2539" s="433">
        <v>3.1409681777916222E-3</v>
      </c>
      <c r="E2539" s="407">
        <v>2.0678382364923198E-2</v>
      </c>
      <c r="F2539" s="407">
        <v>7.5546766283876045E-4</v>
      </c>
      <c r="G2539" s="429">
        <v>6.9550079235075287E-4</v>
      </c>
      <c r="H2539" s="444">
        <v>2.3503887310981785E-5</v>
      </c>
      <c r="I2539" s="412">
        <v>2.2487119550043977E-5</v>
      </c>
      <c r="J2539" s="428">
        <v>2.8372799542467336E-2</v>
      </c>
    </row>
    <row r="2540" spans="1:10" ht="15.6" x14ac:dyDescent="0.3">
      <c r="A2540" s="422" t="s">
        <v>218</v>
      </c>
      <c r="B2540" s="423">
        <v>2036</v>
      </c>
      <c r="C2540" s="436" t="s">
        <v>2917</v>
      </c>
      <c r="D2540" s="433">
        <v>2.93025418547317E-3</v>
      </c>
      <c r="E2540" s="407">
        <v>2.0102021954648032E-2</v>
      </c>
      <c r="F2540" s="407">
        <v>7.161502297128692E-4</v>
      </c>
      <c r="G2540" s="429">
        <v>6.593075005787869E-4</v>
      </c>
      <c r="H2540" s="444">
        <v>2.2367451346283371E-5</v>
      </c>
      <c r="I2540" s="412">
        <v>2.1399845302128298E-5</v>
      </c>
      <c r="J2540" s="428">
        <v>2.7945713979443822E-2</v>
      </c>
    </row>
    <row r="2541" spans="1:10" ht="15.6" x14ac:dyDescent="0.3">
      <c r="A2541" s="422" t="s">
        <v>218</v>
      </c>
      <c r="B2541" s="423">
        <v>2037</v>
      </c>
      <c r="C2541" s="436" t="s">
        <v>2918</v>
      </c>
      <c r="D2541" s="433">
        <v>2.7518038547016599E-3</v>
      </c>
      <c r="E2541" s="407">
        <v>1.9639737757994474E-2</v>
      </c>
      <c r="F2541" s="407">
        <v>6.8145012207241425E-4</v>
      </c>
      <c r="G2541" s="429">
        <v>6.2736552694121653E-4</v>
      </c>
      <c r="H2541" s="444">
        <v>2.1388156054831119E-5</v>
      </c>
      <c r="I2541" s="412">
        <v>2.0462913891493384E-5</v>
      </c>
      <c r="J2541" s="428">
        <v>2.7568482370111721E-2</v>
      </c>
    </row>
    <row r="2542" spans="1:10" ht="15.6" x14ac:dyDescent="0.3">
      <c r="A2542" s="422" t="s">
        <v>218</v>
      </c>
      <c r="B2542" s="423">
        <v>2038</v>
      </c>
      <c r="C2542" s="436" t="s">
        <v>2919</v>
      </c>
      <c r="D2542" s="433">
        <v>2.5926168895385958E-3</v>
      </c>
      <c r="E2542" s="407">
        <v>1.9229930841871513E-2</v>
      </c>
      <c r="F2542" s="407">
        <v>6.5097877842213337E-4</v>
      </c>
      <c r="G2542" s="429">
        <v>5.9931823611181244E-4</v>
      </c>
      <c r="H2542" s="444">
        <v>2.0582972216416582E-5</v>
      </c>
      <c r="I2542" s="412">
        <v>1.9692561949509248E-5</v>
      </c>
      <c r="J2542" s="428">
        <v>2.7243814082849472E-2</v>
      </c>
    </row>
    <row r="2543" spans="1:10" ht="15.6" x14ac:dyDescent="0.3">
      <c r="A2543" s="422" t="s">
        <v>218</v>
      </c>
      <c r="B2543" s="423">
        <v>2039</v>
      </c>
      <c r="C2543" s="436" t="s">
        <v>2920</v>
      </c>
      <c r="D2543" s="433">
        <v>2.4474076961085722E-3</v>
      </c>
      <c r="E2543" s="407">
        <v>1.8859656732476547E-2</v>
      </c>
      <c r="F2543" s="407">
        <v>6.2442257257088439E-4</v>
      </c>
      <c r="G2543" s="429">
        <v>5.7487564203812977E-4</v>
      </c>
      <c r="H2543" s="444">
        <v>1.9908486169411061E-5</v>
      </c>
      <c r="I2543" s="412">
        <v>1.9047253870331881E-5</v>
      </c>
      <c r="J2543" s="428">
        <v>2.696059902330945E-2</v>
      </c>
    </row>
    <row r="2544" spans="1:10" ht="15.6" x14ac:dyDescent="0.3">
      <c r="A2544" s="422" t="s">
        <v>218</v>
      </c>
      <c r="B2544" s="423">
        <v>2040</v>
      </c>
      <c r="C2544" s="436" t="s">
        <v>2921</v>
      </c>
      <c r="D2544" s="433">
        <v>2.3167023202860628E-3</v>
      </c>
      <c r="E2544" s="407">
        <v>1.8544416838881733E-2</v>
      </c>
      <c r="F2544" s="407">
        <v>6.0151495708735754E-4</v>
      </c>
      <c r="G2544" s="429">
        <v>5.5379165197538512E-4</v>
      </c>
      <c r="H2544" s="444">
        <v>1.9337544144943905E-5</v>
      </c>
      <c r="I2544" s="412">
        <v>1.8501010545112361E-5</v>
      </c>
      <c r="J2544" s="428">
        <v>2.6713932305876487E-2</v>
      </c>
    </row>
    <row r="2545" spans="1:10" ht="15.6" x14ac:dyDescent="0.3">
      <c r="A2545" s="422" t="s">
        <v>218</v>
      </c>
      <c r="B2545" s="423">
        <v>2041</v>
      </c>
      <c r="C2545" s="436" t="s">
        <v>2922</v>
      </c>
      <c r="D2545" s="433">
        <v>2.2123972890942967E-3</v>
      </c>
      <c r="E2545" s="407">
        <v>1.8290482541333353E-2</v>
      </c>
      <c r="F2545" s="407">
        <v>5.8331526758410455E-4</v>
      </c>
      <c r="G2545" s="429">
        <v>5.3704028681676524E-4</v>
      </c>
      <c r="H2545" s="444">
        <v>1.8870170298065018E-5</v>
      </c>
      <c r="I2545" s="412">
        <v>1.8053855083963615E-5</v>
      </c>
      <c r="J2545" s="428">
        <v>2.6505876894589008E-2</v>
      </c>
    </row>
    <row r="2546" spans="1:10" ht="15.6" x14ac:dyDescent="0.3">
      <c r="A2546" s="422" t="s">
        <v>218</v>
      </c>
      <c r="B2546" s="423">
        <v>2042</v>
      </c>
      <c r="C2546" s="436" t="s">
        <v>2923</v>
      </c>
      <c r="D2546" s="433">
        <v>2.1235542034418486E-3</v>
      </c>
      <c r="E2546" s="407">
        <v>1.8059463689895781E-2</v>
      </c>
      <c r="F2546" s="407">
        <v>5.6804071530868275E-4</v>
      </c>
      <c r="G2546" s="429">
        <v>5.2298200964313564E-4</v>
      </c>
      <c r="H2546" s="444">
        <v>1.8497553142627215E-5</v>
      </c>
      <c r="I2546" s="412">
        <v>1.7697357181728856E-5</v>
      </c>
      <c r="J2546" s="428">
        <v>2.632382245843496E-2</v>
      </c>
    </row>
    <row r="2547" spans="1:10" ht="15.6" x14ac:dyDescent="0.3">
      <c r="A2547" s="422" t="s">
        <v>218</v>
      </c>
      <c r="B2547" s="423">
        <v>2043</v>
      </c>
      <c r="C2547" s="436" t="s">
        <v>2924</v>
      </c>
      <c r="D2547" s="433">
        <v>2.0561306930145934E-3</v>
      </c>
      <c r="E2547" s="407">
        <v>1.7886672452698031E-2</v>
      </c>
      <c r="F2547" s="407">
        <v>5.5533275704146875E-4</v>
      </c>
      <c r="G2547" s="429">
        <v>5.1128647549849335E-4</v>
      </c>
      <c r="H2547" s="444">
        <v>1.8201512730799276E-5</v>
      </c>
      <c r="I2547" s="412">
        <v>1.7414123347072549E-5</v>
      </c>
      <c r="J2547" s="428">
        <v>2.6166805256718311E-2</v>
      </c>
    </row>
    <row r="2548" spans="1:10" ht="15.6" x14ac:dyDescent="0.3">
      <c r="A2548" s="422" t="s">
        <v>218</v>
      </c>
      <c r="B2548" s="423">
        <v>2044</v>
      </c>
      <c r="C2548" s="436" t="s">
        <v>2925</v>
      </c>
      <c r="D2548" s="433">
        <v>2.0063859525022475E-3</v>
      </c>
      <c r="E2548" s="407">
        <v>1.7753939799734914E-2</v>
      </c>
      <c r="F2548" s="407">
        <v>5.4480420929894013E-4</v>
      </c>
      <c r="G2548" s="429">
        <v>5.0159711698623017E-4</v>
      </c>
      <c r="H2548" s="444">
        <v>1.7966852825861465E-5</v>
      </c>
      <c r="I2548" s="412">
        <v>1.7189614725748756E-5</v>
      </c>
      <c r="J2548" s="428">
        <v>2.6025936577948355E-2</v>
      </c>
    </row>
    <row r="2549" spans="1:10" ht="15.6" x14ac:dyDescent="0.3">
      <c r="A2549" s="422" t="s">
        <v>218</v>
      </c>
      <c r="B2549" s="423">
        <v>2045</v>
      </c>
      <c r="C2549" s="436" t="s">
        <v>2926</v>
      </c>
      <c r="D2549" s="433">
        <v>1.9726722626411571E-3</v>
      </c>
      <c r="E2549" s="407">
        <v>1.766535033961867E-2</v>
      </c>
      <c r="F2549" s="407">
        <v>5.3609736206823013E-4</v>
      </c>
      <c r="G2549" s="429">
        <v>4.9358481397057717E-4</v>
      </c>
      <c r="H2549" s="444">
        <v>1.7787699003601452E-5</v>
      </c>
      <c r="I2549" s="412">
        <v>1.7018211018536224E-5</v>
      </c>
      <c r="J2549" s="428">
        <v>2.5900821105494163E-2</v>
      </c>
    </row>
    <row r="2550" spans="1:10" ht="15.6" x14ac:dyDescent="0.3">
      <c r="A2550" s="422" t="s">
        <v>218</v>
      </c>
      <c r="B2550" s="423">
        <v>2046</v>
      </c>
      <c r="C2550" s="436" t="s">
        <v>2927</v>
      </c>
      <c r="D2550" s="433">
        <v>1.9441558991011921E-3</v>
      </c>
      <c r="E2550" s="407">
        <v>1.7593588763363185E-2</v>
      </c>
      <c r="F2550" s="407">
        <v>5.2898336154158271E-4</v>
      </c>
      <c r="G2550" s="429">
        <v>4.8703848866839348E-4</v>
      </c>
      <c r="H2550" s="444">
        <v>1.7646476129582992E-5</v>
      </c>
      <c r="I2550" s="412">
        <v>1.6883097383534621E-5</v>
      </c>
      <c r="J2550" s="428">
        <v>2.5790678349638472E-2</v>
      </c>
    </row>
    <row r="2551" spans="1:10" ht="15.6" x14ac:dyDescent="0.3">
      <c r="A2551" s="422" t="s">
        <v>218</v>
      </c>
      <c r="B2551" s="423">
        <v>2047</v>
      </c>
      <c r="C2551" s="436" t="s">
        <v>2928</v>
      </c>
      <c r="D2551" s="433">
        <v>1.9195888893339375E-3</v>
      </c>
      <c r="E2551" s="407">
        <v>1.7529024911901055E-2</v>
      </c>
      <c r="F2551" s="407">
        <v>5.232289563398447E-4</v>
      </c>
      <c r="G2551" s="429">
        <v>4.8174331361592167E-4</v>
      </c>
      <c r="H2551" s="444">
        <v>1.7533488489844362E-5</v>
      </c>
      <c r="I2551" s="412">
        <v>1.6774997539076446E-5</v>
      </c>
      <c r="J2551" s="428">
        <v>2.5693806912178721E-2</v>
      </c>
    </row>
    <row r="2552" spans="1:10" ht="15.6" x14ac:dyDescent="0.3">
      <c r="A2552" s="422" t="s">
        <v>218</v>
      </c>
      <c r="B2552" s="423">
        <v>2048</v>
      </c>
      <c r="C2552" s="436" t="s">
        <v>2929</v>
      </c>
      <c r="D2552" s="433">
        <v>1.9002923590095192E-3</v>
      </c>
      <c r="E2552" s="407">
        <v>1.747829395892531E-2</v>
      </c>
      <c r="F2552" s="407">
        <v>5.1857745244402462E-4</v>
      </c>
      <c r="G2552" s="429">
        <v>4.7746284572188418E-4</v>
      </c>
      <c r="H2552" s="444">
        <v>1.7437404376550131E-5</v>
      </c>
      <c r="I2552" s="412">
        <v>1.6683069981991138E-5</v>
      </c>
      <c r="J2552" s="428">
        <v>2.5609536330271992E-2</v>
      </c>
    </row>
    <row r="2553" spans="1:10" ht="15.6" x14ac:dyDescent="0.3">
      <c r="A2553" s="422" t="s">
        <v>218</v>
      </c>
      <c r="B2553" s="423">
        <v>2049</v>
      </c>
      <c r="C2553" s="436" t="s">
        <v>2930</v>
      </c>
      <c r="D2553" s="433">
        <v>1.8922847982564112E-3</v>
      </c>
      <c r="E2553" s="407">
        <v>1.7488813686819885E-2</v>
      </c>
      <c r="F2553" s="407">
        <v>5.1543020139669141E-4</v>
      </c>
      <c r="G2553" s="429">
        <v>4.7456638560506274E-4</v>
      </c>
      <c r="H2553" s="444">
        <v>1.7365538964815293E-5</v>
      </c>
      <c r="I2553" s="412">
        <v>1.6614313436156292E-5</v>
      </c>
      <c r="J2553" s="428">
        <v>2.5538667507445659E-2</v>
      </c>
    </row>
    <row r="2554" spans="1:10" ht="15.6" x14ac:dyDescent="0.3">
      <c r="A2554" s="422" t="s">
        <v>218</v>
      </c>
      <c r="B2554" s="423">
        <v>2050</v>
      </c>
      <c r="C2554" s="436" t="s">
        <v>2931</v>
      </c>
      <c r="D2554" s="433">
        <v>1.8859469596439564E-3</v>
      </c>
      <c r="E2554" s="407">
        <v>1.749956464083096E-2</v>
      </c>
      <c r="F2554" s="407">
        <v>5.1292423383675226E-4</v>
      </c>
      <c r="G2554" s="429">
        <v>4.722597243632006E-4</v>
      </c>
      <c r="H2554" s="444">
        <v>1.7298029544451954E-5</v>
      </c>
      <c r="I2554" s="412">
        <v>1.65497244434344E-5</v>
      </c>
      <c r="J2554" s="428">
        <v>2.54746905647452E-2</v>
      </c>
    </row>
    <row r="2555" spans="1:10" ht="15.6" x14ac:dyDescent="0.3">
      <c r="A2555" s="422" t="s">
        <v>219</v>
      </c>
      <c r="B2555" s="423">
        <v>2015</v>
      </c>
      <c r="C2555" s="436" t="s">
        <v>2932</v>
      </c>
      <c r="D2555" s="433">
        <v>5.5182852521952611E-2</v>
      </c>
      <c r="E2555" s="407">
        <v>0.21607935879216381</v>
      </c>
      <c r="F2555" s="407">
        <v>2.0114316257141144E-3</v>
      </c>
      <c r="G2555" s="429">
        <v>1.8580512901653901E-3</v>
      </c>
      <c r="H2555" s="444">
        <v>1.3100394023937736E-4</v>
      </c>
      <c r="I2555" s="412">
        <v>1.2533676777429359E-4</v>
      </c>
      <c r="J2555" s="428">
        <v>4.2898007650422967E-2</v>
      </c>
    </row>
    <row r="2556" spans="1:10" ht="15.6" x14ac:dyDescent="0.3">
      <c r="A2556" s="422" t="s">
        <v>219</v>
      </c>
      <c r="B2556" s="423">
        <v>2016</v>
      </c>
      <c r="C2556" s="436" t="s">
        <v>2933</v>
      </c>
      <c r="D2556" s="433">
        <v>4.5702963487513869E-2</v>
      </c>
      <c r="E2556" s="407">
        <v>0.18371191112665988</v>
      </c>
      <c r="F2556" s="407">
        <v>1.8801625450985714E-3</v>
      </c>
      <c r="G2556" s="429">
        <v>1.7355191441600249E-3</v>
      </c>
      <c r="H2556" s="444">
        <v>1.1159450533260199E-4</v>
      </c>
      <c r="I2556" s="412">
        <v>1.0676697642988373E-4</v>
      </c>
      <c r="J2556" s="428">
        <v>4.2038782798958542E-2</v>
      </c>
    </row>
    <row r="2557" spans="1:10" ht="15.6" x14ac:dyDescent="0.3">
      <c r="A2557" s="422" t="s">
        <v>219</v>
      </c>
      <c r="B2557" s="423">
        <v>2017</v>
      </c>
      <c r="C2557" s="436" t="s">
        <v>2934</v>
      </c>
      <c r="D2557" s="433">
        <v>3.7614230094269709E-2</v>
      </c>
      <c r="E2557" s="407">
        <v>0.15582989496483673</v>
      </c>
      <c r="F2557" s="407">
        <v>1.8059926429763614E-3</v>
      </c>
      <c r="G2557" s="429">
        <v>1.6660224831485672E-3</v>
      </c>
      <c r="H2557" s="444">
        <v>1.0140876859043003E-4</v>
      </c>
      <c r="I2557" s="412">
        <v>9.7021870150401377E-5</v>
      </c>
      <c r="J2557" s="428">
        <v>4.0995763527728359E-2</v>
      </c>
    </row>
    <row r="2558" spans="1:10" ht="15.6" x14ac:dyDescent="0.3">
      <c r="A2558" s="422" t="s">
        <v>219</v>
      </c>
      <c r="B2558" s="423">
        <v>2018</v>
      </c>
      <c r="C2558" s="436" t="s">
        <v>2935</v>
      </c>
      <c r="D2558" s="433">
        <v>3.1059784317350042E-2</v>
      </c>
      <c r="E2558" s="407">
        <v>0.13198521905572336</v>
      </c>
      <c r="F2558" s="407">
        <v>1.7820648759192836E-3</v>
      </c>
      <c r="G2558" s="429">
        <v>1.6430344210423304E-3</v>
      </c>
      <c r="H2558" s="444">
        <v>9.3666227983805033E-5</v>
      </c>
      <c r="I2558" s="412">
        <v>8.9614268423137436E-5</v>
      </c>
      <c r="J2558" s="428">
        <v>3.9922265403698705E-2</v>
      </c>
    </row>
    <row r="2559" spans="1:10" ht="15.6" x14ac:dyDescent="0.3">
      <c r="A2559" s="422" t="s">
        <v>219</v>
      </c>
      <c r="B2559" s="423">
        <v>2019</v>
      </c>
      <c r="C2559" s="436" t="s">
        <v>2936</v>
      </c>
      <c r="D2559" s="433">
        <v>2.5438073826827869E-2</v>
      </c>
      <c r="E2559" s="407">
        <v>0.11182122725503905</v>
      </c>
      <c r="F2559" s="407">
        <v>1.7600490491382233E-3</v>
      </c>
      <c r="G2559" s="429">
        <v>1.6220033070696431E-3</v>
      </c>
      <c r="H2559" s="444">
        <v>8.610715654869162E-5</v>
      </c>
      <c r="I2559" s="412">
        <v>8.2382199072238889E-5</v>
      </c>
      <c r="J2559" s="428">
        <v>3.8884304935808939E-2</v>
      </c>
    </row>
    <row r="2560" spans="1:10" ht="15.6" x14ac:dyDescent="0.3">
      <c r="A2560" s="422" t="s">
        <v>219</v>
      </c>
      <c r="B2560" s="423">
        <v>2020</v>
      </c>
      <c r="C2560" s="436" t="s">
        <v>2937</v>
      </c>
      <c r="D2560" s="433">
        <v>2.122215931529543E-2</v>
      </c>
      <c r="E2560" s="407">
        <v>9.5180973072659145E-2</v>
      </c>
      <c r="F2560" s="407">
        <v>1.7158116300027505E-3</v>
      </c>
      <c r="G2560" s="429">
        <v>1.5809255656264707E-3</v>
      </c>
      <c r="H2560" s="444">
        <v>8.0523729989132145E-5</v>
      </c>
      <c r="I2560" s="412">
        <v>7.7040309074109345E-5</v>
      </c>
      <c r="J2560" s="428">
        <v>3.7755160023763973E-2</v>
      </c>
    </row>
    <row r="2561" spans="1:10" ht="15.6" x14ac:dyDescent="0.3">
      <c r="A2561" s="422" t="s">
        <v>219</v>
      </c>
      <c r="B2561" s="423">
        <v>2021</v>
      </c>
      <c r="C2561" s="436" t="s">
        <v>2938</v>
      </c>
      <c r="D2561" s="433">
        <v>1.8011850018525555E-2</v>
      </c>
      <c r="E2561" s="407">
        <v>8.1371453215304659E-2</v>
      </c>
      <c r="F2561" s="407">
        <v>1.6395246521347599E-3</v>
      </c>
      <c r="G2561" s="429">
        <v>1.5104685568351236E-3</v>
      </c>
      <c r="H2561" s="444">
        <v>7.4545231640097673E-5</v>
      </c>
      <c r="I2561" s="412">
        <v>7.1320437917236288E-5</v>
      </c>
      <c r="J2561" s="428">
        <v>3.6751994638951388E-2</v>
      </c>
    </row>
    <row r="2562" spans="1:10" ht="15.6" x14ac:dyDescent="0.3">
      <c r="A2562" s="422" t="s">
        <v>219</v>
      </c>
      <c r="B2562" s="423">
        <v>2022</v>
      </c>
      <c r="C2562" s="436" t="s">
        <v>2939</v>
      </c>
      <c r="D2562" s="433">
        <v>1.5017669733436982E-2</v>
      </c>
      <c r="E2562" s="407">
        <v>6.9558262025278386E-2</v>
      </c>
      <c r="F2562" s="407">
        <v>1.5603146268268291E-3</v>
      </c>
      <c r="G2562" s="429">
        <v>1.4372734756209675E-3</v>
      </c>
      <c r="H2562" s="444">
        <v>6.8832926947269492E-5</v>
      </c>
      <c r="I2562" s="412">
        <v>6.5855244996834247E-5</v>
      </c>
      <c r="J2562" s="428">
        <v>3.5622035811049814E-2</v>
      </c>
    </row>
    <row r="2563" spans="1:10" ht="15.6" x14ac:dyDescent="0.3">
      <c r="A2563" s="422" t="s">
        <v>219</v>
      </c>
      <c r="B2563" s="423">
        <v>2023</v>
      </c>
      <c r="C2563" s="436" t="s">
        <v>2940</v>
      </c>
      <c r="D2563" s="433">
        <v>1.2879554597390727E-2</v>
      </c>
      <c r="E2563" s="407">
        <v>6.0144002878802089E-2</v>
      </c>
      <c r="F2563" s="407">
        <v>1.4880327932471947E-3</v>
      </c>
      <c r="G2563" s="429">
        <v>1.3705746234402307E-3</v>
      </c>
      <c r="H2563" s="444">
        <v>6.3099543972702481E-5</v>
      </c>
      <c r="I2563" s="412">
        <v>6.0369885631831025E-5</v>
      </c>
      <c r="J2563" s="428">
        <v>3.4500862457153926E-2</v>
      </c>
    </row>
    <row r="2564" spans="1:10" ht="15.6" x14ac:dyDescent="0.3">
      <c r="A2564" s="422" t="s">
        <v>219</v>
      </c>
      <c r="B2564" s="423">
        <v>2024</v>
      </c>
      <c r="C2564" s="436" t="s">
        <v>2941</v>
      </c>
      <c r="D2564" s="433">
        <v>1.1134880375758271E-2</v>
      </c>
      <c r="E2564" s="407">
        <v>5.2391025939504496E-2</v>
      </c>
      <c r="F2564" s="407">
        <v>1.4273930953871005E-3</v>
      </c>
      <c r="G2564" s="429">
        <v>1.3145556724538624E-3</v>
      </c>
      <c r="H2564" s="444">
        <v>5.6637183963195067E-5</v>
      </c>
      <c r="I2564" s="412">
        <v>5.4187084455732902E-5</v>
      </c>
      <c r="J2564" s="428">
        <v>3.3476940389634287E-2</v>
      </c>
    </row>
    <row r="2565" spans="1:10" ht="15.6" x14ac:dyDescent="0.3">
      <c r="A2565" s="422" t="s">
        <v>219</v>
      </c>
      <c r="B2565" s="423">
        <v>2025</v>
      </c>
      <c r="C2565" s="436" t="s">
        <v>2942</v>
      </c>
      <c r="D2565" s="433">
        <v>9.6754551670757295E-3</v>
      </c>
      <c r="E2565" s="407">
        <v>4.614578661783636E-2</v>
      </c>
      <c r="F2565" s="407">
        <v>1.3718025341566966E-3</v>
      </c>
      <c r="G2565" s="429">
        <v>1.2632548882327648E-3</v>
      </c>
      <c r="H2565" s="444">
        <v>5.1831884537125639E-5</v>
      </c>
      <c r="I2565" s="412">
        <v>4.9589660155740954E-5</v>
      </c>
      <c r="J2565" s="428">
        <v>3.2379842093805587E-2</v>
      </c>
    </row>
    <row r="2566" spans="1:10" ht="15.6" x14ac:dyDescent="0.3">
      <c r="A2566" s="422" t="s">
        <v>219</v>
      </c>
      <c r="B2566" s="423">
        <v>2026</v>
      </c>
      <c r="C2566" s="436" t="s">
        <v>2943</v>
      </c>
      <c r="D2566" s="433">
        <v>8.5498476657436904E-3</v>
      </c>
      <c r="E2566" s="407">
        <v>4.120147026025818E-2</v>
      </c>
      <c r="F2566" s="407">
        <v>1.3235414117018438E-3</v>
      </c>
      <c r="G2566" s="429">
        <v>1.2187167275092214E-3</v>
      </c>
      <c r="H2566" s="444">
        <v>4.7453190733820869E-5</v>
      </c>
      <c r="I2566" s="412">
        <v>4.5400386708112336E-5</v>
      </c>
      <c r="J2566" s="428">
        <v>3.1390858680514826E-2</v>
      </c>
    </row>
    <row r="2567" spans="1:10" ht="15.6" x14ac:dyDescent="0.3">
      <c r="A2567" s="422" t="s">
        <v>219</v>
      </c>
      <c r="B2567" s="423">
        <v>2027</v>
      </c>
      <c r="C2567" s="436" t="s">
        <v>2944</v>
      </c>
      <c r="D2567" s="433">
        <v>7.5503628231458394E-3</v>
      </c>
      <c r="E2567" s="407">
        <v>3.7083842805694878E-2</v>
      </c>
      <c r="F2567" s="407">
        <v>1.2571062533503479E-3</v>
      </c>
      <c r="G2567" s="429">
        <v>1.1574004449816516E-3</v>
      </c>
      <c r="H2567" s="444">
        <v>4.1248856313816095E-5</v>
      </c>
      <c r="I2567" s="412">
        <v>3.9464449048731522E-5</v>
      </c>
      <c r="J2567" s="428">
        <v>3.049595248649957E-2</v>
      </c>
    </row>
    <row r="2568" spans="1:10" ht="15.6" x14ac:dyDescent="0.3">
      <c r="A2568" s="422" t="s">
        <v>219</v>
      </c>
      <c r="B2568" s="423">
        <v>2028</v>
      </c>
      <c r="C2568" s="436" t="s">
        <v>2945</v>
      </c>
      <c r="D2568" s="433">
        <v>6.7275663662967446E-3</v>
      </c>
      <c r="E2568" s="407">
        <v>3.3740628044226222E-2</v>
      </c>
      <c r="F2568" s="407">
        <v>1.1845983298412307E-3</v>
      </c>
      <c r="G2568" s="429">
        <v>1.0905522711211759E-3</v>
      </c>
      <c r="H2568" s="444">
        <v>3.6425159491756808E-5</v>
      </c>
      <c r="I2568" s="412">
        <v>3.4849423215956432E-5</v>
      </c>
      <c r="J2568" s="428">
        <v>2.9696709280022208E-2</v>
      </c>
    </row>
    <row r="2569" spans="1:10" ht="15.6" x14ac:dyDescent="0.3">
      <c r="A2569" s="422" t="s">
        <v>219</v>
      </c>
      <c r="B2569" s="423">
        <v>2029</v>
      </c>
      <c r="C2569" s="436" t="s">
        <v>2946</v>
      </c>
      <c r="D2569" s="433">
        <v>6.0203865911026035E-3</v>
      </c>
      <c r="E2569" s="407">
        <v>3.09523265951267E-2</v>
      </c>
      <c r="F2569" s="407">
        <v>1.114099909637508E-3</v>
      </c>
      <c r="G2569" s="429">
        <v>1.0255982163169307E-3</v>
      </c>
      <c r="H2569" s="444">
        <v>3.2847660064972561E-5</v>
      </c>
      <c r="I2569" s="412">
        <v>3.1426684830773511E-5</v>
      </c>
      <c r="J2569" s="428">
        <v>2.8983063719080385E-2</v>
      </c>
    </row>
    <row r="2570" spans="1:10" ht="15.6" x14ac:dyDescent="0.3">
      <c r="A2570" s="422" t="s">
        <v>219</v>
      </c>
      <c r="B2570" s="423">
        <v>2030</v>
      </c>
      <c r="C2570" s="436" t="s">
        <v>2947</v>
      </c>
      <c r="D2570" s="433">
        <v>5.4343351700506118E-3</v>
      </c>
      <c r="E2570" s="407">
        <v>2.8686568694191963E-2</v>
      </c>
      <c r="F2570" s="407">
        <v>1.0472627655249745E-3</v>
      </c>
      <c r="G2570" s="429">
        <v>9.6404320818438394E-4</v>
      </c>
      <c r="H2570" s="444">
        <v>3.0145717749702903E-5</v>
      </c>
      <c r="I2570" s="412">
        <v>2.8841627344031643E-5</v>
      </c>
      <c r="J2570" s="428">
        <v>2.8349759850417055E-2</v>
      </c>
    </row>
    <row r="2571" spans="1:10" ht="15.6" x14ac:dyDescent="0.3">
      <c r="A2571" s="422" t="s">
        <v>219</v>
      </c>
      <c r="B2571" s="423">
        <v>2031</v>
      </c>
      <c r="C2571" s="436" t="s">
        <v>2948</v>
      </c>
      <c r="D2571" s="433">
        <v>4.9276740090257566E-3</v>
      </c>
      <c r="E2571" s="407">
        <v>2.6779462846703569E-2</v>
      </c>
      <c r="F2571" s="407">
        <v>9.8440273266617046E-4</v>
      </c>
      <c r="G2571" s="429">
        <v>9.0618078065426478E-4</v>
      </c>
      <c r="H2571" s="444">
        <v>2.8403436074406561E-5</v>
      </c>
      <c r="I2571" s="412">
        <v>2.7174716002777299E-5</v>
      </c>
      <c r="J2571" s="428">
        <v>2.7868101258248214E-2</v>
      </c>
    </row>
    <row r="2572" spans="1:10" ht="15.6" x14ac:dyDescent="0.3">
      <c r="A2572" s="422" t="s">
        <v>219</v>
      </c>
      <c r="B2572" s="423">
        <v>2032</v>
      </c>
      <c r="C2572" s="436" t="s">
        <v>2949</v>
      </c>
      <c r="D2572" s="433">
        <v>4.4928605096589292E-3</v>
      </c>
      <c r="E2572" s="407">
        <v>2.522044293196601E-2</v>
      </c>
      <c r="F2572" s="407">
        <v>9.2539332069962901E-4</v>
      </c>
      <c r="G2572" s="429">
        <v>8.5185940684268189E-4</v>
      </c>
      <c r="H2572" s="444">
        <v>2.667590719220676E-5</v>
      </c>
      <c r="I2572" s="412">
        <v>2.5521919255320571E-5</v>
      </c>
      <c r="J2572" s="428">
        <v>2.7374490747306045E-2</v>
      </c>
    </row>
    <row r="2573" spans="1:10" ht="15.6" x14ac:dyDescent="0.3">
      <c r="A2573" s="422" t="s">
        <v>219</v>
      </c>
      <c r="B2573" s="423">
        <v>2033</v>
      </c>
      <c r="C2573" s="436" t="s">
        <v>2950</v>
      </c>
      <c r="D2573" s="433">
        <v>4.1141529267717282E-3</v>
      </c>
      <c r="E2573" s="407">
        <v>2.3917850083780712E-2</v>
      </c>
      <c r="F2573" s="407">
        <v>8.705853764806341E-4</v>
      </c>
      <c r="G2573" s="429">
        <v>8.0141580209106965E-4</v>
      </c>
      <c r="H2573" s="444">
        <v>2.5342036971586548E-5</v>
      </c>
      <c r="I2573" s="412">
        <v>2.4245751669998775E-5</v>
      </c>
      <c r="J2573" s="428">
        <v>2.6942934593393034E-2</v>
      </c>
    </row>
    <row r="2574" spans="1:10" ht="15.6" x14ac:dyDescent="0.3">
      <c r="A2574" s="422" t="s">
        <v>219</v>
      </c>
      <c r="B2574" s="423">
        <v>2034</v>
      </c>
      <c r="C2574" s="436" t="s">
        <v>2951</v>
      </c>
      <c r="D2574" s="433">
        <v>3.7803476520739971E-3</v>
      </c>
      <c r="E2574" s="407">
        <v>2.2834018009307882E-2</v>
      </c>
      <c r="F2574" s="407">
        <v>8.1974989147093151E-4</v>
      </c>
      <c r="G2574" s="429">
        <v>7.546280943153946E-4</v>
      </c>
      <c r="H2574" s="444">
        <v>2.4098499537630657E-5</v>
      </c>
      <c r="I2574" s="412">
        <v>2.3056009114976644E-5</v>
      </c>
      <c r="J2574" s="428">
        <v>2.6567453814871456E-2</v>
      </c>
    </row>
    <row r="2575" spans="1:10" ht="15.6" x14ac:dyDescent="0.3">
      <c r="A2575" s="422" t="s">
        <v>219</v>
      </c>
      <c r="B2575" s="423">
        <v>2035</v>
      </c>
      <c r="C2575" s="436" t="s">
        <v>2952</v>
      </c>
      <c r="D2575" s="433">
        <v>3.4875188759625731E-3</v>
      </c>
      <c r="E2575" s="407">
        <v>2.1939421614418485E-2</v>
      </c>
      <c r="F2575" s="407">
        <v>7.7307855174761988E-4</v>
      </c>
      <c r="G2575" s="429">
        <v>7.1167229051273279E-4</v>
      </c>
      <c r="H2575" s="444">
        <v>2.2938822458148369E-5</v>
      </c>
      <c r="I2575" s="412">
        <v>2.194649915261481E-5</v>
      </c>
      <c r="J2575" s="428">
        <v>2.6243753078883974E-2</v>
      </c>
    </row>
    <row r="2576" spans="1:10" ht="15.6" x14ac:dyDescent="0.3">
      <c r="A2576" s="422" t="s">
        <v>219</v>
      </c>
      <c r="B2576" s="423">
        <v>2036</v>
      </c>
      <c r="C2576" s="436" t="s">
        <v>2953</v>
      </c>
      <c r="D2576" s="433">
        <v>3.2302734663084169E-3</v>
      </c>
      <c r="E2576" s="407">
        <v>2.1189835217697458E-2</v>
      </c>
      <c r="F2576" s="407">
        <v>7.3191110938079535E-4</v>
      </c>
      <c r="G2576" s="429">
        <v>6.7378166857123194E-4</v>
      </c>
      <c r="H2576" s="444">
        <v>2.1901241107205032E-5</v>
      </c>
      <c r="I2576" s="412">
        <v>2.0953803111621748E-5</v>
      </c>
      <c r="J2576" s="428">
        <v>2.5966366453785996E-2</v>
      </c>
    </row>
    <row r="2577" spans="1:10" ht="15.6" x14ac:dyDescent="0.3">
      <c r="A2577" s="422" t="s">
        <v>219</v>
      </c>
      <c r="B2577" s="423">
        <v>2037</v>
      </c>
      <c r="C2577" s="436" t="s">
        <v>2954</v>
      </c>
      <c r="D2577" s="433">
        <v>3.0108809179082482E-3</v>
      </c>
      <c r="E2577" s="407">
        <v>2.0585937229694068E-2</v>
      </c>
      <c r="F2577" s="407">
        <v>6.9513957362589776E-4</v>
      </c>
      <c r="G2577" s="429">
        <v>6.3993694439773712E-4</v>
      </c>
      <c r="H2577" s="444">
        <v>2.0971604735316534E-5</v>
      </c>
      <c r="I2577" s="412">
        <v>2.006438239767205E-5</v>
      </c>
      <c r="J2577" s="428">
        <v>2.57312224076061E-2</v>
      </c>
    </row>
    <row r="2578" spans="1:10" ht="15.6" x14ac:dyDescent="0.3">
      <c r="A2578" s="422" t="s">
        <v>219</v>
      </c>
      <c r="B2578" s="423">
        <v>2038</v>
      </c>
      <c r="C2578" s="436" t="s">
        <v>2955</v>
      </c>
      <c r="D2578" s="433">
        <v>2.8155042834202672E-3</v>
      </c>
      <c r="E2578" s="407">
        <v>2.0057726375488485E-2</v>
      </c>
      <c r="F2578" s="407">
        <v>6.6246022546634939E-4</v>
      </c>
      <c r="G2578" s="429">
        <v>6.098597518041063E-4</v>
      </c>
      <c r="H2578" s="444">
        <v>2.0173848422817744E-5</v>
      </c>
      <c r="I2578" s="412">
        <v>1.9301136670120398E-5</v>
      </c>
      <c r="J2578" s="428">
        <v>2.5533313948899451E-2</v>
      </c>
    </row>
    <row r="2579" spans="1:10" ht="15.6" x14ac:dyDescent="0.3">
      <c r="A2579" s="422" t="s">
        <v>219</v>
      </c>
      <c r="B2579" s="423">
        <v>2039</v>
      </c>
      <c r="C2579" s="436" t="s">
        <v>2956</v>
      </c>
      <c r="D2579" s="433">
        <v>2.6324222416029544E-3</v>
      </c>
      <c r="E2579" s="407">
        <v>1.9566357903463758E-2</v>
      </c>
      <c r="F2579" s="407">
        <v>6.3358981895356712E-4</v>
      </c>
      <c r="G2579" s="429">
        <v>5.8328925079439368E-4</v>
      </c>
      <c r="H2579" s="444">
        <v>1.9497086161141955E-5</v>
      </c>
      <c r="I2579" s="412">
        <v>1.8653650844311844E-5</v>
      </c>
      <c r="J2579" s="428">
        <v>2.5367114262406239E-2</v>
      </c>
    </row>
    <row r="2580" spans="1:10" ht="15.6" x14ac:dyDescent="0.3">
      <c r="A2580" s="422" t="s">
        <v>219</v>
      </c>
      <c r="B2580" s="423">
        <v>2040</v>
      </c>
      <c r="C2580" s="436" t="s">
        <v>2957</v>
      </c>
      <c r="D2580" s="433">
        <v>2.4746946893723231E-3</v>
      </c>
      <c r="E2580" s="407">
        <v>1.9173818368965142E-2</v>
      </c>
      <c r="F2580" s="407">
        <v>6.0857559649401334E-4</v>
      </c>
      <c r="G2580" s="429">
        <v>5.6026777388931042E-4</v>
      </c>
      <c r="H2580" s="444">
        <v>1.891167185083554E-5</v>
      </c>
      <c r="I2580" s="412">
        <v>1.8093561297932169E-5</v>
      </c>
      <c r="J2580" s="428">
        <v>2.5228946983223907E-2</v>
      </c>
    </row>
    <row r="2581" spans="1:10" ht="15.6" x14ac:dyDescent="0.3">
      <c r="A2581" s="422" t="s">
        <v>219</v>
      </c>
      <c r="B2581" s="423">
        <v>2041</v>
      </c>
      <c r="C2581" s="436" t="s">
        <v>2958</v>
      </c>
      <c r="D2581" s="433">
        <v>2.3537064794366493E-3</v>
      </c>
      <c r="E2581" s="407">
        <v>1.8871378403960366E-2</v>
      </c>
      <c r="F2581" s="407">
        <v>5.8860269502494095E-4</v>
      </c>
      <c r="G2581" s="429">
        <v>5.4188567195707297E-4</v>
      </c>
      <c r="H2581" s="444">
        <v>1.8435342830614516E-5</v>
      </c>
      <c r="I2581" s="412">
        <v>1.763783806027606E-5</v>
      </c>
      <c r="J2581" s="428">
        <v>2.5115755525018178E-2</v>
      </c>
    </row>
    <row r="2582" spans="1:10" ht="15.6" x14ac:dyDescent="0.3">
      <c r="A2582" s="422" t="s">
        <v>219</v>
      </c>
      <c r="B2582" s="423">
        <v>2042</v>
      </c>
      <c r="C2582" s="436" t="s">
        <v>2959</v>
      </c>
      <c r="D2582" s="433">
        <v>2.2500946958223331E-3</v>
      </c>
      <c r="E2582" s="407">
        <v>1.859238962590886E-2</v>
      </c>
      <c r="F2582" s="407">
        <v>5.7168766570911997E-4</v>
      </c>
      <c r="G2582" s="429">
        <v>5.2631858726600266E-4</v>
      </c>
      <c r="H2582" s="444">
        <v>1.8050669205230501E-5</v>
      </c>
      <c r="I2582" s="412">
        <v>1.7269805245648098E-5</v>
      </c>
      <c r="J2582" s="428">
        <v>2.5022043866827309E-2</v>
      </c>
    </row>
    <row r="2583" spans="1:10" ht="15.6" x14ac:dyDescent="0.3">
      <c r="A2583" s="422" t="s">
        <v>219</v>
      </c>
      <c r="B2583" s="423">
        <v>2043</v>
      </c>
      <c r="C2583" s="436" t="s">
        <v>2960</v>
      </c>
      <c r="D2583" s="433">
        <v>2.171827643992208E-3</v>
      </c>
      <c r="E2583" s="407">
        <v>1.8390000817289625E-2</v>
      </c>
      <c r="F2583" s="407">
        <v>5.5754873643032226E-4</v>
      </c>
      <c r="G2583" s="429">
        <v>5.1330705232545621E-4</v>
      </c>
      <c r="H2583" s="444">
        <v>1.7747230955545654E-5</v>
      </c>
      <c r="I2583" s="412">
        <v>1.697949360032586E-5</v>
      </c>
      <c r="J2583" s="428">
        <v>2.4945350508754429E-2</v>
      </c>
    </row>
    <row r="2584" spans="1:10" ht="15.6" x14ac:dyDescent="0.3">
      <c r="A2584" s="422" t="s">
        <v>219</v>
      </c>
      <c r="B2584" s="423">
        <v>2044</v>
      </c>
      <c r="C2584" s="436" t="s">
        <v>2961</v>
      </c>
      <c r="D2584" s="433">
        <v>2.1128494825032721E-3</v>
      </c>
      <c r="E2584" s="407">
        <v>1.823023301719294E-2</v>
      </c>
      <c r="F2584" s="407">
        <v>5.4576739030723831E-4</v>
      </c>
      <c r="G2584" s="429">
        <v>5.0246560244099467E-4</v>
      </c>
      <c r="H2584" s="444">
        <v>1.7507487387580006E-5</v>
      </c>
      <c r="I2584" s="412">
        <v>1.6750121232986504E-5</v>
      </c>
      <c r="J2584" s="428">
        <v>2.4881957626072367E-2</v>
      </c>
    </row>
    <row r="2585" spans="1:10" ht="15.6" x14ac:dyDescent="0.3">
      <c r="A2585" s="422" t="s">
        <v>219</v>
      </c>
      <c r="B2585" s="423">
        <v>2045</v>
      </c>
      <c r="C2585" s="436" t="s">
        <v>2962</v>
      </c>
      <c r="D2585" s="433">
        <v>2.0716097483230757E-3</v>
      </c>
      <c r="E2585" s="407">
        <v>1.8123022317965417E-2</v>
      </c>
      <c r="F2585" s="407">
        <v>5.3597687480217392E-4</v>
      </c>
      <c r="G2585" s="429">
        <v>4.9345669104993621E-4</v>
      </c>
      <c r="H2585" s="444">
        <v>1.7322555303639884E-5</v>
      </c>
      <c r="I2585" s="412">
        <v>1.657318922913634E-5</v>
      </c>
      <c r="J2585" s="428">
        <v>2.4828580472626472E-2</v>
      </c>
    </row>
    <row r="2586" spans="1:10" ht="15.6" x14ac:dyDescent="0.3">
      <c r="A2586" s="422" t="s">
        <v>219</v>
      </c>
      <c r="B2586" s="423">
        <v>2046</v>
      </c>
      <c r="C2586" s="436" t="s">
        <v>2963</v>
      </c>
      <c r="D2586" s="433">
        <v>2.0359172636597372E-3</v>
      </c>
      <c r="E2586" s="407">
        <v>1.8034732281326418E-2</v>
      </c>
      <c r="F2586" s="407">
        <v>5.2793319517313434E-4</v>
      </c>
      <c r="G2586" s="429">
        <v>4.8605556357945052E-4</v>
      </c>
      <c r="H2586" s="444">
        <v>1.7181424961234066E-5</v>
      </c>
      <c r="I2586" s="412">
        <v>1.6438164122870836E-5</v>
      </c>
      <c r="J2586" s="428">
        <v>2.478434844597938E-2</v>
      </c>
    </row>
    <row r="2587" spans="1:10" ht="15.6" x14ac:dyDescent="0.3">
      <c r="A2587" s="422" t="s">
        <v>219</v>
      </c>
      <c r="B2587" s="423">
        <v>2047</v>
      </c>
      <c r="C2587" s="436" t="s">
        <v>2964</v>
      </c>
      <c r="D2587" s="433">
        <v>2.0050984856291006E-3</v>
      </c>
      <c r="E2587" s="407">
        <v>1.7953783668087808E-2</v>
      </c>
      <c r="F2587" s="407">
        <v>5.213979420547421E-4</v>
      </c>
      <c r="G2587" s="429">
        <v>4.8004250351669494E-4</v>
      </c>
      <c r="H2587" s="444">
        <v>1.7070471420563699E-5</v>
      </c>
      <c r="I2587" s="412">
        <v>1.6332010383255605E-5</v>
      </c>
      <c r="J2587" s="428">
        <v>2.4747109781678565E-2</v>
      </c>
    </row>
    <row r="2588" spans="1:10" ht="15.6" x14ac:dyDescent="0.3">
      <c r="A2588" s="422" t="s">
        <v>219</v>
      </c>
      <c r="B2588" s="423">
        <v>2048</v>
      </c>
      <c r="C2588" s="436" t="s">
        <v>2965</v>
      </c>
      <c r="D2588" s="433">
        <v>1.9803203121155914E-3</v>
      </c>
      <c r="E2588" s="407">
        <v>1.7886994990336382E-2</v>
      </c>
      <c r="F2588" s="407">
        <v>5.1609716683693573E-4</v>
      </c>
      <c r="G2588" s="429">
        <v>4.7516526802756607E-4</v>
      </c>
      <c r="H2588" s="444">
        <v>1.6980112474281889E-5</v>
      </c>
      <c r="I2588" s="412">
        <v>1.6245560324992017E-5</v>
      </c>
      <c r="J2588" s="428">
        <v>2.4715435639687484E-2</v>
      </c>
    </row>
    <row r="2589" spans="1:10" ht="15.6" x14ac:dyDescent="0.3">
      <c r="A2589" s="422" t="s">
        <v>219</v>
      </c>
      <c r="B2589" s="423">
        <v>2049</v>
      </c>
      <c r="C2589" s="436" t="s">
        <v>2966</v>
      </c>
      <c r="D2589" s="433">
        <v>1.9705982732679747E-3</v>
      </c>
      <c r="E2589" s="407">
        <v>1.7897140874153283E-2</v>
      </c>
      <c r="F2589" s="407">
        <v>5.125815897682991E-4</v>
      </c>
      <c r="G2589" s="429">
        <v>4.7193041513102408E-4</v>
      </c>
      <c r="H2589" s="444">
        <v>1.6915473995289938E-5</v>
      </c>
      <c r="I2589" s="412">
        <v>1.6183718077988666E-5</v>
      </c>
      <c r="J2589" s="428">
        <v>2.4689017562425922E-2</v>
      </c>
    </row>
    <row r="2590" spans="1:10" ht="15.6" x14ac:dyDescent="0.3">
      <c r="A2590" s="422" t="s">
        <v>219</v>
      </c>
      <c r="B2590" s="423">
        <v>2050</v>
      </c>
      <c r="C2590" s="436" t="s">
        <v>2967</v>
      </c>
      <c r="D2590" s="433">
        <v>1.9630168069900951E-3</v>
      </c>
      <c r="E2590" s="407">
        <v>1.7907853629338749E-2</v>
      </c>
      <c r="F2590" s="407">
        <v>5.0982349201084544E-4</v>
      </c>
      <c r="G2590" s="429">
        <v>4.6939206478689569E-4</v>
      </c>
      <c r="H2590" s="444">
        <v>1.6851594326238792E-5</v>
      </c>
      <c r="I2590" s="412">
        <v>1.6122601815143956E-5</v>
      </c>
      <c r="J2590" s="428">
        <v>2.4668604619662627E-2</v>
      </c>
    </row>
    <row r="2591" spans="1:10" ht="15.6" x14ac:dyDescent="0.3">
      <c r="A2591" s="422" t="s">
        <v>220</v>
      </c>
      <c r="B2591" s="423">
        <v>2015</v>
      </c>
      <c r="C2591" s="436" t="s">
        <v>2968</v>
      </c>
      <c r="D2591" s="433">
        <v>5.1004459966216588E-2</v>
      </c>
      <c r="E2591" s="407">
        <v>0.20710150394312368</v>
      </c>
      <c r="F2591" s="407">
        <v>2.0563652014184185E-3</v>
      </c>
      <c r="G2591" s="429">
        <v>1.901730267017713E-3</v>
      </c>
      <c r="H2591" s="444">
        <v>2.0429227069096551E-4</v>
      </c>
      <c r="I2591" s="412">
        <v>1.9545467749206089E-4</v>
      </c>
      <c r="J2591" s="428">
        <v>4.3589746361904394E-2</v>
      </c>
    </row>
    <row r="2592" spans="1:10" ht="15.6" x14ac:dyDescent="0.3">
      <c r="A2592" s="422" t="s">
        <v>220</v>
      </c>
      <c r="B2592" s="423">
        <v>2016</v>
      </c>
      <c r="C2592" s="436" t="s">
        <v>2969</v>
      </c>
      <c r="D2592" s="433">
        <v>4.2388192778459059E-2</v>
      </c>
      <c r="E2592" s="407">
        <v>0.17775306162393428</v>
      </c>
      <c r="F2592" s="407">
        <v>1.9329712534983665E-3</v>
      </c>
      <c r="G2592" s="429">
        <v>1.7861311827580353E-3</v>
      </c>
      <c r="H2592" s="444">
        <v>1.7634040331678636E-4</v>
      </c>
      <c r="I2592" s="412">
        <v>1.6871199552742879E-4</v>
      </c>
      <c r="J2592" s="428">
        <v>4.2744065339564603E-2</v>
      </c>
    </row>
    <row r="2593" spans="1:10" ht="15.6" x14ac:dyDescent="0.3">
      <c r="A2593" s="422" t="s">
        <v>220</v>
      </c>
      <c r="B2593" s="423">
        <v>2017</v>
      </c>
      <c r="C2593" s="436" t="s">
        <v>2970</v>
      </c>
      <c r="D2593" s="433">
        <v>3.5232486723705728E-2</v>
      </c>
      <c r="E2593" s="407">
        <v>0.15203562008324439</v>
      </c>
      <c r="F2593" s="407">
        <v>1.8637204631364449E-3</v>
      </c>
      <c r="G2593" s="429">
        <v>1.7210726387559818E-3</v>
      </c>
      <c r="H2593" s="444">
        <v>1.6049464754052883E-4</v>
      </c>
      <c r="I2593" s="412">
        <v>1.5355172013183354E-4</v>
      </c>
      <c r="J2593" s="428">
        <v>4.1754760717347808E-2</v>
      </c>
    </row>
    <row r="2594" spans="1:10" ht="15.6" x14ac:dyDescent="0.3">
      <c r="A2594" s="422" t="s">
        <v>220</v>
      </c>
      <c r="B2594" s="423">
        <v>2018</v>
      </c>
      <c r="C2594" s="436" t="s">
        <v>2971</v>
      </c>
      <c r="D2594" s="433">
        <v>2.9283784379122865E-2</v>
      </c>
      <c r="E2594" s="407">
        <v>0.13001487882278609</v>
      </c>
      <c r="F2594" s="407">
        <v>1.8293988267840604E-3</v>
      </c>
      <c r="G2594" s="429">
        <v>1.6884352795583097E-3</v>
      </c>
      <c r="H2594" s="444">
        <v>1.4711640621407562E-4</v>
      </c>
      <c r="I2594" s="412">
        <v>1.4075221560320511E-4</v>
      </c>
      <c r="J2594" s="428">
        <v>4.0654667994277673E-2</v>
      </c>
    </row>
    <row r="2595" spans="1:10" ht="15.6" x14ac:dyDescent="0.3">
      <c r="A2595" s="422" t="s">
        <v>220</v>
      </c>
      <c r="B2595" s="423">
        <v>2019</v>
      </c>
      <c r="C2595" s="436" t="s">
        <v>2972</v>
      </c>
      <c r="D2595" s="433">
        <v>2.4387455685412767E-2</v>
      </c>
      <c r="E2595" s="407">
        <v>0.11132990263019138</v>
      </c>
      <c r="F2595" s="407">
        <v>1.8130685532866018E-3</v>
      </c>
      <c r="G2595" s="429">
        <v>1.6725524048108596E-3</v>
      </c>
      <c r="H2595" s="444">
        <v>1.3550643117397798E-4</v>
      </c>
      <c r="I2595" s="412">
        <v>1.2964448294411761E-4</v>
      </c>
      <c r="J2595" s="428">
        <v>3.9405367331883157E-2</v>
      </c>
    </row>
    <row r="2596" spans="1:10" ht="15.6" x14ac:dyDescent="0.3">
      <c r="A2596" s="422" t="s">
        <v>220</v>
      </c>
      <c r="B2596" s="423">
        <v>2020</v>
      </c>
      <c r="C2596" s="436" t="s">
        <v>2973</v>
      </c>
      <c r="D2596" s="433">
        <v>2.0597318805038612E-2</v>
      </c>
      <c r="E2596" s="407">
        <v>9.5677391039016374E-2</v>
      </c>
      <c r="F2596" s="407">
        <v>1.7595185715889416E-3</v>
      </c>
      <c r="G2596" s="429">
        <v>1.6227395383936057E-3</v>
      </c>
      <c r="H2596" s="444">
        <v>1.2463717399612256E-4</v>
      </c>
      <c r="I2596" s="412">
        <v>1.1924542502043512E-4</v>
      </c>
      <c r="J2596" s="428">
        <v>3.8248734161758759E-2</v>
      </c>
    </row>
    <row r="2597" spans="1:10" ht="15.6" x14ac:dyDescent="0.3">
      <c r="A2597" s="422" t="s">
        <v>220</v>
      </c>
      <c r="B2597" s="423">
        <v>2021</v>
      </c>
      <c r="C2597" s="436" t="s">
        <v>2974</v>
      </c>
      <c r="D2597" s="433">
        <v>1.7723060494647079E-2</v>
      </c>
      <c r="E2597" s="407">
        <v>8.2634291423913431E-2</v>
      </c>
      <c r="F2597" s="407">
        <v>1.6797296558634116E-3</v>
      </c>
      <c r="G2597" s="429">
        <v>1.5488964553579208E-3</v>
      </c>
      <c r="H2597" s="444">
        <v>1.1402415694365526E-4</v>
      </c>
      <c r="I2597" s="412">
        <v>1.0909152238774252E-4</v>
      </c>
      <c r="J2597" s="428">
        <v>3.7081603903126786E-2</v>
      </c>
    </row>
    <row r="2598" spans="1:10" ht="15.6" x14ac:dyDescent="0.3">
      <c r="A2598" s="422" t="s">
        <v>220</v>
      </c>
      <c r="B2598" s="423">
        <v>2022</v>
      </c>
      <c r="C2598" s="436" t="s">
        <v>2975</v>
      </c>
      <c r="D2598" s="433">
        <v>1.4940388513344557E-2</v>
      </c>
      <c r="E2598" s="407">
        <v>7.1319665061440357E-2</v>
      </c>
      <c r="F2598" s="407">
        <v>1.5935033494566019E-3</v>
      </c>
      <c r="G2598" s="429">
        <v>1.4691184433276402E-3</v>
      </c>
      <c r="H2598" s="444">
        <v>1.044772800323428E-4</v>
      </c>
      <c r="I2598" s="412">
        <v>9.9957639145631798E-5</v>
      </c>
      <c r="J2598" s="428">
        <v>3.5935500237833456E-2</v>
      </c>
    </row>
    <row r="2599" spans="1:10" ht="15.6" x14ac:dyDescent="0.3">
      <c r="A2599" s="422" t="s">
        <v>220</v>
      </c>
      <c r="B2599" s="423">
        <v>2023</v>
      </c>
      <c r="C2599" s="436" t="s">
        <v>2976</v>
      </c>
      <c r="D2599" s="433">
        <v>1.2928926557417826E-2</v>
      </c>
      <c r="E2599" s="407">
        <v>6.2186111989912682E-2</v>
      </c>
      <c r="F2599" s="407">
        <v>1.5161399852483572E-3</v>
      </c>
      <c r="G2599" s="429">
        <v>1.3975979642144966E-3</v>
      </c>
      <c r="H2599" s="444">
        <v>9.472952591973179E-5</v>
      </c>
      <c r="I2599" s="412">
        <v>9.0631568561031108E-5</v>
      </c>
      <c r="J2599" s="428">
        <v>3.4801974876212741E-2</v>
      </c>
    </row>
    <row r="2600" spans="1:10" ht="15.6" x14ac:dyDescent="0.3">
      <c r="A2600" s="422" t="s">
        <v>220</v>
      </c>
      <c r="B2600" s="423">
        <v>2024</v>
      </c>
      <c r="C2600" s="436" t="s">
        <v>2977</v>
      </c>
      <c r="D2600" s="433">
        <v>1.1273857570206245E-2</v>
      </c>
      <c r="E2600" s="407">
        <v>5.4588193797726899E-2</v>
      </c>
      <c r="F2600" s="407">
        <v>1.4533644856270522E-3</v>
      </c>
      <c r="G2600" s="429">
        <v>1.3394836667134033E-3</v>
      </c>
      <c r="H2600" s="444">
        <v>8.4759928843067015E-5</v>
      </c>
      <c r="I2600" s="412">
        <v>8.1093251840801567E-5</v>
      </c>
      <c r="J2600" s="428">
        <v>3.3686261428836094E-2</v>
      </c>
    </row>
    <row r="2601" spans="1:10" ht="15.6" x14ac:dyDescent="0.3">
      <c r="A2601" s="422" t="s">
        <v>220</v>
      </c>
      <c r="B2601" s="423">
        <v>2025</v>
      </c>
      <c r="C2601" s="436" t="s">
        <v>2978</v>
      </c>
      <c r="D2601" s="433">
        <v>9.8756003971926503E-3</v>
      </c>
      <c r="E2601" s="407">
        <v>4.8417717624226447E-2</v>
      </c>
      <c r="F2601" s="407">
        <v>1.3942977374025735E-3</v>
      </c>
      <c r="G2601" s="429">
        <v>1.284854828519938E-3</v>
      </c>
      <c r="H2601" s="444">
        <v>7.6407987490840565E-5</v>
      </c>
      <c r="I2601" s="412">
        <v>7.3102611774436034E-5</v>
      </c>
      <c r="J2601" s="428">
        <v>3.2584125451275529E-2</v>
      </c>
    </row>
    <row r="2602" spans="1:10" ht="15.6" x14ac:dyDescent="0.3">
      <c r="A2602" s="422" t="s">
        <v>220</v>
      </c>
      <c r="B2602" s="423">
        <v>2026</v>
      </c>
      <c r="C2602" s="436" t="s">
        <v>2979</v>
      </c>
      <c r="D2602" s="433">
        <v>8.6495916545503548E-3</v>
      </c>
      <c r="E2602" s="407">
        <v>4.3346997618333161E-2</v>
      </c>
      <c r="F2602" s="407">
        <v>1.3235817322442727E-3</v>
      </c>
      <c r="G2602" s="429">
        <v>1.2195069997207168E-3</v>
      </c>
      <c r="H2602" s="444">
        <v>6.7656210590509174E-5</v>
      </c>
      <c r="I2602" s="412">
        <v>6.4729432868787035E-5</v>
      </c>
      <c r="J2602" s="428">
        <v>3.1581362357954813E-2</v>
      </c>
    </row>
    <row r="2603" spans="1:10" ht="15.6" x14ac:dyDescent="0.3">
      <c r="A2603" s="422" t="s">
        <v>220</v>
      </c>
      <c r="B2603" s="423">
        <v>2027</v>
      </c>
      <c r="C2603" s="436" t="s">
        <v>2980</v>
      </c>
      <c r="D2603" s="433">
        <v>7.6661879120194492E-3</v>
      </c>
      <c r="E2603" s="407">
        <v>3.9118274834254799E-2</v>
      </c>
      <c r="F2603" s="407">
        <v>1.2514931147079821E-3</v>
      </c>
      <c r="G2603" s="429">
        <v>1.1528339222601537E-3</v>
      </c>
      <c r="H2603" s="444">
        <v>5.719824589003658E-5</v>
      </c>
      <c r="I2603" s="412">
        <v>5.4723875091976704E-5</v>
      </c>
      <c r="J2603" s="428">
        <v>3.067103665809974E-2</v>
      </c>
    </row>
    <row r="2604" spans="1:10" ht="15.6" x14ac:dyDescent="0.3">
      <c r="A2604" s="422" t="s">
        <v>220</v>
      </c>
      <c r="B2604" s="423">
        <v>2028</v>
      </c>
      <c r="C2604" s="436" t="s">
        <v>2981</v>
      </c>
      <c r="D2604" s="433">
        <v>6.8540498852821723E-3</v>
      </c>
      <c r="E2604" s="407">
        <v>3.565161951005149E-2</v>
      </c>
      <c r="F2604" s="407">
        <v>1.1746770755106011E-3</v>
      </c>
      <c r="G2604" s="429">
        <v>1.0819124690790302E-3</v>
      </c>
      <c r="H2604" s="444">
        <v>4.9366664831673846E-5</v>
      </c>
      <c r="I2604" s="412">
        <v>4.7231084763502772E-5</v>
      </c>
      <c r="J2604" s="428">
        <v>2.9857652403178343E-2</v>
      </c>
    </row>
    <row r="2605" spans="1:10" ht="15.6" x14ac:dyDescent="0.3">
      <c r="A2605" s="422" t="s">
        <v>220</v>
      </c>
      <c r="B2605" s="423">
        <v>2029</v>
      </c>
      <c r="C2605" s="436" t="s">
        <v>2982</v>
      </c>
      <c r="D2605" s="433">
        <v>6.1366801985961649E-3</v>
      </c>
      <c r="E2605" s="407">
        <v>3.2680692806165562E-2</v>
      </c>
      <c r="F2605" s="407">
        <v>1.1016034842389357E-3</v>
      </c>
      <c r="G2605" s="429">
        <v>1.0145096753704068E-3</v>
      </c>
      <c r="H2605" s="444">
        <v>4.3617225814056309E-5</v>
      </c>
      <c r="I2605" s="412">
        <v>4.1730363932764121E-5</v>
      </c>
      <c r="J2605" s="428">
        <v>2.9134534008307799E-2</v>
      </c>
    </row>
    <row r="2606" spans="1:10" ht="15.6" x14ac:dyDescent="0.3">
      <c r="A2606" s="422" t="s">
        <v>220</v>
      </c>
      <c r="B2606" s="423">
        <v>2030</v>
      </c>
      <c r="C2606" s="436" t="s">
        <v>2983</v>
      </c>
      <c r="D2606" s="433">
        <v>5.5375017459551156E-3</v>
      </c>
      <c r="E2606" s="407">
        <v>3.0221223096305806E-2</v>
      </c>
      <c r="F2606" s="407">
        <v>1.0328657867724014E-3</v>
      </c>
      <c r="G2606" s="429">
        <v>9.511213677353235E-4</v>
      </c>
      <c r="H2606" s="444">
        <v>3.8613327063111441E-5</v>
      </c>
      <c r="I2606" s="412">
        <v>3.694293162677962E-5</v>
      </c>
      <c r="J2606" s="428">
        <v>2.8496342514280751E-2</v>
      </c>
    </row>
    <row r="2607" spans="1:10" ht="15.6" x14ac:dyDescent="0.3">
      <c r="A2607" s="422" t="s">
        <v>220</v>
      </c>
      <c r="B2607" s="423">
        <v>2031</v>
      </c>
      <c r="C2607" s="436" t="s">
        <v>2984</v>
      </c>
      <c r="D2607" s="433">
        <v>5.0359840073696E-3</v>
      </c>
      <c r="E2607" s="407">
        <v>2.8122652254530551E-2</v>
      </c>
      <c r="F2607" s="407">
        <v>9.7448505028348514E-4</v>
      </c>
      <c r="G2607" s="429">
        <v>8.9732168414086795E-4</v>
      </c>
      <c r="H2607" s="444">
        <v>3.5374057935699495E-5</v>
      </c>
      <c r="I2607" s="412">
        <v>3.3843791847937814E-5</v>
      </c>
      <c r="J2607" s="428">
        <v>2.7934613705921058E-2</v>
      </c>
    </row>
    <row r="2608" spans="1:10" ht="15.6" x14ac:dyDescent="0.3">
      <c r="A2608" s="422" t="s">
        <v>220</v>
      </c>
      <c r="B2608" s="423">
        <v>2032</v>
      </c>
      <c r="C2608" s="436" t="s">
        <v>2985</v>
      </c>
      <c r="D2608" s="433">
        <v>4.5783789177949044E-3</v>
      </c>
      <c r="E2608" s="407">
        <v>2.6353117509170285E-2</v>
      </c>
      <c r="F2608" s="407">
        <v>9.1483544905329619E-4</v>
      </c>
      <c r="G2608" s="429">
        <v>8.4235803334230188E-4</v>
      </c>
      <c r="H2608" s="444">
        <v>3.2207408986639421E-5</v>
      </c>
      <c r="I2608" s="412">
        <v>3.0814130730678094E-5</v>
      </c>
      <c r="J2608" s="428">
        <v>2.7442389286901854E-2</v>
      </c>
    </row>
    <row r="2609" spans="1:10" ht="15.6" x14ac:dyDescent="0.3">
      <c r="A2609" s="422" t="s">
        <v>220</v>
      </c>
      <c r="B2609" s="423">
        <v>2033</v>
      </c>
      <c r="C2609" s="436" t="s">
        <v>2986</v>
      </c>
      <c r="D2609" s="433">
        <v>4.1842075647948156E-3</v>
      </c>
      <c r="E2609" s="407">
        <v>2.4892035821631204E-2</v>
      </c>
      <c r="F2609" s="407">
        <v>8.6043629566686969E-4</v>
      </c>
      <c r="G2609" s="429">
        <v>7.9225751947469133E-4</v>
      </c>
      <c r="H2609" s="444">
        <v>2.9994259734777595E-5</v>
      </c>
      <c r="I2609" s="412">
        <v>2.8696721335788207E-5</v>
      </c>
      <c r="J2609" s="428">
        <v>2.7013099270018968E-2</v>
      </c>
    </row>
    <row r="2610" spans="1:10" ht="15.6" x14ac:dyDescent="0.3">
      <c r="A2610" s="422" t="s">
        <v>220</v>
      </c>
      <c r="B2610" s="423">
        <v>2034</v>
      </c>
      <c r="C2610" s="436" t="s">
        <v>2987</v>
      </c>
      <c r="D2610" s="433">
        <v>3.8310659888713132E-3</v>
      </c>
      <c r="E2610" s="407">
        <v>2.3640936505807657E-2</v>
      </c>
      <c r="F2610" s="407">
        <v>8.0998120207933719E-4</v>
      </c>
      <c r="G2610" s="429">
        <v>7.4579083718538447E-4</v>
      </c>
      <c r="H2610" s="444">
        <v>2.7980002792712862E-5</v>
      </c>
      <c r="I2610" s="412">
        <v>2.6769600257414467E-5</v>
      </c>
      <c r="J2610" s="428">
        <v>2.664095753241711E-2</v>
      </c>
    </row>
    <row r="2611" spans="1:10" ht="15.6" x14ac:dyDescent="0.3">
      <c r="A2611" s="422" t="s">
        <v>220</v>
      </c>
      <c r="B2611" s="423">
        <v>2035</v>
      </c>
      <c r="C2611" s="436" t="s">
        <v>2988</v>
      </c>
      <c r="D2611" s="433">
        <v>3.5207900146115925E-3</v>
      </c>
      <c r="E2611" s="407">
        <v>2.259727739750534E-2</v>
      </c>
      <c r="F2611" s="407">
        <v>7.6379382378352297E-4</v>
      </c>
      <c r="G2611" s="429">
        <v>7.0325601088620511E-4</v>
      </c>
      <c r="H2611" s="444">
        <v>2.617631101606491E-5</v>
      </c>
      <c r="I2611" s="412">
        <v>2.5043935388609367E-5</v>
      </c>
      <c r="J2611" s="428">
        <v>2.6320644788143152E-2</v>
      </c>
    </row>
    <row r="2612" spans="1:10" ht="15.6" x14ac:dyDescent="0.3">
      <c r="A2612" s="422" t="s">
        <v>220</v>
      </c>
      <c r="B2612" s="423">
        <v>2036</v>
      </c>
      <c r="C2612" s="436" t="s">
        <v>2989</v>
      </c>
      <c r="D2612" s="433">
        <v>3.2501086811229109E-3</v>
      </c>
      <c r="E2612" s="407">
        <v>2.1723256104845205E-2</v>
      </c>
      <c r="F2612" s="407">
        <v>7.2362067626266459E-4</v>
      </c>
      <c r="G2612" s="429">
        <v>6.6625912057242346E-4</v>
      </c>
      <c r="H2612" s="444">
        <v>2.4589179388190671E-5</v>
      </c>
      <c r="I2612" s="412">
        <v>2.3525462372403727E-5</v>
      </c>
      <c r="J2612" s="428">
        <v>2.6046739980281348E-2</v>
      </c>
    </row>
    <row r="2613" spans="1:10" ht="15.6" x14ac:dyDescent="0.3">
      <c r="A2613" s="422" t="s">
        <v>220</v>
      </c>
      <c r="B2613" s="423">
        <v>2037</v>
      </c>
      <c r="C2613" s="436" t="s">
        <v>2990</v>
      </c>
      <c r="D2613" s="433">
        <v>3.0205692145202768E-3</v>
      </c>
      <c r="E2613" s="407">
        <v>2.1015048426082455E-2</v>
      </c>
      <c r="F2613" s="407">
        <v>6.8794332405851342E-4</v>
      </c>
      <c r="G2613" s="429">
        <v>6.334065339772991E-4</v>
      </c>
      <c r="H2613" s="444">
        <v>2.3286023836550979E-5</v>
      </c>
      <c r="I2613" s="412">
        <v>2.2278680753078416E-5</v>
      </c>
      <c r="J2613" s="428">
        <v>2.5814797524424182E-2</v>
      </c>
    </row>
    <row r="2614" spans="1:10" ht="15.6" x14ac:dyDescent="0.3">
      <c r="A2614" s="422" t="s">
        <v>220</v>
      </c>
      <c r="B2614" s="423">
        <v>2038</v>
      </c>
      <c r="C2614" s="436" t="s">
        <v>2991</v>
      </c>
      <c r="D2614" s="433">
        <v>2.8109656242771854E-3</v>
      </c>
      <c r="E2614" s="407">
        <v>2.0369147197201277E-2</v>
      </c>
      <c r="F2614" s="407">
        <v>6.5622316444369352E-4</v>
      </c>
      <c r="G2614" s="429">
        <v>6.0420003888690319E-4</v>
      </c>
      <c r="H2614" s="444">
        <v>2.2186718306529285E-5</v>
      </c>
      <c r="I2614" s="412">
        <v>2.1226930693671473E-5</v>
      </c>
      <c r="J2614" s="428">
        <v>2.5619589660316421E-2</v>
      </c>
    </row>
    <row r="2615" spans="1:10" ht="15.6" x14ac:dyDescent="0.3">
      <c r="A2615" s="422" t="s">
        <v>220</v>
      </c>
      <c r="B2615" s="423">
        <v>2039</v>
      </c>
      <c r="C2615" s="436" t="s">
        <v>2992</v>
      </c>
      <c r="D2615" s="433">
        <v>2.6117949952552868E-3</v>
      </c>
      <c r="E2615" s="407">
        <v>1.9752489345625426E-2</v>
      </c>
      <c r="F2615" s="407">
        <v>6.2814803508382477E-4</v>
      </c>
      <c r="G2615" s="429">
        <v>5.783516804813843E-4</v>
      </c>
      <c r="H2615" s="444">
        <v>2.126623215555568E-5</v>
      </c>
      <c r="I2615" s="412">
        <v>2.0346264366130215E-5</v>
      </c>
      <c r="J2615" s="428">
        <v>2.545672190330435E-2</v>
      </c>
    </row>
    <row r="2616" spans="1:10" ht="15.6" x14ac:dyDescent="0.3">
      <c r="A2616" s="422" t="s">
        <v>220</v>
      </c>
      <c r="B2616" s="423">
        <v>2040</v>
      </c>
      <c r="C2616" s="436" t="s">
        <v>2993</v>
      </c>
      <c r="D2616" s="433">
        <v>2.4366101455297147E-3</v>
      </c>
      <c r="E2616" s="407">
        <v>1.9250786579751312E-2</v>
      </c>
      <c r="F2616" s="407">
        <v>6.0366868684005978E-4</v>
      </c>
      <c r="G2616" s="429">
        <v>5.5581454717934758E-4</v>
      </c>
      <c r="H2616" s="444">
        <v>2.048087086376362E-5</v>
      </c>
      <c r="I2616" s="412">
        <v>1.9594877456176233E-5</v>
      </c>
      <c r="J2616" s="428">
        <v>2.5321360911482498E-2</v>
      </c>
    </row>
    <row r="2617" spans="1:10" ht="15.6" x14ac:dyDescent="0.3">
      <c r="A2617" s="422" t="s">
        <v>220</v>
      </c>
      <c r="B2617" s="423">
        <v>2041</v>
      </c>
      <c r="C2617" s="436" t="s">
        <v>2994</v>
      </c>
      <c r="D2617" s="433">
        <v>2.3018737751388236E-3</v>
      </c>
      <c r="E2617" s="407">
        <v>1.885905830566462E-2</v>
      </c>
      <c r="F2617" s="407">
        <v>5.8446541820154853E-4</v>
      </c>
      <c r="G2617" s="429">
        <v>5.3813353350282741E-4</v>
      </c>
      <c r="H2617" s="444">
        <v>1.9828544307062178E-5</v>
      </c>
      <c r="I2617" s="412">
        <v>1.8970770257561495E-5</v>
      </c>
      <c r="J2617" s="428">
        <v>2.5210469235252532E-2</v>
      </c>
    </row>
    <row r="2618" spans="1:10" ht="15.6" x14ac:dyDescent="0.3">
      <c r="A2618" s="422" t="s">
        <v>220</v>
      </c>
      <c r="B2618" s="423">
        <v>2042</v>
      </c>
      <c r="C2618" s="436" t="s">
        <v>2995</v>
      </c>
      <c r="D2618" s="433">
        <v>2.1868825595136071E-3</v>
      </c>
      <c r="E2618" s="407">
        <v>1.8502716687502811E-2</v>
      </c>
      <c r="F2618" s="407">
        <v>5.6809511298199498E-4</v>
      </c>
      <c r="G2618" s="429">
        <v>5.2306174827101406E-4</v>
      </c>
      <c r="H2618" s="444">
        <v>1.9294872987620508E-5</v>
      </c>
      <c r="I2618" s="412">
        <v>1.8460185323166131E-5</v>
      </c>
      <c r="J2618" s="428">
        <v>2.5119158485154874E-2</v>
      </c>
    </row>
    <row r="2619" spans="1:10" ht="15.6" x14ac:dyDescent="0.3">
      <c r="A2619" s="422" t="s">
        <v>220</v>
      </c>
      <c r="B2619" s="423">
        <v>2043</v>
      </c>
      <c r="C2619" s="436" t="s">
        <v>2996</v>
      </c>
      <c r="D2619" s="433">
        <v>2.0990476404622819E-3</v>
      </c>
      <c r="E2619" s="407">
        <v>1.8233150882150957E-2</v>
      </c>
      <c r="F2619" s="407">
        <v>5.5427968680363455E-4</v>
      </c>
      <c r="G2619" s="429">
        <v>5.1034319898868828E-4</v>
      </c>
      <c r="H2619" s="444">
        <v>1.8871697133364934E-5</v>
      </c>
      <c r="I2619" s="412">
        <v>1.8055315869044299E-5</v>
      </c>
      <c r="J2619" s="428">
        <v>2.5045090335519323E-2</v>
      </c>
    </row>
    <row r="2620" spans="1:10" ht="15.6" x14ac:dyDescent="0.3">
      <c r="A2620" s="422" t="s">
        <v>220</v>
      </c>
      <c r="B2620" s="423">
        <v>2044</v>
      </c>
      <c r="C2620" s="436" t="s">
        <v>2997</v>
      </c>
      <c r="D2620" s="433">
        <v>2.033033006300661E-3</v>
      </c>
      <c r="E2620" s="407">
        <v>1.8018692145483024E-2</v>
      </c>
      <c r="F2620" s="407">
        <v>5.4262807916556101E-4</v>
      </c>
      <c r="G2620" s="429">
        <v>4.996174549617774E-4</v>
      </c>
      <c r="H2620" s="444">
        <v>1.8535812345831835E-5</v>
      </c>
      <c r="I2620" s="412">
        <v>1.7733961308738505E-5</v>
      </c>
      <c r="J2620" s="428">
        <v>2.4984438940046622E-2</v>
      </c>
    </row>
    <row r="2621" spans="1:10" ht="15.6" x14ac:dyDescent="0.3">
      <c r="A2621" s="422" t="s">
        <v>220</v>
      </c>
      <c r="B2621" s="423">
        <v>2045</v>
      </c>
      <c r="C2621" s="436" t="s">
        <v>2998</v>
      </c>
      <c r="D2621" s="433">
        <v>1.9880317017801769E-3</v>
      </c>
      <c r="E2621" s="407">
        <v>1.78728098770208E-2</v>
      </c>
      <c r="F2621" s="407">
        <v>5.3282521404515748E-4</v>
      </c>
      <c r="G2621" s="429">
        <v>4.9059423699681227E-4</v>
      </c>
      <c r="H2621" s="444">
        <v>1.8271701939585116E-5</v>
      </c>
      <c r="I2621" s="412">
        <v>1.748127620175599E-5</v>
      </c>
      <c r="J2621" s="428">
        <v>2.4934278258508958E-2</v>
      </c>
    </row>
    <row r="2622" spans="1:10" ht="15.6" x14ac:dyDescent="0.3">
      <c r="A2622" s="422" t="s">
        <v>220</v>
      </c>
      <c r="B2622" s="423">
        <v>2046</v>
      </c>
      <c r="C2622" s="436" t="s">
        <v>2999</v>
      </c>
      <c r="D2622" s="433">
        <v>1.9489580047727479E-3</v>
      </c>
      <c r="E2622" s="407">
        <v>1.7752461233043023E-2</v>
      </c>
      <c r="F2622" s="407">
        <v>5.2466608420392434E-4</v>
      </c>
      <c r="G2622" s="429">
        <v>4.8308430709582099E-4</v>
      </c>
      <c r="H2622" s="444">
        <v>1.8059476908480671E-5</v>
      </c>
      <c r="I2622" s="412">
        <v>1.7278231931554443E-5</v>
      </c>
      <c r="J2622" s="428">
        <v>2.489295153957358E-2</v>
      </c>
    </row>
    <row r="2623" spans="1:10" ht="15.6" x14ac:dyDescent="0.3">
      <c r="A2623" s="422" t="s">
        <v>220</v>
      </c>
      <c r="B2623" s="423">
        <v>2047</v>
      </c>
      <c r="C2623" s="436" t="s">
        <v>3000</v>
      </c>
      <c r="D2623" s="433">
        <v>1.9132611550056458E-3</v>
      </c>
      <c r="E2623" s="407">
        <v>1.7635459625814032E-2</v>
      </c>
      <c r="F2623" s="407">
        <v>5.1788064548215554E-4</v>
      </c>
      <c r="G2623" s="429">
        <v>4.7683871756024586E-4</v>
      </c>
      <c r="H2623" s="444">
        <v>1.7881645084016607E-5</v>
      </c>
      <c r="I2623" s="412">
        <v>1.7108093033098392E-5</v>
      </c>
      <c r="J2623" s="428">
        <v>2.48593590006356E-2</v>
      </c>
    </row>
    <row r="2624" spans="1:10" ht="15.6" x14ac:dyDescent="0.3">
      <c r="A2624" s="422" t="s">
        <v>220</v>
      </c>
      <c r="B2624" s="423">
        <v>2048</v>
      </c>
      <c r="C2624" s="436" t="s">
        <v>3001</v>
      </c>
      <c r="D2624" s="433">
        <v>1.8837107194245553E-3</v>
      </c>
      <c r="E2624" s="407">
        <v>1.7534313489410352E-2</v>
      </c>
      <c r="F2624" s="407">
        <v>5.122519044092037E-4</v>
      </c>
      <c r="G2624" s="429">
        <v>4.7165739265947449E-4</v>
      </c>
      <c r="H2624" s="444">
        <v>1.7723231042856992E-5</v>
      </c>
      <c r="I2624" s="412">
        <v>1.6956531913236413E-5</v>
      </c>
      <c r="J2624" s="428">
        <v>2.4831407503708998E-2</v>
      </c>
    </row>
    <row r="2625" spans="1:10" ht="15.6" x14ac:dyDescent="0.3">
      <c r="A2625" s="422" t="s">
        <v>220</v>
      </c>
      <c r="B2625" s="423">
        <v>2049</v>
      </c>
      <c r="C2625" s="436" t="s">
        <v>3002</v>
      </c>
      <c r="D2625" s="433">
        <v>1.8729202768207431E-3</v>
      </c>
      <c r="E2625" s="407">
        <v>1.7540878716843192E-2</v>
      </c>
      <c r="F2625" s="407">
        <v>5.0865971073026529E-4</v>
      </c>
      <c r="G2625" s="429">
        <v>4.6835045720853441E-4</v>
      </c>
      <c r="H2625" s="444">
        <v>1.7614694349057446E-5</v>
      </c>
      <c r="I2625" s="412">
        <v>1.6852690468766239E-5</v>
      </c>
      <c r="J2625" s="428">
        <v>2.4808353664134027E-2</v>
      </c>
    </row>
    <row r="2626" spans="1:10" ht="15.6" x14ac:dyDescent="0.3">
      <c r="A2626" s="422" t="s">
        <v>220</v>
      </c>
      <c r="B2626" s="423">
        <v>2050</v>
      </c>
      <c r="C2626" s="436" t="s">
        <v>3003</v>
      </c>
      <c r="D2626" s="433">
        <v>1.86447848400871E-3</v>
      </c>
      <c r="E2626" s="407">
        <v>1.7549821229754674E-2</v>
      </c>
      <c r="F2626" s="407">
        <v>5.0574800714730194E-4</v>
      </c>
      <c r="G2626" s="429">
        <v>4.6566915533485293E-4</v>
      </c>
      <c r="H2626" s="444">
        <v>1.7504764122171415E-5</v>
      </c>
      <c r="I2626" s="412">
        <v>1.674751577483402E-5</v>
      </c>
      <c r="J2626" s="428">
        <v>2.4789808865608724E-2</v>
      </c>
    </row>
    <row r="2627" spans="1:10" ht="15.6" x14ac:dyDescent="0.3">
      <c r="A2627" s="422" t="s">
        <v>221</v>
      </c>
      <c r="B2627" s="423">
        <v>2015</v>
      </c>
      <c r="C2627" s="436" t="s">
        <v>3004</v>
      </c>
      <c r="D2627" s="433">
        <v>5.4328343143226369E-2</v>
      </c>
      <c r="E2627" s="407">
        <v>0.17874552335103711</v>
      </c>
      <c r="F2627" s="407">
        <v>2.2623447188865218E-3</v>
      </c>
      <c r="G2627" s="429">
        <v>2.0891749078922215E-3</v>
      </c>
      <c r="H2627" s="444">
        <v>1.4779893932367715E-4</v>
      </c>
      <c r="I2627" s="412">
        <v>1.4140522263261256E-4</v>
      </c>
      <c r="J2627" s="428">
        <v>4.5212109250684689E-2</v>
      </c>
    </row>
    <row r="2628" spans="1:10" ht="15.6" x14ac:dyDescent="0.3">
      <c r="A2628" s="422" t="s">
        <v>221</v>
      </c>
      <c r="B2628" s="423">
        <v>2016</v>
      </c>
      <c r="C2628" s="436" t="s">
        <v>3005</v>
      </c>
      <c r="D2628" s="433">
        <v>4.508299884637524E-2</v>
      </c>
      <c r="E2628" s="407">
        <v>0.15253831247881131</v>
      </c>
      <c r="F2628" s="407">
        <v>2.1688574548917464E-3</v>
      </c>
      <c r="G2628" s="429">
        <v>2.0012610523618157E-3</v>
      </c>
      <c r="H2628" s="444">
        <v>1.2450042735117118E-4</v>
      </c>
      <c r="I2628" s="412">
        <v>1.191145939748125E-4</v>
      </c>
      <c r="J2628" s="428">
        <v>4.4388767592248579E-2</v>
      </c>
    </row>
    <row r="2629" spans="1:10" ht="15.6" x14ac:dyDescent="0.3">
      <c r="A2629" s="422" t="s">
        <v>221</v>
      </c>
      <c r="B2629" s="423">
        <v>2017</v>
      </c>
      <c r="C2629" s="436" t="s">
        <v>3006</v>
      </c>
      <c r="D2629" s="433">
        <v>3.7637367011795174E-2</v>
      </c>
      <c r="E2629" s="407">
        <v>0.13024601991606297</v>
      </c>
      <c r="F2629" s="407">
        <v>2.131300031758807E-3</v>
      </c>
      <c r="G2629" s="429">
        <v>1.9655464412708878E-3</v>
      </c>
      <c r="H2629" s="444">
        <v>1.134061687639257E-4</v>
      </c>
      <c r="I2629" s="412">
        <v>1.0850026810311203E-4</v>
      </c>
      <c r="J2629" s="428">
        <v>4.3278191630242713E-2</v>
      </c>
    </row>
    <row r="2630" spans="1:10" ht="15.6" x14ac:dyDescent="0.3">
      <c r="A2630" s="422" t="s">
        <v>221</v>
      </c>
      <c r="B2630" s="423">
        <v>2018</v>
      </c>
      <c r="C2630" s="436" t="s">
        <v>3007</v>
      </c>
      <c r="D2630" s="433">
        <v>3.1101435244372932E-2</v>
      </c>
      <c r="E2630" s="407">
        <v>0.11100650083835108</v>
      </c>
      <c r="F2630" s="407">
        <v>2.1201774511185206E-3</v>
      </c>
      <c r="G2630" s="429">
        <v>1.9543238477453956E-3</v>
      </c>
      <c r="H2630" s="444">
        <v>1.0468024618717268E-4</v>
      </c>
      <c r="I2630" s="412">
        <v>1.0015182507444756E-4</v>
      </c>
      <c r="J2630" s="428">
        <v>4.2082155655644209E-2</v>
      </c>
    </row>
    <row r="2631" spans="1:10" ht="15.6" x14ac:dyDescent="0.3">
      <c r="A2631" s="422" t="s">
        <v>221</v>
      </c>
      <c r="B2631" s="423">
        <v>2019</v>
      </c>
      <c r="C2631" s="436" t="s">
        <v>3008</v>
      </c>
      <c r="D2631" s="433">
        <v>2.5704600117533571E-2</v>
      </c>
      <c r="E2631" s="407">
        <v>9.4860324572179272E-2</v>
      </c>
      <c r="F2631" s="407">
        <v>2.102942251724832E-3</v>
      </c>
      <c r="G2631" s="429">
        <v>1.9376939007847848E-3</v>
      </c>
      <c r="H2631" s="444">
        <v>9.6371457595412127E-5</v>
      </c>
      <c r="I2631" s="412">
        <v>9.2202470999232098E-5</v>
      </c>
      <c r="J2631" s="428">
        <v>4.0582519916528732E-2</v>
      </c>
    </row>
    <row r="2632" spans="1:10" ht="15.6" x14ac:dyDescent="0.3">
      <c r="A2632" s="422" t="s">
        <v>221</v>
      </c>
      <c r="B2632" s="423">
        <v>2020</v>
      </c>
      <c r="C2632" s="436" t="s">
        <v>3009</v>
      </c>
      <c r="D2632" s="433">
        <v>2.1782299614797319E-2</v>
      </c>
      <c r="E2632" s="407">
        <v>8.1738991077713055E-2</v>
      </c>
      <c r="F2632" s="407">
        <v>2.0368872253631715E-3</v>
      </c>
      <c r="G2632" s="429">
        <v>1.8765432726061085E-3</v>
      </c>
      <c r="H2632" s="444">
        <v>9.0007455682963674E-5</v>
      </c>
      <c r="I2632" s="412">
        <v>8.6113772992453338E-5</v>
      </c>
      <c r="J2632" s="428">
        <v>3.9326479782517715E-2</v>
      </c>
    </row>
    <row r="2633" spans="1:10" ht="15.6" x14ac:dyDescent="0.3">
      <c r="A2633" s="422" t="s">
        <v>221</v>
      </c>
      <c r="B2633" s="423">
        <v>2021</v>
      </c>
      <c r="C2633" s="436" t="s">
        <v>3010</v>
      </c>
      <c r="D2633" s="433">
        <v>1.871270545461956E-2</v>
      </c>
      <c r="E2633" s="407">
        <v>7.0814883009840734E-2</v>
      </c>
      <c r="F2633" s="407">
        <v>1.9213008850742996E-3</v>
      </c>
      <c r="G2633" s="429">
        <v>1.7698655719144696E-3</v>
      </c>
      <c r="H2633" s="444">
        <v>8.2171592008342071E-5</v>
      </c>
      <c r="I2633" s="412">
        <v>7.8616885311804559E-5</v>
      </c>
      <c r="J2633" s="428">
        <v>3.8062897841584946E-2</v>
      </c>
    </row>
    <row r="2634" spans="1:10" ht="15.6" x14ac:dyDescent="0.3">
      <c r="A2634" s="422" t="s">
        <v>221</v>
      </c>
      <c r="B2634" s="423">
        <v>2022</v>
      </c>
      <c r="C2634" s="436" t="s">
        <v>3011</v>
      </c>
      <c r="D2634" s="433">
        <v>1.5785522803995838E-2</v>
      </c>
      <c r="E2634" s="407">
        <v>6.1395318526720123E-2</v>
      </c>
      <c r="F2634" s="407">
        <v>1.8117440851996957E-3</v>
      </c>
      <c r="G2634" s="429">
        <v>1.6687127798438288E-3</v>
      </c>
      <c r="H2634" s="444">
        <v>7.5460071407052267E-5</v>
      </c>
      <c r="I2634" s="412">
        <v>7.2195702120831631E-5</v>
      </c>
      <c r="J2634" s="428">
        <v>3.6818614818011644E-2</v>
      </c>
    </row>
    <row r="2635" spans="1:10" ht="15.6" x14ac:dyDescent="0.3">
      <c r="A2635" s="422" t="s">
        <v>221</v>
      </c>
      <c r="B2635" s="423">
        <v>2023</v>
      </c>
      <c r="C2635" s="436" t="s">
        <v>3012</v>
      </c>
      <c r="D2635" s="433">
        <v>1.37180348538631E-2</v>
      </c>
      <c r="E2635" s="407">
        <v>5.3894625334293365E-2</v>
      </c>
      <c r="F2635" s="407">
        <v>1.7203883096072361E-3</v>
      </c>
      <c r="G2635" s="429">
        <v>1.5844308559393558E-3</v>
      </c>
      <c r="H2635" s="444">
        <v>6.8648419256337625E-5</v>
      </c>
      <c r="I2635" s="412">
        <v>6.567871902693866E-5</v>
      </c>
      <c r="J2635" s="428">
        <v>3.5593375135673337E-2</v>
      </c>
    </row>
    <row r="2636" spans="1:10" ht="15.6" x14ac:dyDescent="0.3">
      <c r="A2636" s="422" t="s">
        <v>221</v>
      </c>
      <c r="B2636" s="423">
        <v>2024</v>
      </c>
      <c r="C2636" s="436" t="s">
        <v>3013</v>
      </c>
      <c r="D2636" s="433">
        <v>1.2114064890602386E-2</v>
      </c>
      <c r="E2636" s="407">
        <v>4.7797581187998261E-2</v>
      </c>
      <c r="F2636" s="407">
        <v>1.6606879192988281E-3</v>
      </c>
      <c r="G2636" s="429">
        <v>1.5292355531389421E-3</v>
      </c>
      <c r="H2636" s="444">
        <v>6.126188676132093E-5</v>
      </c>
      <c r="I2636" s="412">
        <v>5.8611724657963957E-5</v>
      </c>
      <c r="J2636" s="428">
        <v>3.4397599455019405E-2</v>
      </c>
    </row>
    <row r="2637" spans="1:10" ht="15.6" x14ac:dyDescent="0.3">
      <c r="A2637" s="422" t="s">
        <v>221</v>
      </c>
      <c r="B2637" s="423">
        <v>2025</v>
      </c>
      <c r="C2637" s="436" t="s">
        <v>3014</v>
      </c>
      <c r="D2637" s="433">
        <v>1.0675776723465921E-2</v>
      </c>
      <c r="E2637" s="407">
        <v>4.280361665568589E-2</v>
      </c>
      <c r="F2637" s="407">
        <v>1.5956565243582471E-3</v>
      </c>
      <c r="G2637" s="429">
        <v>1.4692281760365802E-3</v>
      </c>
      <c r="H2637" s="444">
        <v>5.5777072501918712E-5</v>
      </c>
      <c r="I2637" s="412">
        <v>5.3364181035537899E-5</v>
      </c>
      <c r="J2637" s="428">
        <v>3.3229385065049785E-2</v>
      </c>
    </row>
    <row r="2638" spans="1:10" ht="15.6" x14ac:dyDescent="0.3">
      <c r="A2638" s="422" t="s">
        <v>221</v>
      </c>
      <c r="B2638" s="423">
        <v>2026</v>
      </c>
      <c r="C2638" s="436" t="s">
        <v>3015</v>
      </c>
      <c r="D2638" s="433">
        <v>9.4920416605070983E-3</v>
      </c>
      <c r="E2638" s="407">
        <v>3.8780719989012481E-2</v>
      </c>
      <c r="F2638" s="407">
        <v>1.5243355012038089E-3</v>
      </c>
      <c r="G2638" s="429">
        <v>1.4034359473441662E-3</v>
      </c>
      <c r="H2638" s="444">
        <v>5.0034440472988117E-5</v>
      </c>
      <c r="I2638" s="412">
        <v>4.7869972726168722E-5</v>
      </c>
      <c r="J2638" s="428">
        <v>3.2154045481593334E-2</v>
      </c>
    </row>
    <row r="2639" spans="1:10" ht="15.6" x14ac:dyDescent="0.3">
      <c r="A2639" s="422" t="s">
        <v>221</v>
      </c>
      <c r="B2639" s="423">
        <v>2027</v>
      </c>
      <c r="C2639" s="436" t="s">
        <v>3016</v>
      </c>
      <c r="D2639" s="433">
        <v>8.4855405404906502E-3</v>
      </c>
      <c r="E2639" s="407">
        <v>3.5406356017469783E-2</v>
      </c>
      <c r="F2639" s="407">
        <v>1.4397771983600939E-3</v>
      </c>
      <c r="G2639" s="429">
        <v>1.3254418325795824E-3</v>
      </c>
      <c r="H2639" s="444">
        <v>4.3453855778060441E-5</v>
      </c>
      <c r="I2639" s="412">
        <v>4.1574061212208742E-5</v>
      </c>
      <c r="J2639" s="428">
        <v>3.116424499830231E-2</v>
      </c>
    </row>
    <row r="2640" spans="1:10" ht="15.6" x14ac:dyDescent="0.3">
      <c r="A2640" s="422" t="s">
        <v>221</v>
      </c>
      <c r="B2640" s="423">
        <v>2028</v>
      </c>
      <c r="C2640" s="436" t="s">
        <v>3017</v>
      </c>
      <c r="D2640" s="433">
        <v>7.6451332164779165E-3</v>
      </c>
      <c r="E2640" s="407">
        <v>3.2613520789924827E-2</v>
      </c>
      <c r="F2640" s="407">
        <v>1.3472914864128484E-3</v>
      </c>
      <c r="G2640" s="429">
        <v>1.2402193512254932E-3</v>
      </c>
      <c r="H2640" s="444">
        <v>3.8483462393476072E-5</v>
      </c>
      <c r="I2640" s="412">
        <v>3.6818684845267354E-5</v>
      </c>
      <c r="J2640" s="428">
        <v>3.0270267149013579E-2</v>
      </c>
    </row>
    <row r="2641" spans="1:10" ht="15.6" x14ac:dyDescent="0.3">
      <c r="A2641" s="422" t="s">
        <v>221</v>
      </c>
      <c r="B2641" s="423">
        <v>2029</v>
      </c>
      <c r="C2641" s="436" t="s">
        <v>3018</v>
      </c>
      <c r="D2641" s="433">
        <v>6.9052633183995012E-3</v>
      </c>
      <c r="E2641" s="407">
        <v>3.0215054851472304E-2</v>
      </c>
      <c r="F2641" s="407">
        <v>1.2617009787795049E-3</v>
      </c>
      <c r="G2641" s="429">
        <v>1.1613866382521143E-3</v>
      </c>
      <c r="H2641" s="444">
        <v>3.4851214767734306E-5</v>
      </c>
      <c r="I2641" s="412">
        <v>3.3343566643979225E-5</v>
      </c>
      <c r="J2641" s="428">
        <v>2.9468745861541589E-2</v>
      </c>
    </row>
    <row r="2642" spans="1:10" ht="15.6" x14ac:dyDescent="0.3">
      <c r="A2642" s="422" t="s">
        <v>221</v>
      </c>
      <c r="B2642" s="423">
        <v>2030</v>
      </c>
      <c r="C2642" s="436" t="s">
        <v>3019</v>
      </c>
      <c r="D2642" s="433">
        <v>6.2792670485880553E-3</v>
      </c>
      <c r="E2642" s="407">
        <v>2.8207798466269605E-2</v>
      </c>
      <c r="F2642" s="407">
        <v>1.1833250919604866E-3</v>
      </c>
      <c r="G2642" s="429">
        <v>1.0892102875223872E-3</v>
      </c>
      <c r="H2642" s="444">
        <v>3.1830188515717853E-5</v>
      </c>
      <c r="I2642" s="412">
        <v>3.04532286503497E-5</v>
      </c>
      <c r="J2642" s="428">
        <v>2.8752065097680492E-2</v>
      </c>
    </row>
    <row r="2643" spans="1:10" ht="15.6" x14ac:dyDescent="0.3">
      <c r="A2643" s="422" t="s">
        <v>221</v>
      </c>
      <c r="B2643" s="423">
        <v>2031</v>
      </c>
      <c r="C2643" s="436" t="s">
        <v>3020</v>
      </c>
      <c r="D2643" s="433">
        <v>5.7487584562854977E-3</v>
      </c>
      <c r="E2643" s="407">
        <v>2.6486355563777601E-2</v>
      </c>
      <c r="F2643" s="407">
        <v>1.1159183496266395E-3</v>
      </c>
      <c r="G2643" s="429">
        <v>1.027169497072474E-3</v>
      </c>
      <c r="H2643" s="444">
        <v>3.0146081861734804E-5</v>
      </c>
      <c r="I2643" s="412">
        <v>2.8841975704738145E-5</v>
      </c>
      <c r="J2643" s="428">
        <v>2.8113456688703822E-2</v>
      </c>
    </row>
    <row r="2644" spans="1:10" ht="15.6" x14ac:dyDescent="0.3">
      <c r="A2644" s="422" t="s">
        <v>221</v>
      </c>
      <c r="B2644" s="423">
        <v>2032</v>
      </c>
      <c r="C2644" s="436" t="s">
        <v>3021</v>
      </c>
      <c r="D2644" s="433">
        <v>5.2676085489068228E-3</v>
      </c>
      <c r="E2644" s="407">
        <v>2.5036072213475858E-2</v>
      </c>
      <c r="F2644" s="407">
        <v>1.0495932393035504E-3</v>
      </c>
      <c r="G2644" s="429">
        <v>9.6611796648969921E-4</v>
      </c>
      <c r="H2644" s="444">
        <v>2.8320848223936524E-5</v>
      </c>
      <c r="I2644" s="412">
        <v>2.7095700866160641E-5</v>
      </c>
      <c r="J2644" s="428">
        <v>2.7548005401253902E-2</v>
      </c>
    </row>
    <row r="2645" spans="1:10" ht="15.6" x14ac:dyDescent="0.3">
      <c r="A2645" s="422" t="s">
        <v>221</v>
      </c>
      <c r="B2645" s="423">
        <v>2033</v>
      </c>
      <c r="C2645" s="436" t="s">
        <v>3022</v>
      </c>
      <c r="D2645" s="433">
        <v>4.8454500118943937E-3</v>
      </c>
      <c r="E2645" s="407">
        <v>2.3813687830065863E-2</v>
      </c>
      <c r="F2645" s="407">
        <v>9.8890230554486941E-4</v>
      </c>
      <c r="G2645" s="429">
        <v>9.1027051434851855E-4</v>
      </c>
      <c r="H2645" s="444">
        <v>2.7130344794851961E-5</v>
      </c>
      <c r="I2645" s="412">
        <v>2.5956698088434796E-5</v>
      </c>
      <c r="J2645" s="428">
        <v>2.7049402855028836E-2</v>
      </c>
    </row>
    <row r="2646" spans="1:10" ht="15.6" x14ac:dyDescent="0.3">
      <c r="A2646" s="422" t="s">
        <v>221</v>
      </c>
      <c r="B2646" s="423">
        <v>2034</v>
      </c>
      <c r="C2646" s="436" t="s">
        <v>3023</v>
      </c>
      <c r="D2646" s="433">
        <v>4.462441568935013E-3</v>
      </c>
      <c r="E2646" s="407">
        <v>2.2762373568929791E-2</v>
      </c>
      <c r="F2646" s="407">
        <v>9.3262748616986467E-4</v>
      </c>
      <c r="G2646" s="429">
        <v>8.5848701169047293E-4</v>
      </c>
      <c r="H2646" s="444">
        <v>2.6033606554868374E-5</v>
      </c>
      <c r="I2646" s="412">
        <v>2.49074042592353E-5</v>
      </c>
      <c r="J2646" s="428">
        <v>2.6610764769230667E-2</v>
      </c>
    </row>
    <row r="2647" spans="1:10" ht="15.6" x14ac:dyDescent="0.3">
      <c r="A2647" s="422" t="s">
        <v>221</v>
      </c>
      <c r="B2647" s="423">
        <v>2035</v>
      </c>
      <c r="C2647" s="436" t="s">
        <v>3024</v>
      </c>
      <c r="D2647" s="433">
        <v>4.1280752626624874E-3</v>
      </c>
      <c r="E2647" s="407">
        <v>2.1901328156365772E-2</v>
      </c>
      <c r="F2647" s="407">
        <v>8.813396725084932E-4</v>
      </c>
      <c r="G2647" s="429">
        <v>8.1129182507991347E-4</v>
      </c>
      <c r="H2647" s="444">
        <v>2.5015961315732425E-5</v>
      </c>
      <c r="I2647" s="412">
        <v>2.3933781902677546E-5</v>
      </c>
      <c r="J2647" s="428">
        <v>2.6228578300199763E-2</v>
      </c>
    </row>
    <row r="2648" spans="1:10" ht="15.6" x14ac:dyDescent="0.3">
      <c r="A2648" s="422" t="s">
        <v>221</v>
      </c>
      <c r="B2648" s="423">
        <v>2036</v>
      </c>
      <c r="C2648" s="436" t="s">
        <v>3025</v>
      </c>
      <c r="D2648" s="433">
        <v>3.8285228731894049E-3</v>
      </c>
      <c r="E2648" s="407">
        <v>2.1146813712448698E-2</v>
      </c>
      <c r="F2648" s="407">
        <v>8.3657755094276062E-4</v>
      </c>
      <c r="G2648" s="429">
        <v>7.7009984409020192E-4</v>
      </c>
      <c r="H2648" s="444">
        <v>2.4080741992414992E-5</v>
      </c>
      <c r="I2648" s="412">
        <v>2.3039019753306576E-5</v>
      </c>
      <c r="J2648" s="428">
        <v>2.635589324623425E-2</v>
      </c>
    </row>
    <row r="2649" spans="1:10" ht="15.6" x14ac:dyDescent="0.3">
      <c r="A2649" s="422" t="s">
        <v>221</v>
      </c>
      <c r="B2649" s="423">
        <v>2037</v>
      </c>
      <c r="C2649" s="436" t="s">
        <v>3026</v>
      </c>
      <c r="D2649" s="433">
        <v>3.5742390446922854E-3</v>
      </c>
      <c r="E2649" s="407">
        <v>2.0534429756209935E-2</v>
      </c>
      <c r="F2649" s="407">
        <v>7.968529989210673E-4</v>
      </c>
      <c r="G2649" s="429">
        <v>7.3354419517548573E-4</v>
      </c>
      <c r="H2649" s="444">
        <v>2.3265510521194819E-5</v>
      </c>
      <c r="I2649" s="412">
        <v>2.2259054834664229E-5</v>
      </c>
      <c r="J2649" s="428">
        <v>2.6063870502389515E-2</v>
      </c>
    </row>
    <row r="2650" spans="1:10" ht="15.6" x14ac:dyDescent="0.3">
      <c r="A2650" s="422" t="s">
        <v>221</v>
      </c>
      <c r="B2650" s="423">
        <v>2038</v>
      </c>
      <c r="C2650" s="436" t="s">
        <v>3027</v>
      </c>
      <c r="D2650" s="433">
        <v>3.3403198807115376E-3</v>
      </c>
      <c r="E2650" s="407">
        <v>1.9969968518147377E-2</v>
      </c>
      <c r="F2650" s="407">
        <v>7.6164088417873463E-4</v>
      </c>
      <c r="G2650" s="429">
        <v>7.0114260064970161E-4</v>
      </c>
      <c r="H2650" s="444">
        <v>2.2585344345763497E-5</v>
      </c>
      <c r="I2650" s="412">
        <v>2.1608312346902493E-5</v>
      </c>
      <c r="J2650" s="428">
        <v>2.5815577678094632E-2</v>
      </c>
    </row>
    <row r="2651" spans="1:10" ht="15.6" x14ac:dyDescent="0.3">
      <c r="A2651" s="422" t="s">
        <v>221</v>
      </c>
      <c r="B2651" s="423">
        <v>2039</v>
      </c>
      <c r="C2651" s="436" t="s">
        <v>3028</v>
      </c>
      <c r="D2651" s="433">
        <v>3.1208497351666734E-3</v>
      </c>
      <c r="E2651" s="407">
        <v>1.944211703257933E-2</v>
      </c>
      <c r="F2651" s="407">
        <v>7.3064935424298997E-4</v>
      </c>
      <c r="G2651" s="429">
        <v>6.7262524070744209E-4</v>
      </c>
      <c r="H2651" s="444">
        <v>2.2000749522665443E-5</v>
      </c>
      <c r="I2651" s="412">
        <v>2.1049006837077316E-5</v>
      </c>
      <c r="J2651" s="428">
        <v>2.5603376532350685E-2</v>
      </c>
    </row>
    <row r="2652" spans="1:10" ht="15.6" x14ac:dyDescent="0.3">
      <c r="A2652" s="422" t="s">
        <v>221</v>
      </c>
      <c r="B2652" s="423">
        <v>2040</v>
      </c>
      <c r="C2652" s="436" t="s">
        <v>3029</v>
      </c>
      <c r="D2652" s="433">
        <v>2.9226801067575151E-3</v>
      </c>
      <c r="E2652" s="407">
        <v>1.8995209893622956E-2</v>
      </c>
      <c r="F2652" s="407">
        <v>7.0363985251306344E-4</v>
      </c>
      <c r="G2652" s="429">
        <v>6.4777201523957524E-4</v>
      </c>
      <c r="H2652" s="444">
        <v>2.1491442410539079E-5</v>
      </c>
      <c r="I2652" s="412">
        <v>2.0561732125173679E-5</v>
      </c>
      <c r="J2652" s="428">
        <v>2.5425131829817163E-2</v>
      </c>
    </row>
    <row r="2653" spans="1:10" ht="15.6" x14ac:dyDescent="0.3">
      <c r="A2653" s="422" t="s">
        <v>221</v>
      </c>
      <c r="B2653" s="423">
        <v>2041</v>
      </c>
      <c r="C2653" s="436" t="s">
        <v>3030</v>
      </c>
      <c r="D2653" s="433">
        <v>2.7697411137253161E-3</v>
      </c>
      <c r="E2653" s="407">
        <v>1.8646966271503699E-2</v>
      </c>
      <c r="F2653" s="407">
        <v>6.8265167832949852E-4</v>
      </c>
      <c r="G2653" s="429">
        <v>6.284584916855403E-4</v>
      </c>
      <c r="H2653" s="444">
        <v>2.1071023007464927E-5</v>
      </c>
      <c r="I2653" s="412">
        <v>2.0159499879375362E-5</v>
      </c>
      <c r="J2653" s="428">
        <v>2.5277515071428287E-2</v>
      </c>
    </row>
    <row r="2654" spans="1:10" ht="15.6" x14ac:dyDescent="0.3">
      <c r="A2654" s="422" t="s">
        <v>221</v>
      </c>
      <c r="B2654" s="423">
        <v>2042</v>
      </c>
      <c r="C2654" s="436" t="s">
        <v>3031</v>
      </c>
      <c r="D2654" s="433">
        <v>2.6374994171408589E-3</v>
      </c>
      <c r="E2654" s="407">
        <v>1.8321076435101159E-2</v>
      </c>
      <c r="F2654" s="407">
        <v>6.6477569733534522E-4</v>
      </c>
      <c r="G2654" s="429">
        <v>6.1200933652259392E-4</v>
      </c>
      <c r="H2654" s="444">
        <v>2.0726296555448737E-5</v>
      </c>
      <c r="I2654" s="412">
        <v>1.9829686141078165E-5</v>
      </c>
      <c r="J2654" s="428">
        <v>2.5154515447241378E-2</v>
      </c>
    </row>
    <row r="2655" spans="1:10" ht="15.6" x14ac:dyDescent="0.3">
      <c r="A2655" s="422" t="s">
        <v>221</v>
      </c>
      <c r="B2655" s="423">
        <v>2043</v>
      </c>
      <c r="C2655" s="436" t="s">
        <v>3032</v>
      </c>
      <c r="D2655" s="433">
        <v>2.5372493225712341E-3</v>
      </c>
      <c r="E2655" s="407">
        <v>1.8075921386736433E-2</v>
      </c>
      <c r="F2655" s="407">
        <v>6.4970180830904094E-4</v>
      </c>
      <c r="G2655" s="429">
        <v>5.98139135167963E-4</v>
      </c>
      <c r="H2655" s="444">
        <v>2.0449538358598156E-5</v>
      </c>
      <c r="I2655" s="412">
        <v>1.9564900381314724E-5</v>
      </c>
      <c r="J2655" s="428">
        <v>2.5053614454200963E-2</v>
      </c>
    </row>
    <row r="2656" spans="1:10" ht="15.6" x14ac:dyDescent="0.3">
      <c r="A2656" s="422" t="s">
        <v>221</v>
      </c>
      <c r="B2656" s="423">
        <v>2044</v>
      </c>
      <c r="C2656" s="436" t="s">
        <v>3033</v>
      </c>
      <c r="D2656" s="433">
        <v>2.4617368978694259E-3</v>
      </c>
      <c r="E2656" s="407">
        <v>1.7875664789331617E-2</v>
      </c>
      <c r="F2656" s="407">
        <v>6.3698396414010438E-4</v>
      </c>
      <c r="G2656" s="429">
        <v>5.8643731824144295E-4</v>
      </c>
      <c r="H2656" s="444">
        <v>2.0228796739008553E-5</v>
      </c>
      <c r="I2656" s="412">
        <v>1.9353707946475997E-5</v>
      </c>
      <c r="J2656" s="428">
        <v>2.4969160924269512E-2</v>
      </c>
    </row>
    <row r="2657" spans="1:10" ht="15.6" x14ac:dyDescent="0.3">
      <c r="A2657" s="422" t="s">
        <v>221</v>
      </c>
      <c r="B2657" s="423">
        <v>2045</v>
      </c>
      <c r="C2657" s="436" t="s">
        <v>3034</v>
      </c>
      <c r="D2657" s="433">
        <v>2.4108200530655777E-3</v>
      </c>
      <c r="E2657" s="407">
        <v>1.773747245758913E-2</v>
      </c>
      <c r="F2657" s="407">
        <v>6.2628401363986881E-4</v>
      </c>
      <c r="G2657" s="429">
        <v>5.7659278522570413E-4</v>
      </c>
      <c r="H2657" s="444">
        <v>2.0059163048020813E-5</v>
      </c>
      <c r="I2657" s="412">
        <v>1.9191412533871013E-5</v>
      </c>
      <c r="J2657" s="428">
        <v>2.4897911730811021E-2</v>
      </c>
    </row>
    <row r="2658" spans="1:10" ht="15.6" x14ac:dyDescent="0.3">
      <c r="A2658" s="422" t="s">
        <v>221</v>
      </c>
      <c r="B2658" s="423">
        <v>2046</v>
      </c>
      <c r="C2658" s="436" t="s">
        <v>3035</v>
      </c>
      <c r="D2658" s="433">
        <v>2.3671776260732452E-3</v>
      </c>
      <c r="E2658" s="407">
        <v>1.7625805195593539E-2</v>
      </c>
      <c r="F2658" s="407">
        <v>6.1742395697620756E-4</v>
      </c>
      <c r="G2658" s="429">
        <v>5.6844133066160545E-4</v>
      </c>
      <c r="H2658" s="444">
        <v>1.9926119518516176E-5</v>
      </c>
      <c r="I2658" s="412">
        <v>1.9064124408560225E-5</v>
      </c>
      <c r="J2658" s="428">
        <v>2.4838749419350329E-2</v>
      </c>
    </row>
    <row r="2659" spans="1:10" ht="15.6" x14ac:dyDescent="0.3">
      <c r="A2659" s="422" t="s">
        <v>221</v>
      </c>
      <c r="B2659" s="423">
        <v>2047</v>
      </c>
      <c r="C2659" s="436" t="s">
        <v>3036</v>
      </c>
      <c r="D2659" s="433">
        <v>2.3268291610033329E-3</v>
      </c>
      <c r="E2659" s="407">
        <v>1.7514656846573079E-2</v>
      </c>
      <c r="F2659" s="407">
        <v>6.1007683966714178E-4</v>
      </c>
      <c r="G2659" s="429">
        <v>5.6168197963629555E-4</v>
      </c>
      <c r="H2659" s="444">
        <v>1.9820214421506002E-5</v>
      </c>
      <c r="I2659" s="412">
        <v>1.8962800719167192E-5</v>
      </c>
      <c r="J2659" s="428">
        <v>2.4790245717411022E-2</v>
      </c>
    </row>
    <row r="2660" spans="1:10" ht="15.6" x14ac:dyDescent="0.3">
      <c r="A2660" s="422" t="s">
        <v>221</v>
      </c>
      <c r="B2660" s="423">
        <v>2048</v>
      </c>
      <c r="C2660" s="436" t="s">
        <v>3037</v>
      </c>
      <c r="D2660" s="433">
        <v>2.2930527704489085E-3</v>
      </c>
      <c r="E2660" s="407">
        <v>1.7417141056514065E-2</v>
      </c>
      <c r="F2660" s="407">
        <v>6.0397428076367421E-4</v>
      </c>
      <c r="G2660" s="429">
        <v>5.5606771578380683E-4</v>
      </c>
      <c r="H2660" s="444">
        <v>1.973474153973813E-5</v>
      </c>
      <c r="I2660" s="412">
        <v>1.8881025356429546E-5</v>
      </c>
      <c r="J2660" s="428">
        <v>2.4750611423575042E-2</v>
      </c>
    </row>
    <row r="2661" spans="1:10" ht="15.6" x14ac:dyDescent="0.3">
      <c r="A2661" s="422" t="s">
        <v>221</v>
      </c>
      <c r="B2661" s="423">
        <v>2049</v>
      </c>
      <c r="C2661" s="436" t="s">
        <v>3038</v>
      </c>
      <c r="D2661" s="433">
        <v>2.2808866468412938E-3</v>
      </c>
      <c r="E2661" s="407">
        <v>1.7423116227841248E-2</v>
      </c>
      <c r="F2661" s="407">
        <v>6.0010434572715953E-4</v>
      </c>
      <c r="G2661" s="429">
        <v>5.5250704246144608E-4</v>
      </c>
      <c r="H2661" s="444">
        <v>1.9670066720131654E-5</v>
      </c>
      <c r="I2661" s="412">
        <v>1.8819148340890553E-5</v>
      </c>
      <c r="J2661" s="428">
        <v>2.4718696577362122E-2</v>
      </c>
    </row>
    <row r="2662" spans="1:10" ht="16.2" thickBot="1" x14ac:dyDescent="0.35">
      <c r="A2662" s="424" t="s">
        <v>221</v>
      </c>
      <c r="B2662" s="425">
        <v>2050</v>
      </c>
      <c r="C2662" s="432" t="s">
        <v>3039</v>
      </c>
      <c r="D2662" s="434">
        <v>2.2713979196713752E-3</v>
      </c>
      <c r="E2662" s="408">
        <v>1.7431922685019363E-2</v>
      </c>
      <c r="F2662" s="408">
        <v>5.9696565248821447E-4</v>
      </c>
      <c r="G2662" s="431">
        <v>5.4961877569638113E-4</v>
      </c>
      <c r="H2662" s="445">
        <v>1.9606913375880038E-5</v>
      </c>
      <c r="I2662" s="413">
        <v>1.8758726982356064E-5</v>
      </c>
      <c r="J2662" s="430">
        <v>2.4692375308652287E-2</v>
      </c>
    </row>
  </sheetData>
  <sheetProtection algorithmName="SHA-512" hashValue="jXnAEpZtroaKxIbaQGTFHqOT8q4anTixC5B2o9ZexKoNE5bQOUC1XwVk6Se9ilHFKlDAQNo4zh5f/BC6mvz27Q==" saltValue="iOXoGGP24bkodlcZeU0SSQ==" spinCount="100000" sheet="1" objects="1" scenarios="1"/>
  <autoFilter ref="A34:I34" xr:uid="{00000000-0009-0000-0000-00000F000000}"/>
  <mergeCells count="13">
    <mergeCell ref="A10:J10"/>
    <mergeCell ref="A1:I1"/>
    <mergeCell ref="A3:I3"/>
    <mergeCell ref="A4:I4"/>
    <mergeCell ref="A6:I6"/>
    <mergeCell ref="A9:J9"/>
    <mergeCell ref="D33:G33"/>
    <mergeCell ref="H33:I33"/>
    <mergeCell ref="A14:I15"/>
    <mergeCell ref="A27:I31"/>
    <mergeCell ref="A22:C22"/>
    <mergeCell ref="A23:C23"/>
    <mergeCell ref="A25:C25"/>
  </mergeCells>
  <hyperlinks>
    <hyperlink ref="A23" r:id="rId1" tooltip="Link to EMFAC2017 Database" xr:uid="{00000000-0004-0000-0F00-000000000000}"/>
    <hyperlink ref="A25" r:id="rId2" xr:uid="{00000000-0004-0000-0F00-000001000000}"/>
  </hyperlinks>
  <pageMargins left="3.5416666666666665E-3" right="3.7499999999999999E-3" top="3.7499999999999999E-3" bottom="0.75" header="0.3" footer="0.3"/>
  <pageSetup scale="46" fitToHeight="0" orientation="portrait" r:id="rId3"/>
  <headerFooter>
    <oddFooter>&amp;L&amp;"Avenir LT Std 55 Roman,Regular"&amp;12VERSION - February 11, 2020&amp;C&amp;"Avenir LT Std 55 Roman,Regular"&amp;12Page &amp;P of &amp;N &amp;R&amp;"Avenir LT Std 55 Roman,Regular"&amp;12&amp;A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2EFDA"/>
    <pageSetUpPr fitToPage="1"/>
  </sheetPr>
  <dimension ref="B1:U188"/>
  <sheetViews>
    <sheetView showGridLines="0" view="pageLayout" zoomScaleNormal="100" workbookViewId="0">
      <selection activeCell="B9" sqref="B9"/>
    </sheetView>
  </sheetViews>
  <sheetFormatPr defaultColWidth="9.109375" defaultRowHeight="15" customHeight="1" x14ac:dyDescent="0.25"/>
  <cols>
    <col min="1" max="1" width="2.88671875" style="36" customWidth="1"/>
    <col min="2" max="2" width="8.5546875" style="36" customWidth="1"/>
    <col min="3" max="3" width="35.6640625" style="36" customWidth="1"/>
    <col min="4" max="4" width="47.33203125" style="36" customWidth="1"/>
    <col min="5" max="5" width="73.109375" style="36" customWidth="1"/>
    <col min="6" max="6" width="10.109375" style="36" customWidth="1"/>
    <col min="7" max="16384" width="9.109375" style="36"/>
  </cols>
  <sheetData>
    <row r="1" spans="2:7" s="34" customFormat="1" ht="18.75" customHeight="1" x14ac:dyDescent="0.25">
      <c r="B1" s="642" t="s">
        <v>196</v>
      </c>
      <c r="C1" s="643"/>
      <c r="D1" s="643"/>
      <c r="E1" s="644"/>
    </row>
    <row r="2" spans="2:7" s="34" customFormat="1" ht="18.75" customHeight="1" x14ac:dyDescent="0.25">
      <c r="B2" s="645"/>
      <c r="C2" s="646"/>
      <c r="D2" s="646"/>
      <c r="E2" s="647"/>
    </row>
    <row r="3" spans="2:7" s="34" customFormat="1" ht="18.75" customHeight="1" x14ac:dyDescent="0.25">
      <c r="B3" s="648" t="s">
        <v>3129</v>
      </c>
      <c r="C3" s="649"/>
      <c r="D3" s="649"/>
      <c r="E3" s="650"/>
    </row>
    <row r="4" spans="2:7" s="34" customFormat="1" ht="18.75" customHeight="1" x14ac:dyDescent="0.25">
      <c r="B4" s="651" t="s">
        <v>162</v>
      </c>
      <c r="C4" s="652"/>
      <c r="D4" s="652"/>
      <c r="E4" s="653"/>
    </row>
    <row r="5" spans="2:7" s="34" customFormat="1" ht="18.75" customHeight="1" x14ac:dyDescent="0.25">
      <c r="B5" s="645"/>
      <c r="C5" s="646"/>
      <c r="D5" s="646"/>
      <c r="E5" s="647"/>
    </row>
    <row r="6" spans="2:7" s="34" customFormat="1" ht="18.75" customHeight="1" x14ac:dyDescent="0.25">
      <c r="B6" s="648" t="s">
        <v>251</v>
      </c>
      <c r="C6" s="649"/>
      <c r="D6" s="649"/>
      <c r="E6" s="650"/>
    </row>
    <row r="7" spans="2:7" s="34" customFormat="1" ht="18.75" customHeight="1" x14ac:dyDescent="0.25">
      <c r="B7" s="814" t="s">
        <v>3139</v>
      </c>
      <c r="C7" s="649"/>
      <c r="D7" s="649"/>
      <c r="E7" s="650"/>
    </row>
    <row r="8" spans="2:7" ht="18.75" customHeight="1" x14ac:dyDescent="0.25">
      <c r="B8" s="35"/>
      <c r="E8" s="620"/>
    </row>
    <row r="9" spans="2:7" ht="18.75" customHeight="1" x14ac:dyDescent="0.3">
      <c r="B9" s="621" t="s">
        <v>255</v>
      </c>
      <c r="C9" s="622"/>
      <c r="D9" s="623"/>
      <c r="E9" s="624"/>
    </row>
    <row r="10" spans="2:7" s="37" customFormat="1" ht="15.6" x14ac:dyDescent="0.25">
      <c r="B10" s="811" t="s">
        <v>3138</v>
      </c>
      <c r="C10" s="611"/>
      <c r="D10" s="611"/>
      <c r="E10" s="617"/>
      <c r="F10" s="476"/>
      <c r="G10" s="476"/>
    </row>
    <row r="11" spans="2:7" s="37" customFormat="1" ht="15.6" x14ac:dyDescent="0.25">
      <c r="B11" s="812" t="s">
        <v>3137</v>
      </c>
      <c r="C11" s="613"/>
      <c r="D11" s="613"/>
      <c r="E11" s="618"/>
      <c r="F11" s="476"/>
      <c r="G11" s="476"/>
    </row>
    <row r="12" spans="2:7" ht="15.75" customHeight="1" x14ac:dyDescent="0.3">
      <c r="B12" s="38"/>
      <c r="C12" s="39"/>
      <c r="D12" s="40"/>
      <c r="E12" s="45"/>
    </row>
    <row r="13" spans="2:7" ht="15.75" customHeight="1" x14ac:dyDescent="0.3">
      <c r="B13" s="41" t="s">
        <v>256</v>
      </c>
      <c r="C13" s="42"/>
      <c r="D13" s="40"/>
      <c r="E13" s="45"/>
    </row>
    <row r="14" spans="2:7" ht="15.75" customHeight="1" x14ac:dyDescent="0.3">
      <c r="B14" s="50" t="s">
        <v>3130</v>
      </c>
      <c r="C14" s="519"/>
      <c r="D14" s="519"/>
      <c r="E14" s="45"/>
    </row>
    <row r="15" spans="2:7" ht="15.75" customHeight="1" x14ac:dyDescent="0.3">
      <c r="B15" s="50" t="s">
        <v>3131</v>
      </c>
      <c r="C15" s="519"/>
      <c r="D15" s="519"/>
      <c r="E15" s="45"/>
    </row>
    <row r="16" spans="2:7" ht="15.75" customHeight="1" x14ac:dyDescent="0.3">
      <c r="B16" s="50"/>
      <c r="C16" s="519"/>
      <c r="D16" s="519"/>
      <c r="E16" s="45"/>
    </row>
    <row r="17" spans="2:5" ht="15.75" customHeight="1" x14ac:dyDescent="0.3">
      <c r="B17" s="43" t="s">
        <v>2336</v>
      </c>
      <c r="C17" s="44"/>
      <c r="E17" s="45" t="s">
        <v>2337</v>
      </c>
    </row>
    <row r="18" spans="2:5" ht="15.75" customHeight="1" x14ac:dyDescent="0.3">
      <c r="B18" s="43" t="s">
        <v>2338</v>
      </c>
      <c r="C18" s="44"/>
      <c r="E18" s="45" t="s">
        <v>2339</v>
      </c>
    </row>
    <row r="19" spans="2:5" ht="15.75" customHeight="1" x14ac:dyDescent="0.3">
      <c r="B19" s="43" t="s">
        <v>2340</v>
      </c>
      <c r="C19" s="44"/>
      <c r="D19" s="46"/>
      <c r="E19" s="45" t="s">
        <v>2341</v>
      </c>
    </row>
    <row r="20" spans="2:5" ht="15.75" customHeight="1" x14ac:dyDescent="0.3">
      <c r="B20" s="43" t="s">
        <v>2342</v>
      </c>
      <c r="C20" s="44"/>
      <c r="D20" s="46"/>
      <c r="E20" s="45" t="s">
        <v>2343</v>
      </c>
    </row>
    <row r="21" spans="2:5" ht="15.75" customHeight="1" x14ac:dyDescent="0.3">
      <c r="B21" s="47"/>
      <c r="C21" s="48"/>
      <c r="D21" s="49"/>
      <c r="E21" s="45"/>
    </row>
    <row r="22" spans="2:5" ht="15.75" customHeight="1" x14ac:dyDescent="0.3">
      <c r="B22" s="50" t="s">
        <v>306</v>
      </c>
      <c r="C22" s="519"/>
      <c r="D22" s="519"/>
      <c r="E22" s="45"/>
    </row>
    <row r="23" spans="2:5" ht="15.75" customHeight="1" x14ac:dyDescent="0.3">
      <c r="B23" s="520" t="s">
        <v>2344</v>
      </c>
      <c r="C23" s="521"/>
      <c r="D23" s="521"/>
      <c r="E23" s="45"/>
    </row>
    <row r="24" spans="2:5" ht="15.75" customHeight="1" x14ac:dyDescent="0.3">
      <c r="B24" s="50"/>
      <c r="C24" s="48"/>
      <c r="D24" s="49"/>
      <c r="E24" s="45"/>
    </row>
    <row r="25" spans="2:5" ht="15.75" customHeight="1" x14ac:dyDescent="0.3">
      <c r="B25" s="50" t="s">
        <v>270</v>
      </c>
      <c r="C25" s="519"/>
      <c r="D25" s="519"/>
      <c r="E25" s="45"/>
    </row>
    <row r="26" spans="2:5" ht="6" customHeight="1" thickBot="1" x14ac:dyDescent="0.35">
      <c r="B26" s="38"/>
      <c r="C26" s="39"/>
      <c r="D26" s="40"/>
      <c r="E26" s="45"/>
    </row>
    <row r="27" spans="2:5" ht="18" customHeight="1" x14ac:dyDescent="0.25">
      <c r="B27" s="524" t="s">
        <v>74</v>
      </c>
      <c r="C27" s="525"/>
      <c r="D27" s="526"/>
      <c r="E27" s="533"/>
    </row>
    <row r="28" spans="2:5" ht="18" customHeight="1" x14ac:dyDescent="0.25">
      <c r="B28" s="474" t="s">
        <v>257</v>
      </c>
      <c r="C28" s="523"/>
      <c r="D28" s="475"/>
      <c r="E28" s="534"/>
    </row>
    <row r="29" spans="2:5" ht="18" customHeight="1" x14ac:dyDescent="0.25">
      <c r="B29" s="474" t="s">
        <v>81</v>
      </c>
      <c r="C29" s="523"/>
      <c r="D29" s="475"/>
      <c r="E29" s="534"/>
    </row>
    <row r="30" spans="2:5" ht="18" customHeight="1" x14ac:dyDescent="0.25">
      <c r="B30" s="474" t="s">
        <v>82</v>
      </c>
      <c r="C30" s="523"/>
      <c r="D30" s="475"/>
      <c r="E30" s="534"/>
    </row>
    <row r="31" spans="2:5" ht="18" customHeight="1" x14ac:dyDescent="0.25">
      <c r="B31" s="474" t="s">
        <v>83</v>
      </c>
      <c r="C31" s="523"/>
      <c r="D31" s="475"/>
      <c r="E31" s="527"/>
    </row>
    <row r="32" spans="2:5" ht="18" customHeight="1" x14ac:dyDescent="0.25">
      <c r="B32" s="474" t="s">
        <v>258</v>
      </c>
      <c r="C32" s="523"/>
      <c r="D32" s="475"/>
      <c r="E32" s="535"/>
    </row>
    <row r="33" spans="2:21" ht="18" customHeight="1" x14ac:dyDescent="0.25">
      <c r="B33" s="474" t="s">
        <v>2345</v>
      </c>
      <c r="C33" s="523"/>
      <c r="D33" s="475"/>
      <c r="E33" s="528">
        <v>0</v>
      </c>
    </row>
    <row r="34" spans="2:21" ht="18" customHeight="1" x14ac:dyDescent="0.25">
      <c r="B34" s="474" t="s">
        <v>259</v>
      </c>
      <c r="C34" s="523"/>
      <c r="D34" s="475"/>
      <c r="E34" s="528">
        <v>0</v>
      </c>
    </row>
    <row r="35" spans="2:21" ht="18" customHeight="1" x14ac:dyDescent="0.25">
      <c r="B35" s="474" t="s">
        <v>327</v>
      </c>
      <c r="C35" s="523"/>
      <c r="D35" s="475"/>
      <c r="E35" s="529">
        <f>SUM(E33+E34)</f>
        <v>0</v>
      </c>
    </row>
    <row r="36" spans="2:21" ht="18" customHeight="1" x14ac:dyDescent="0.25">
      <c r="B36" s="474" t="s">
        <v>260</v>
      </c>
      <c r="C36" s="523"/>
      <c r="D36" s="475"/>
      <c r="E36" s="528">
        <v>0</v>
      </c>
    </row>
    <row r="37" spans="2:21" ht="18" customHeight="1" thickBot="1" x14ac:dyDescent="0.3">
      <c r="B37" s="522" t="s">
        <v>261</v>
      </c>
      <c r="C37" s="530"/>
      <c r="D37" s="531"/>
      <c r="E37" s="532">
        <f>SUM(E35:E36)</f>
        <v>0</v>
      </c>
    </row>
    <row r="38" spans="2:21" ht="15" customHeight="1" thickBot="1" x14ac:dyDescent="0.35">
      <c r="B38" s="51"/>
      <c r="C38" s="40"/>
      <c r="D38" s="40"/>
      <c r="E38" s="45"/>
    </row>
    <row r="39" spans="2:21" ht="15" customHeight="1" thickBot="1" x14ac:dyDescent="0.35">
      <c r="B39" s="654" t="s">
        <v>262</v>
      </c>
      <c r="C39" s="655"/>
      <c r="D39" s="40"/>
      <c r="E39" s="45"/>
      <c r="F39" s="52"/>
      <c r="G39" s="52"/>
      <c r="H39" s="52"/>
      <c r="I39" s="52"/>
      <c r="J39" s="52"/>
      <c r="K39" s="52"/>
      <c r="L39" s="52"/>
      <c r="M39" s="52"/>
      <c r="N39" s="52"/>
      <c r="O39" s="52"/>
      <c r="P39" s="52"/>
      <c r="Q39" s="52"/>
      <c r="R39" s="52"/>
      <c r="S39" s="53"/>
      <c r="T39" s="53"/>
      <c r="U39" s="52"/>
    </row>
    <row r="40" spans="2:21" ht="15" customHeight="1" thickTop="1" x14ac:dyDescent="0.3">
      <c r="B40" s="54" t="s">
        <v>263</v>
      </c>
      <c r="C40" s="55" t="s">
        <v>307</v>
      </c>
      <c r="D40" s="40"/>
      <c r="E40" s="45"/>
      <c r="F40" s="52"/>
    </row>
    <row r="41" spans="2:21" ht="15" customHeight="1" x14ac:dyDescent="0.3">
      <c r="B41" s="56" t="s">
        <v>264</v>
      </c>
      <c r="C41" s="55" t="s">
        <v>265</v>
      </c>
      <c r="D41" s="57"/>
      <c r="E41" s="45"/>
      <c r="F41" s="52"/>
    </row>
    <row r="42" spans="2:21" ht="15" customHeight="1" thickBot="1" x14ac:dyDescent="0.35">
      <c r="B42" s="58" t="s">
        <v>266</v>
      </c>
      <c r="C42" s="59" t="s">
        <v>267</v>
      </c>
      <c r="D42" s="57"/>
      <c r="E42" s="45"/>
      <c r="F42" s="52"/>
    </row>
    <row r="43" spans="2:21" ht="15" customHeight="1" x14ac:dyDescent="0.3">
      <c r="B43" s="60" t="s">
        <v>268</v>
      </c>
      <c r="C43" s="57"/>
      <c r="D43" s="57"/>
      <c r="E43" s="45"/>
      <c r="F43" s="52"/>
    </row>
    <row r="44" spans="2:21" ht="15" customHeight="1" x14ac:dyDescent="0.3">
      <c r="B44" s="61"/>
      <c r="C44" s="62"/>
      <c r="D44" s="62"/>
      <c r="E44" s="619"/>
      <c r="F44" s="52"/>
    </row>
    <row r="45" spans="2:21" ht="15" customHeight="1" x14ac:dyDescent="0.3">
      <c r="B45" s="57"/>
      <c r="C45" s="57"/>
      <c r="D45" s="57"/>
      <c r="E45" s="57"/>
      <c r="F45" s="52"/>
    </row>
    <row r="46" spans="2:21" ht="15" customHeight="1" x14ac:dyDescent="0.3">
      <c r="B46" s="57"/>
      <c r="C46" s="57"/>
      <c r="D46" s="57"/>
      <c r="E46" s="57"/>
      <c r="F46" s="52"/>
    </row>
    <row r="47" spans="2:21" ht="15" customHeight="1" x14ac:dyDescent="0.3">
      <c r="B47" s="57"/>
      <c r="C47" s="57"/>
      <c r="D47" s="57"/>
      <c r="E47" s="57"/>
      <c r="F47" s="52"/>
    </row>
    <row r="48" spans="2:21" ht="15" customHeight="1" x14ac:dyDescent="0.3">
      <c r="B48" s="57"/>
      <c r="C48" s="57"/>
      <c r="D48" s="57"/>
      <c r="E48" s="57"/>
      <c r="F48" s="52"/>
    </row>
    <row r="49" spans="2:6" ht="15" customHeight="1" x14ac:dyDescent="0.3">
      <c r="B49" s="57"/>
      <c r="C49" s="57"/>
      <c r="D49" s="57"/>
      <c r="E49" s="57"/>
      <c r="F49" s="52"/>
    </row>
    <row r="50" spans="2:6" ht="15" customHeight="1" x14ac:dyDescent="0.3">
      <c r="B50" s="57"/>
      <c r="C50" s="57"/>
      <c r="D50" s="57"/>
      <c r="E50" s="57"/>
      <c r="F50" s="52"/>
    </row>
    <row r="51" spans="2:6" ht="15" customHeight="1" x14ac:dyDescent="0.3">
      <c r="B51" s="57"/>
      <c r="C51" s="57"/>
      <c r="D51" s="57"/>
      <c r="E51" s="57"/>
      <c r="F51" s="52"/>
    </row>
    <row r="52" spans="2:6" ht="15" customHeight="1" x14ac:dyDescent="0.3">
      <c r="B52" s="57"/>
      <c r="C52" s="57"/>
      <c r="D52" s="57"/>
      <c r="E52" s="57"/>
      <c r="F52" s="52"/>
    </row>
    <row r="53" spans="2:6" ht="15" customHeight="1" x14ac:dyDescent="0.3">
      <c r="B53" s="57"/>
      <c r="C53" s="57"/>
      <c r="D53" s="57"/>
      <c r="E53" s="57"/>
      <c r="F53" s="52"/>
    </row>
    <row r="54" spans="2:6" ht="15" customHeight="1" x14ac:dyDescent="0.3">
      <c r="B54" s="57"/>
      <c r="C54" s="57"/>
      <c r="D54" s="57"/>
      <c r="E54" s="57"/>
      <c r="F54" s="52"/>
    </row>
    <row r="55" spans="2:6" ht="15" customHeight="1" x14ac:dyDescent="0.3">
      <c r="B55" s="57"/>
      <c r="C55" s="57"/>
      <c r="D55" s="57"/>
      <c r="E55" s="57"/>
      <c r="F55" s="52"/>
    </row>
    <row r="56" spans="2:6" ht="15" customHeight="1" x14ac:dyDescent="0.3">
      <c r="B56" s="57"/>
      <c r="C56" s="57"/>
      <c r="D56" s="57"/>
      <c r="E56" s="57"/>
      <c r="F56" s="52"/>
    </row>
    <row r="57" spans="2:6" ht="15" customHeight="1" x14ac:dyDescent="0.3">
      <c r="B57" s="57"/>
      <c r="C57" s="57"/>
      <c r="D57" s="57"/>
      <c r="E57" s="57"/>
      <c r="F57" s="52"/>
    </row>
    <row r="58" spans="2:6" ht="15" customHeight="1" x14ac:dyDescent="0.3">
      <c r="B58" s="57"/>
      <c r="C58" s="57"/>
      <c r="D58" s="57"/>
      <c r="E58" s="57"/>
      <c r="F58" s="52"/>
    </row>
    <row r="59" spans="2:6" ht="15" customHeight="1" x14ac:dyDescent="0.3">
      <c r="B59" s="57"/>
      <c r="C59" s="57"/>
      <c r="D59" s="57"/>
      <c r="E59" s="57"/>
      <c r="F59" s="52"/>
    </row>
    <row r="60" spans="2:6" ht="15" customHeight="1" x14ac:dyDescent="0.3">
      <c r="B60" s="57"/>
      <c r="C60" s="57"/>
      <c r="D60" s="57"/>
      <c r="E60" s="57"/>
      <c r="F60" s="52"/>
    </row>
    <row r="61" spans="2:6" ht="15" customHeight="1" x14ac:dyDescent="0.3">
      <c r="B61" s="57"/>
      <c r="C61" s="57"/>
      <c r="D61" s="57"/>
      <c r="E61" s="57"/>
      <c r="F61" s="52"/>
    </row>
    <row r="62" spans="2:6" ht="15" customHeight="1" x14ac:dyDescent="0.3">
      <c r="B62" s="57"/>
      <c r="C62" s="57"/>
      <c r="D62" s="57"/>
      <c r="E62" s="57"/>
      <c r="F62" s="52"/>
    </row>
    <row r="63" spans="2:6" ht="15" customHeight="1" x14ac:dyDescent="0.3">
      <c r="B63" s="57"/>
      <c r="C63" s="57"/>
      <c r="D63" s="57"/>
      <c r="E63" s="57"/>
      <c r="F63" s="52"/>
    </row>
    <row r="64" spans="2:6" ht="15" customHeight="1" x14ac:dyDescent="0.3">
      <c r="B64" s="57"/>
      <c r="C64" s="57"/>
      <c r="D64" s="57"/>
      <c r="E64" s="57"/>
      <c r="F64" s="52"/>
    </row>
    <row r="65" spans="2:6" ht="15" customHeight="1" x14ac:dyDescent="0.3">
      <c r="B65" s="57"/>
      <c r="C65" s="57"/>
      <c r="D65" s="57"/>
      <c r="E65" s="57"/>
      <c r="F65" s="52"/>
    </row>
    <row r="66" spans="2:6" ht="15" customHeight="1" x14ac:dyDescent="0.3">
      <c r="B66" s="57"/>
      <c r="C66" s="57"/>
      <c r="D66" s="57"/>
      <c r="E66" s="57"/>
      <c r="F66" s="52"/>
    </row>
    <row r="67" spans="2:6" ht="15" customHeight="1" x14ac:dyDescent="0.3">
      <c r="F67" s="52"/>
    </row>
    <row r="68" spans="2:6" ht="15" customHeight="1" x14ac:dyDescent="0.3">
      <c r="B68" s="63"/>
      <c r="C68" s="63"/>
      <c r="F68" s="52"/>
    </row>
    <row r="69" spans="2:6" ht="15" customHeight="1" x14ac:dyDescent="0.3">
      <c r="B69" s="64"/>
      <c r="C69" s="64"/>
      <c r="F69" s="52"/>
    </row>
    <row r="70" spans="2:6" ht="15" customHeight="1" x14ac:dyDescent="0.3">
      <c r="F70" s="52"/>
    </row>
    <row r="71" spans="2:6" ht="15" customHeight="1" x14ac:dyDescent="0.3">
      <c r="F71" s="52"/>
    </row>
    <row r="72" spans="2:6" ht="15" customHeight="1" x14ac:dyDescent="0.3">
      <c r="F72" s="52"/>
    </row>
    <row r="73" spans="2:6" ht="15" customHeight="1" x14ac:dyDescent="0.3">
      <c r="F73" s="52"/>
    </row>
    <row r="74" spans="2:6" ht="15" customHeight="1" x14ac:dyDescent="0.3">
      <c r="F74" s="52"/>
    </row>
    <row r="75" spans="2:6" ht="15" customHeight="1" x14ac:dyDescent="0.3">
      <c r="F75" s="52"/>
    </row>
    <row r="76" spans="2:6" ht="15" customHeight="1" x14ac:dyDescent="0.3">
      <c r="F76" s="52"/>
    </row>
    <row r="77" spans="2:6" ht="15" customHeight="1" x14ac:dyDescent="0.3">
      <c r="F77" s="52"/>
    </row>
    <row r="78" spans="2:6" ht="15" customHeight="1" x14ac:dyDescent="0.3">
      <c r="F78" s="52"/>
    </row>
    <row r="79" spans="2:6" ht="15" customHeight="1" x14ac:dyDescent="0.3">
      <c r="F79" s="52"/>
    </row>
    <row r="80" spans="2:6" ht="15" customHeight="1" x14ac:dyDescent="0.3">
      <c r="F80" s="52"/>
    </row>
    <row r="81" spans="6:6" ht="15" customHeight="1" x14ac:dyDescent="0.3">
      <c r="F81" s="52"/>
    </row>
    <row r="82" spans="6:6" ht="15" customHeight="1" x14ac:dyDescent="0.3">
      <c r="F82" s="52"/>
    </row>
    <row r="83" spans="6:6" ht="15" customHeight="1" x14ac:dyDescent="0.3">
      <c r="F83" s="52"/>
    </row>
    <row r="84" spans="6:6" ht="15" customHeight="1" x14ac:dyDescent="0.3">
      <c r="F84" s="52"/>
    </row>
    <row r="85" spans="6:6" ht="15" customHeight="1" x14ac:dyDescent="0.3">
      <c r="F85" s="52"/>
    </row>
    <row r="86" spans="6:6" ht="15" customHeight="1" x14ac:dyDescent="0.3">
      <c r="F86" s="52"/>
    </row>
    <row r="87" spans="6:6" ht="15" customHeight="1" x14ac:dyDescent="0.3">
      <c r="F87" s="52"/>
    </row>
    <row r="88" spans="6:6" ht="15" customHeight="1" x14ac:dyDescent="0.3">
      <c r="F88" s="52"/>
    </row>
    <row r="89" spans="6:6" ht="15" customHeight="1" x14ac:dyDescent="0.3">
      <c r="F89" s="52"/>
    </row>
    <row r="90" spans="6:6" ht="15" customHeight="1" x14ac:dyDescent="0.3">
      <c r="F90" s="52"/>
    </row>
    <row r="91" spans="6:6" ht="15" customHeight="1" x14ac:dyDescent="0.3">
      <c r="F91" s="52"/>
    </row>
    <row r="92" spans="6:6" ht="15" customHeight="1" x14ac:dyDescent="0.3">
      <c r="F92" s="52"/>
    </row>
    <row r="93" spans="6:6" ht="15" customHeight="1" x14ac:dyDescent="0.3">
      <c r="F93" s="52"/>
    </row>
    <row r="94" spans="6:6" ht="15" customHeight="1" x14ac:dyDescent="0.3">
      <c r="F94" s="52"/>
    </row>
    <row r="95" spans="6:6" ht="15" customHeight="1" x14ac:dyDescent="0.3">
      <c r="F95" s="52"/>
    </row>
    <row r="96" spans="6:6" ht="15" customHeight="1" x14ac:dyDescent="0.3">
      <c r="F96" s="52"/>
    </row>
    <row r="97" spans="6:6" ht="15" customHeight="1" x14ac:dyDescent="0.3">
      <c r="F97" s="52"/>
    </row>
    <row r="98" spans="6:6" ht="15" customHeight="1" x14ac:dyDescent="0.3">
      <c r="F98" s="52"/>
    </row>
    <row r="99" spans="6:6" ht="15" customHeight="1" x14ac:dyDescent="0.3">
      <c r="F99" s="52"/>
    </row>
    <row r="100" spans="6:6" ht="15" customHeight="1" x14ac:dyDescent="0.3">
      <c r="F100" s="52"/>
    </row>
    <row r="101" spans="6:6" ht="15" customHeight="1" x14ac:dyDescent="0.3">
      <c r="F101" s="52"/>
    </row>
    <row r="102" spans="6:6" ht="15" customHeight="1" x14ac:dyDescent="0.3">
      <c r="F102" s="52"/>
    </row>
    <row r="103" spans="6:6" ht="15" customHeight="1" x14ac:dyDescent="0.3">
      <c r="F103" s="52"/>
    </row>
    <row r="104" spans="6:6" ht="15" customHeight="1" x14ac:dyDescent="0.3">
      <c r="F104" s="52"/>
    </row>
    <row r="105" spans="6:6" ht="15" customHeight="1" x14ac:dyDescent="0.3">
      <c r="F105" s="52"/>
    </row>
    <row r="106" spans="6:6" ht="15" customHeight="1" x14ac:dyDescent="0.3">
      <c r="F106" s="52"/>
    </row>
    <row r="107" spans="6:6" ht="15" customHeight="1" x14ac:dyDescent="0.3">
      <c r="F107" s="52"/>
    </row>
    <row r="108" spans="6:6" ht="15" customHeight="1" x14ac:dyDescent="0.3">
      <c r="F108" s="52"/>
    </row>
    <row r="109" spans="6:6" ht="15" customHeight="1" x14ac:dyDescent="0.3">
      <c r="F109" s="52"/>
    </row>
    <row r="110" spans="6:6" ht="15" customHeight="1" x14ac:dyDescent="0.3">
      <c r="F110" s="52"/>
    </row>
    <row r="111" spans="6:6" ht="15" customHeight="1" x14ac:dyDescent="0.3">
      <c r="F111" s="52"/>
    </row>
    <row r="112" spans="6:6" ht="15" customHeight="1" x14ac:dyDescent="0.3">
      <c r="F112" s="52"/>
    </row>
    <row r="113" spans="6:6" ht="15" customHeight="1" x14ac:dyDescent="0.3">
      <c r="F113" s="52"/>
    </row>
    <row r="114" spans="6:6" ht="15" customHeight="1" x14ac:dyDescent="0.3">
      <c r="F114" s="52"/>
    </row>
    <row r="115" spans="6:6" ht="15" customHeight="1" x14ac:dyDescent="0.3">
      <c r="F115" s="52"/>
    </row>
    <row r="116" spans="6:6" ht="15" customHeight="1" x14ac:dyDescent="0.3">
      <c r="F116" s="52"/>
    </row>
    <row r="117" spans="6:6" ht="15" customHeight="1" x14ac:dyDescent="0.3">
      <c r="F117" s="52"/>
    </row>
    <row r="118" spans="6:6" ht="15" customHeight="1" x14ac:dyDescent="0.3">
      <c r="F118" s="52"/>
    </row>
    <row r="119" spans="6:6" ht="15" customHeight="1" x14ac:dyDescent="0.3">
      <c r="F119" s="52"/>
    </row>
    <row r="120" spans="6:6" ht="15" customHeight="1" x14ac:dyDescent="0.3">
      <c r="F120" s="52"/>
    </row>
    <row r="121" spans="6:6" ht="15" customHeight="1" x14ac:dyDescent="0.3">
      <c r="F121" s="52"/>
    </row>
    <row r="122" spans="6:6" ht="15" customHeight="1" x14ac:dyDescent="0.3">
      <c r="F122" s="52"/>
    </row>
    <row r="123" spans="6:6" ht="15" customHeight="1" x14ac:dyDescent="0.3">
      <c r="F123" s="52"/>
    </row>
    <row r="124" spans="6:6" ht="15" customHeight="1" x14ac:dyDescent="0.3">
      <c r="F124" s="52"/>
    </row>
    <row r="125" spans="6:6" ht="15" customHeight="1" x14ac:dyDescent="0.3">
      <c r="F125" s="52"/>
    </row>
    <row r="126" spans="6:6" ht="15" customHeight="1" x14ac:dyDescent="0.3">
      <c r="F126" s="52"/>
    </row>
    <row r="127" spans="6:6" ht="15" customHeight="1" x14ac:dyDescent="0.3">
      <c r="F127" s="52"/>
    </row>
    <row r="128" spans="6:6" ht="15" customHeight="1" x14ac:dyDescent="0.3">
      <c r="F128" s="52"/>
    </row>
    <row r="129" spans="6:6" ht="15" customHeight="1" x14ac:dyDescent="0.3">
      <c r="F129" s="52"/>
    </row>
    <row r="130" spans="6:6" ht="15" customHeight="1" x14ac:dyDescent="0.3">
      <c r="F130" s="52"/>
    </row>
    <row r="131" spans="6:6" ht="15" customHeight="1" x14ac:dyDescent="0.3">
      <c r="F131" s="52"/>
    </row>
    <row r="132" spans="6:6" ht="15" customHeight="1" x14ac:dyDescent="0.3">
      <c r="F132" s="52"/>
    </row>
    <row r="133" spans="6:6" ht="15" customHeight="1" x14ac:dyDescent="0.3">
      <c r="F133" s="52"/>
    </row>
    <row r="134" spans="6:6" ht="15" customHeight="1" x14ac:dyDescent="0.3">
      <c r="F134" s="52"/>
    </row>
    <row r="135" spans="6:6" ht="15" customHeight="1" x14ac:dyDescent="0.3">
      <c r="F135" s="52"/>
    </row>
    <row r="136" spans="6:6" ht="15" customHeight="1" x14ac:dyDescent="0.3">
      <c r="F136" s="52"/>
    </row>
    <row r="137" spans="6:6" ht="15" customHeight="1" x14ac:dyDescent="0.3">
      <c r="F137" s="52"/>
    </row>
    <row r="138" spans="6:6" ht="15" customHeight="1" x14ac:dyDescent="0.3">
      <c r="F138" s="52"/>
    </row>
    <row r="139" spans="6:6" ht="15" customHeight="1" x14ac:dyDescent="0.3">
      <c r="F139" s="52"/>
    </row>
    <row r="140" spans="6:6" ht="15" customHeight="1" x14ac:dyDescent="0.3">
      <c r="F140" s="52"/>
    </row>
    <row r="141" spans="6:6" ht="15" customHeight="1" x14ac:dyDescent="0.3">
      <c r="F141" s="52"/>
    </row>
    <row r="142" spans="6:6" ht="15" customHeight="1" x14ac:dyDescent="0.3">
      <c r="F142" s="52"/>
    </row>
    <row r="143" spans="6:6" ht="15" customHeight="1" x14ac:dyDescent="0.3">
      <c r="F143" s="52"/>
    </row>
    <row r="144" spans="6:6" ht="15" customHeight="1" x14ac:dyDescent="0.3">
      <c r="F144" s="52"/>
    </row>
    <row r="145" spans="6:6" ht="15" customHeight="1" x14ac:dyDescent="0.3">
      <c r="F145" s="52"/>
    </row>
    <row r="146" spans="6:6" ht="15" customHeight="1" x14ac:dyDescent="0.3">
      <c r="F146" s="52"/>
    </row>
    <row r="147" spans="6:6" ht="15" customHeight="1" x14ac:dyDescent="0.3">
      <c r="F147" s="52"/>
    </row>
    <row r="148" spans="6:6" ht="15" customHeight="1" x14ac:dyDescent="0.3">
      <c r="F148" s="52"/>
    </row>
    <row r="149" spans="6:6" ht="15" customHeight="1" x14ac:dyDescent="0.3">
      <c r="F149" s="52"/>
    </row>
    <row r="150" spans="6:6" ht="15" customHeight="1" x14ac:dyDescent="0.3">
      <c r="F150" s="52"/>
    </row>
    <row r="151" spans="6:6" ht="15" customHeight="1" x14ac:dyDescent="0.3">
      <c r="F151" s="52"/>
    </row>
    <row r="152" spans="6:6" ht="15" customHeight="1" x14ac:dyDescent="0.3">
      <c r="F152" s="52"/>
    </row>
    <row r="153" spans="6:6" ht="15" customHeight="1" x14ac:dyDescent="0.3">
      <c r="F153" s="52"/>
    </row>
    <row r="154" spans="6:6" ht="15" customHeight="1" x14ac:dyDescent="0.3">
      <c r="F154" s="52"/>
    </row>
    <row r="155" spans="6:6" ht="15" customHeight="1" x14ac:dyDescent="0.3">
      <c r="F155" s="52"/>
    </row>
    <row r="156" spans="6:6" ht="15" customHeight="1" x14ac:dyDescent="0.3">
      <c r="F156" s="52"/>
    </row>
    <row r="157" spans="6:6" ht="15" customHeight="1" x14ac:dyDescent="0.3">
      <c r="F157" s="52"/>
    </row>
    <row r="158" spans="6:6" ht="15" customHeight="1" x14ac:dyDescent="0.3">
      <c r="F158" s="52"/>
    </row>
    <row r="159" spans="6:6" ht="15" customHeight="1" x14ac:dyDescent="0.3">
      <c r="F159" s="52"/>
    </row>
    <row r="160" spans="6:6" ht="15" customHeight="1" x14ac:dyDescent="0.3">
      <c r="F160" s="52"/>
    </row>
    <row r="161" spans="6:6" ht="15" customHeight="1" x14ac:dyDescent="0.3">
      <c r="F161" s="52"/>
    </row>
    <row r="162" spans="6:6" ht="15" customHeight="1" x14ac:dyDescent="0.3">
      <c r="F162" s="52"/>
    </row>
    <row r="163" spans="6:6" ht="15" customHeight="1" x14ac:dyDescent="0.3">
      <c r="F163" s="52"/>
    </row>
    <row r="164" spans="6:6" ht="15" customHeight="1" x14ac:dyDescent="0.3">
      <c r="F164" s="52"/>
    </row>
    <row r="165" spans="6:6" ht="15" customHeight="1" x14ac:dyDescent="0.3">
      <c r="F165" s="52"/>
    </row>
    <row r="166" spans="6:6" ht="15" customHeight="1" x14ac:dyDescent="0.3">
      <c r="F166" s="52"/>
    </row>
    <row r="167" spans="6:6" ht="15" customHeight="1" x14ac:dyDescent="0.3">
      <c r="F167" s="52"/>
    </row>
    <row r="168" spans="6:6" ht="15" customHeight="1" x14ac:dyDescent="0.3">
      <c r="F168" s="52"/>
    </row>
    <row r="169" spans="6:6" ht="15" customHeight="1" x14ac:dyDescent="0.3">
      <c r="F169" s="52"/>
    </row>
    <row r="170" spans="6:6" ht="15" customHeight="1" x14ac:dyDescent="0.3">
      <c r="F170" s="52"/>
    </row>
    <row r="171" spans="6:6" ht="15" customHeight="1" x14ac:dyDescent="0.3">
      <c r="F171" s="52"/>
    </row>
    <row r="172" spans="6:6" ht="15" customHeight="1" x14ac:dyDescent="0.3">
      <c r="F172" s="52"/>
    </row>
    <row r="173" spans="6:6" ht="15" customHeight="1" x14ac:dyDescent="0.3">
      <c r="F173" s="52"/>
    </row>
    <row r="174" spans="6:6" ht="15" customHeight="1" x14ac:dyDescent="0.3">
      <c r="F174" s="52"/>
    </row>
    <row r="175" spans="6:6" ht="15" customHeight="1" x14ac:dyDescent="0.3">
      <c r="F175" s="52"/>
    </row>
    <row r="176" spans="6:6" ht="15" customHeight="1" x14ac:dyDescent="0.3">
      <c r="F176" s="52"/>
    </row>
    <row r="177" spans="6:6" ht="15" customHeight="1" x14ac:dyDescent="0.3">
      <c r="F177" s="52"/>
    </row>
    <row r="178" spans="6:6" ht="15" customHeight="1" x14ac:dyDescent="0.3">
      <c r="F178" s="52"/>
    </row>
    <row r="179" spans="6:6" ht="15" customHeight="1" x14ac:dyDescent="0.3">
      <c r="F179" s="52"/>
    </row>
    <row r="180" spans="6:6" ht="15" customHeight="1" x14ac:dyDescent="0.3">
      <c r="F180" s="52"/>
    </row>
    <row r="181" spans="6:6" ht="15" customHeight="1" x14ac:dyDescent="0.3">
      <c r="F181" s="52"/>
    </row>
    <row r="182" spans="6:6" ht="15" customHeight="1" x14ac:dyDescent="0.3">
      <c r="F182" s="52"/>
    </row>
    <row r="183" spans="6:6" ht="15" customHeight="1" x14ac:dyDescent="0.3">
      <c r="F183" s="52"/>
    </row>
    <row r="184" spans="6:6" ht="15" customHeight="1" x14ac:dyDescent="0.3">
      <c r="F184" s="52"/>
    </row>
    <row r="185" spans="6:6" ht="15" customHeight="1" x14ac:dyDescent="0.3">
      <c r="F185" s="52"/>
    </row>
    <row r="186" spans="6:6" ht="15" customHeight="1" x14ac:dyDescent="0.3">
      <c r="F186" s="52"/>
    </row>
    <row r="187" spans="6:6" ht="15" customHeight="1" x14ac:dyDescent="0.3">
      <c r="F187" s="52"/>
    </row>
    <row r="188" spans="6:6" ht="15" customHeight="1" x14ac:dyDescent="0.3">
      <c r="F188" s="52"/>
    </row>
  </sheetData>
  <sheetProtection algorithmName="SHA-512" hashValue="BpGz13ry2GWTsEvxEBopWTjk1ZslnmWiyzBRNEm/REv84LcxiD2TjCiUCJEj4qsN/I4w/ciR7jPfv0Zn6agm4A==" saltValue="nj3/9oDRcKAyIa21gxekcQ==" spinCount="100000" sheet="1" objects="1" scenarios="1"/>
  <hyperlinks>
    <hyperlink ref="E17" r:id="rId1" xr:uid="{00000000-0004-0000-0100-000000000000}"/>
    <hyperlink ref="E18" r:id="rId2" xr:uid="{00000000-0004-0000-0100-000001000000}"/>
    <hyperlink ref="E19" r:id="rId3" xr:uid="{00000000-0004-0000-0100-000002000000}"/>
    <hyperlink ref="E20" r:id="rId4" xr:uid="{00000000-0004-0000-0100-000003000000}"/>
    <hyperlink ref="B23:E23" r:id="rId5" display="Information and examples for using the water tools is available in the Water Savings Assessment Methodology at www.arb.ca.gov/cci-cobenefits.   " xr:uid="{00000000-0004-0000-0100-000004000000}"/>
    <hyperlink ref="B11" r:id="rId6" tooltip="User Guide for the Urban Greening Benefits Calculator Tool" xr:uid="{00000000-0004-0000-0100-000005000000}"/>
  </hyperlinks>
  <pageMargins left="7.083333333333333E-3" right="7.083333333333333E-3" top="7.083333333333333E-3" bottom="0.75" header="0.3" footer="0.3"/>
  <pageSetup scale="78" orientation="landscape" r:id="rId7"/>
  <headerFooter>
    <oddFooter>&amp;L&amp;"Avenir LT Std 55 Roman,Regular"&amp;12&amp;K01+000FINAL - Version 2 - May 7, 2020&amp;C&amp;"Avenir LT Std 55 Roman,Regular"&amp;12Page &amp;P of &amp;N&amp;R&amp;"Avenir LT Std 55 Roman,Regular"&amp;12&amp;K000000&amp;A</oddFooter>
  </headerFooter>
  <ignoredErrors>
    <ignoredError sqref="E35" unlockedFormula="1"/>
  </ignoredError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E2EFDA"/>
    <pageSetUpPr fitToPage="1"/>
  </sheetPr>
  <dimension ref="A1:L57"/>
  <sheetViews>
    <sheetView showGridLines="0" showRuler="0" view="pageLayout" zoomScaleNormal="30" zoomScaleSheetLayoutView="55" workbookViewId="0">
      <selection activeCell="B9" sqref="B9"/>
    </sheetView>
  </sheetViews>
  <sheetFormatPr defaultColWidth="9.109375" defaultRowHeight="13.8" x14ac:dyDescent="0.25"/>
  <cols>
    <col min="1" max="1" width="2.88671875" style="65" customWidth="1"/>
    <col min="2" max="2" width="20" style="65" customWidth="1"/>
    <col min="3" max="3" width="30.6640625" style="65" customWidth="1"/>
    <col min="4" max="4" width="24.6640625" style="65" customWidth="1"/>
    <col min="5" max="7" width="29.6640625" style="65" customWidth="1"/>
    <col min="8" max="11" width="24.6640625" style="65" customWidth="1"/>
    <col min="12" max="12" width="16.6640625" style="65" customWidth="1"/>
    <col min="13" max="16384" width="9.109375" style="65"/>
  </cols>
  <sheetData>
    <row r="1" spans="1:12" s="34" customFormat="1" ht="18.75" customHeight="1" x14ac:dyDescent="0.25">
      <c r="B1" s="642" t="s">
        <v>196</v>
      </c>
      <c r="C1" s="643"/>
      <c r="D1" s="643"/>
      <c r="E1" s="643"/>
      <c r="F1" s="643"/>
      <c r="G1" s="643"/>
      <c r="H1" s="643"/>
      <c r="I1" s="643"/>
      <c r="J1" s="643"/>
      <c r="K1" s="656"/>
    </row>
    <row r="2" spans="1:12" s="34" customFormat="1" ht="18.75" customHeight="1" x14ac:dyDescent="0.25">
      <c r="B2" s="645"/>
      <c r="C2" s="646"/>
      <c r="D2" s="646"/>
      <c r="E2" s="646"/>
      <c r="F2" s="646"/>
      <c r="G2" s="646"/>
      <c r="H2" s="646"/>
      <c r="I2" s="646"/>
      <c r="J2" s="646"/>
      <c r="K2" s="657"/>
    </row>
    <row r="3" spans="1:12" s="34" customFormat="1" ht="18.75" customHeight="1" x14ac:dyDescent="0.25">
      <c r="B3" s="648" t="s">
        <v>3129</v>
      </c>
      <c r="C3" s="649"/>
      <c r="D3" s="649"/>
      <c r="E3" s="649"/>
      <c r="F3" s="649"/>
      <c r="G3" s="649"/>
      <c r="H3" s="649"/>
      <c r="I3" s="649"/>
      <c r="J3" s="649"/>
      <c r="K3" s="658"/>
    </row>
    <row r="4" spans="1:12" s="34" customFormat="1" ht="18.75" customHeight="1" x14ac:dyDescent="0.25">
      <c r="B4" s="651" t="s">
        <v>162</v>
      </c>
      <c r="C4" s="652"/>
      <c r="D4" s="652"/>
      <c r="E4" s="652"/>
      <c r="F4" s="652"/>
      <c r="G4" s="652"/>
      <c r="H4" s="652"/>
      <c r="I4" s="652"/>
      <c r="J4" s="652"/>
      <c r="K4" s="659"/>
    </row>
    <row r="5" spans="1:12" s="34" customFormat="1" ht="18.75" customHeight="1" x14ac:dyDescent="0.25">
      <c r="B5" s="645"/>
      <c r="C5" s="646"/>
      <c r="D5" s="646"/>
      <c r="E5" s="646"/>
      <c r="F5" s="646"/>
      <c r="G5" s="646"/>
      <c r="H5" s="646"/>
      <c r="I5" s="646"/>
      <c r="J5" s="646"/>
      <c r="K5" s="657"/>
    </row>
    <row r="6" spans="1:12" s="34" customFormat="1" ht="18.75" customHeight="1" x14ac:dyDescent="0.25">
      <c r="B6" s="648" t="s">
        <v>251</v>
      </c>
      <c r="C6" s="649"/>
      <c r="D6" s="649"/>
      <c r="E6" s="649"/>
      <c r="F6" s="649"/>
      <c r="G6" s="649"/>
      <c r="H6" s="649"/>
      <c r="I6" s="649"/>
      <c r="J6" s="649"/>
      <c r="K6" s="658"/>
    </row>
    <row r="7" spans="1:12" s="34" customFormat="1" ht="18.75" customHeight="1" x14ac:dyDescent="0.25">
      <c r="B7" s="814" t="s">
        <v>3139</v>
      </c>
      <c r="C7" s="649"/>
      <c r="D7" s="649"/>
      <c r="E7" s="649"/>
      <c r="F7" s="649"/>
      <c r="G7" s="649"/>
      <c r="H7" s="649"/>
      <c r="I7" s="649"/>
      <c r="J7" s="649"/>
      <c r="K7" s="658"/>
    </row>
    <row r="8" spans="1:12" ht="18.75" customHeight="1" x14ac:dyDescent="0.35">
      <c r="B8" s="66"/>
      <c r="C8" s="67"/>
      <c r="D8" s="67"/>
      <c r="E8" s="68"/>
      <c r="F8" s="68"/>
      <c r="G8" s="68"/>
      <c r="H8" s="68"/>
      <c r="I8" s="68"/>
      <c r="J8" s="68"/>
      <c r="K8" s="69"/>
      <c r="L8" s="70"/>
    </row>
    <row r="9" spans="1:12" s="74" customFormat="1" ht="18.75" customHeight="1" x14ac:dyDescent="0.3">
      <c r="A9" s="71"/>
      <c r="B9" s="72" t="s">
        <v>255</v>
      </c>
      <c r="C9" s="73"/>
      <c r="K9" s="75"/>
    </row>
    <row r="10" spans="1:12" s="37" customFormat="1" ht="18" x14ac:dyDescent="0.35">
      <c r="B10" s="811" t="s">
        <v>3138</v>
      </c>
      <c r="C10" s="611"/>
      <c r="D10" s="611"/>
      <c r="E10" s="611"/>
      <c r="F10" s="611"/>
      <c r="G10" s="615"/>
      <c r="H10" s="625"/>
      <c r="I10" s="358"/>
      <c r="K10" s="69"/>
    </row>
    <row r="11" spans="1:12" s="536" customFormat="1" ht="18" x14ac:dyDescent="0.35">
      <c r="B11" s="812" t="s">
        <v>3137</v>
      </c>
      <c r="C11" s="613"/>
      <c r="D11" s="613"/>
      <c r="E11" s="613"/>
      <c r="F11" s="613"/>
      <c r="G11" s="616"/>
      <c r="H11" s="626"/>
      <c r="I11" s="358"/>
      <c r="K11" s="69"/>
    </row>
    <row r="12" spans="1:12" ht="18.75" customHeight="1" x14ac:dyDescent="0.25">
      <c r="B12" s="66"/>
      <c r="C12" s="67"/>
      <c r="D12" s="67"/>
      <c r="E12" s="76"/>
      <c r="F12" s="76"/>
      <c r="G12" s="76"/>
      <c r="H12" s="76"/>
      <c r="I12" s="74"/>
      <c r="J12" s="74"/>
      <c r="K12" s="75"/>
      <c r="L12" s="77"/>
    </row>
    <row r="13" spans="1:12" s="78" customFormat="1" ht="18.75" customHeight="1" x14ac:dyDescent="0.3">
      <c r="B13" s="79" t="s">
        <v>301</v>
      </c>
      <c r="C13" s="80"/>
      <c r="D13" s="80"/>
      <c r="E13" s="81"/>
      <c r="F13" s="81"/>
      <c r="G13" s="81"/>
      <c r="H13" s="81"/>
      <c r="I13" s="82"/>
      <c r="J13" s="74"/>
      <c r="K13" s="83"/>
    </row>
    <row r="14" spans="1:12" s="78" customFormat="1" ht="18.75" customHeight="1" x14ac:dyDescent="0.3">
      <c r="B14" s="542" t="s">
        <v>308</v>
      </c>
      <c r="C14" s="543"/>
      <c r="D14" s="543"/>
      <c r="E14" s="543"/>
      <c r="F14" s="543"/>
      <c r="G14" s="543"/>
      <c r="H14" s="543"/>
      <c r="I14" s="543"/>
      <c r="J14" s="543"/>
      <c r="K14" s="544"/>
    </row>
    <row r="15" spans="1:12" s="78" customFormat="1" ht="6" customHeight="1" thickBot="1" x14ac:dyDescent="0.35">
      <c r="B15" s="84"/>
      <c r="C15" s="81"/>
      <c r="D15" s="81"/>
      <c r="E15" s="81"/>
      <c r="F15" s="81"/>
      <c r="G15" s="81"/>
      <c r="H15" s="81"/>
      <c r="I15" s="82"/>
      <c r="J15" s="74"/>
      <c r="K15" s="83"/>
    </row>
    <row r="16" spans="1:12" s="78" customFormat="1" ht="18.75" customHeight="1" x14ac:dyDescent="0.3">
      <c r="B16" s="627" t="s">
        <v>350</v>
      </c>
      <c r="C16" s="628"/>
      <c r="D16" s="628"/>
      <c r="E16" s="628"/>
      <c r="F16" s="628"/>
      <c r="G16" s="629"/>
      <c r="H16" s="537"/>
      <c r="I16" s="81"/>
      <c r="J16" s="74"/>
      <c r="K16" s="85"/>
    </row>
    <row r="17" spans="2:12" s="78" customFormat="1" ht="18.75" customHeight="1" x14ac:dyDescent="0.3">
      <c r="B17" s="561" t="s">
        <v>351</v>
      </c>
      <c r="C17" s="540"/>
      <c r="D17" s="540"/>
      <c r="E17" s="540"/>
      <c r="F17" s="540"/>
      <c r="G17" s="541"/>
      <c r="H17" s="538"/>
      <c r="I17" s="81"/>
      <c r="J17" s="74"/>
      <c r="K17" s="86"/>
    </row>
    <row r="18" spans="2:12" s="78" customFormat="1" ht="18.75" customHeight="1" thickBot="1" x14ac:dyDescent="0.35">
      <c r="B18" s="630" t="s">
        <v>359</v>
      </c>
      <c r="C18" s="631"/>
      <c r="D18" s="631"/>
      <c r="E18" s="631"/>
      <c r="F18" s="631"/>
      <c r="G18" s="632"/>
      <c r="H18" s="539" t="str">
        <f>IF((H16-H17)*40=0,"0",(H16-H17)*40)</f>
        <v>0</v>
      </c>
      <c r="I18" s="81"/>
      <c r="J18" s="74"/>
      <c r="K18" s="86"/>
    </row>
    <row r="19" spans="2:12" ht="18.75" customHeight="1" x14ac:dyDescent="0.3">
      <c r="B19" s="66"/>
      <c r="C19" s="67"/>
      <c r="D19" s="81"/>
      <c r="E19" s="76"/>
      <c r="F19" s="81"/>
      <c r="G19" s="76"/>
      <c r="H19" s="76"/>
      <c r="I19" s="74"/>
      <c r="J19" s="74"/>
      <c r="K19" s="75"/>
      <c r="L19" s="77"/>
    </row>
    <row r="20" spans="2:12" s="78" customFormat="1" ht="18.75" customHeight="1" x14ac:dyDescent="0.3">
      <c r="B20" s="79" t="s">
        <v>302</v>
      </c>
      <c r="C20" s="80"/>
      <c r="D20" s="80"/>
      <c r="E20" s="81"/>
      <c r="F20" s="81"/>
      <c r="G20" s="81"/>
      <c r="H20" s="81"/>
      <c r="I20" s="81"/>
      <c r="J20" s="81"/>
      <c r="K20" s="87"/>
    </row>
    <row r="21" spans="2:12" s="78" customFormat="1" ht="18.75" customHeight="1" x14ac:dyDescent="0.3">
      <c r="B21" s="545" t="s">
        <v>323</v>
      </c>
      <c r="C21" s="546"/>
      <c r="D21" s="546"/>
      <c r="E21" s="546"/>
      <c r="F21" s="546"/>
      <c r="G21" s="546"/>
      <c r="H21" s="546"/>
      <c r="I21" s="546"/>
      <c r="J21" s="546"/>
      <c r="K21" s="547"/>
    </row>
    <row r="22" spans="2:12" s="78" customFormat="1" ht="6" customHeight="1" thickBot="1" x14ac:dyDescent="0.35">
      <c r="B22" s="84"/>
      <c r="C22" s="81"/>
      <c r="D22" s="81"/>
      <c r="E22" s="81"/>
      <c r="F22" s="81"/>
      <c r="G22" s="81"/>
      <c r="H22" s="81"/>
      <c r="I22" s="81"/>
      <c r="J22" s="81"/>
      <c r="K22" s="87"/>
    </row>
    <row r="23" spans="2:12" s="78" customFormat="1" ht="99.9" customHeight="1" x14ac:dyDescent="0.3">
      <c r="B23" s="88" t="s">
        <v>222</v>
      </c>
      <c r="C23" s="89" t="s">
        <v>223</v>
      </c>
      <c r="D23" s="89" t="s">
        <v>224</v>
      </c>
      <c r="E23" s="89" t="s">
        <v>2346</v>
      </c>
      <c r="F23" s="89" t="s">
        <v>246</v>
      </c>
      <c r="G23" s="89" t="s">
        <v>247</v>
      </c>
      <c r="H23" s="89" t="s">
        <v>2347</v>
      </c>
      <c r="I23" s="89" t="s">
        <v>2348</v>
      </c>
      <c r="J23" s="89" t="s">
        <v>303</v>
      </c>
      <c r="K23" s="90" t="s">
        <v>318</v>
      </c>
    </row>
    <row r="24" spans="2:12" s="78" customFormat="1" ht="21" customHeight="1" x14ac:dyDescent="0.3">
      <c r="B24" s="91"/>
      <c r="C24" s="92"/>
      <c r="D24" s="93"/>
      <c r="E24" s="94"/>
      <c r="F24" s="94"/>
      <c r="G24" s="94"/>
      <c r="H24" s="94"/>
      <c r="I24" s="94"/>
      <c r="J24" s="94"/>
      <c r="K24" s="95"/>
    </row>
    <row r="25" spans="2:12" s="78" customFormat="1" ht="21" customHeight="1" x14ac:dyDescent="0.3">
      <c r="B25" s="91"/>
      <c r="C25" s="92"/>
      <c r="D25" s="93"/>
      <c r="E25" s="94"/>
      <c r="F25" s="94"/>
      <c r="G25" s="94"/>
      <c r="H25" s="94"/>
      <c r="I25" s="94"/>
      <c r="J25" s="94"/>
      <c r="K25" s="95"/>
    </row>
    <row r="26" spans="2:12" s="78" customFormat="1" ht="21" customHeight="1" x14ac:dyDescent="0.3">
      <c r="B26" s="91"/>
      <c r="C26" s="96"/>
      <c r="D26" s="93"/>
      <c r="E26" s="94"/>
      <c r="F26" s="94"/>
      <c r="G26" s="94"/>
      <c r="H26" s="94"/>
      <c r="I26" s="94"/>
      <c r="J26" s="94"/>
      <c r="K26" s="95"/>
    </row>
    <row r="27" spans="2:12" s="78" customFormat="1" ht="21" customHeight="1" x14ac:dyDescent="0.3">
      <c r="B27" s="91"/>
      <c r="C27" s="96"/>
      <c r="D27" s="93"/>
      <c r="E27" s="94"/>
      <c r="F27" s="94"/>
      <c r="G27" s="94"/>
      <c r="H27" s="94"/>
      <c r="I27" s="94"/>
      <c r="J27" s="94"/>
      <c r="K27" s="95"/>
    </row>
    <row r="28" spans="2:12" s="78" customFormat="1" ht="21" customHeight="1" x14ac:dyDescent="0.3">
      <c r="B28" s="91"/>
      <c r="C28" s="96"/>
      <c r="D28" s="93"/>
      <c r="E28" s="94"/>
      <c r="F28" s="94"/>
      <c r="G28" s="94"/>
      <c r="H28" s="94"/>
      <c r="I28" s="94"/>
      <c r="J28" s="94"/>
      <c r="K28" s="95"/>
    </row>
    <row r="29" spans="2:12" s="78" customFormat="1" ht="21" customHeight="1" x14ac:dyDescent="0.3">
      <c r="B29" s="91"/>
      <c r="C29" s="96"/>
      <c r="D29" s="93"/>
      <c r="E29" s="94"/>
      <c r="F29" s="94"/>
      <c r="G29" s="94"/>
      <c r="H29" s="94"/>
      <c r="I29" s="94"/>
      <c r="J29" s="94"/>
      <c r="K29" s="95"/>
    </row>
    <row r="30" spans="2:12" s="78" customFormat="1" ht="21" customHeight="1" x14ac:dyDescent="0.3">
      <c r="B30" s="91"/>
      <c r="C30" s="96"/>
      <c r="D30" s="93"/>
      <c r="E30" s="94"/>
      <c r="F30" s="94"/>
      <c r="G30" s="94"/>
      <c r="H30" s="94"/>
      <c r="I30" s="94"/>
      <c r="J30" s="94"/>
      <c r="K30" s="95"/>
      <c r="L30" s="81"/>
    </row>
    <row r="31" spans="2:12" s="78" customFormat="1" ht="21" customHeight="1" x14ac:dyDescent="0.3">
      <c r="B31" s="91"/>
      <c r="C31" s="96"/>
      <c r="D31" s="93"/>
      <c r="E31" s="94"/>
      <c r="F31" s="94"/>
      <c r="G31" s="94"/>
      <c r="H31" s="94"/>
      <c r="I31" s="94"/>
      <c r="J31" s="94"/>
      <c r="K31" s="95"/>
      <c r="L31" s="81"/>
    </row>
    <row r="32" spans="2:12" s="78" customFormat="1" ht="21" customHeight="1" x14ac:dyDescent="0.3">
      <c r="B32" s="91"/>
      <c r="C32" s="96"/>
      <c r="D32" s="93"/>
      <c r="E32" s="94"/>
      <c r="F32" s="94"/>
      <c r="G32" s="94"/>
      <c r="H32" s="94"/>
      <c r="I32" s="94"/>
      <c r="J32" s="94"/>
      <c r="K32" s="95"/>
      <c r="L32" s="81"/>
    </row>
    <row r="33" spans="2:12" s="78" customFormat="1" ht="21" customHeight="1" x14ac:dyDescent="0.3">
      <c r="B33" s="91"/>
      <c r="C33" s="96"/>
      <c r="D33" s="93"/>
      <c r="E33" s="94"/>
      <c r="F33" s="94"/>
      <c r="G33" s="94"/>
      <c r="H33" s="94"/>
      <c r="I33" s="94"/>
      <c r="J33" s="94"/>
      <c r="K33" s="95"/>
      <c r="L33" s="81"/>
    </row>
    <row r="34" spans="2:12" s="78" customFormat="1" ht="21" customHeight="1" x14ac:dyDescent="0.3">
      <c r="B34" s="91"/>
      <c r="C34" s="96"/>
      <c r="D34" s="93"/>
      <c r="E34" s="94"/>
      <c r="F34" s="94"/>
      <c r="G34" s="94"/>
      <c r="H34" s="94"/>
      <c r="I34" s="94"/>
      <c r="J34" s="94"/>
      <c r="K34" s="95"/>
      <c r="L34" s="81"/>
    </row>
    <row r="35" spans="2:12" s="78" customFormat="1" ht="21" customHeight="1" x14ac:dyDescent="0.3">
      <c r="B35" s="91"/>
      <c r="C35" s="96"/>
      <c r="D35" s="93"/>
      <c r="E35" s="94"/>
      <c r="F35" s="94"/>
      <c r="G35" s="94"/>
      <c r="H35" s="94"/>
      <c r="I35" s="94"/>
      <c r="J35" s="94"/>
      <c r="K35" s="95"/>
      <c r="L35" s="81"/>
    </row>
    <row r="36" spans="2:12" s="78" customFormat="1" ht="21" customHeight="1" x14ac:dyDescent="0.3">
      <c r="B36" s="91"/>
      <c r="C36" s="96"/>
      <c r="D36" s="93"/>
      <c r="E36" s="94"/>
      <c r="F36" s="94"/>
      <c r="G36" s="94"/>
      <c r="H36" s="94"/>
      <c r="I36" s="94"/>
      <c r="J36" s="94"/>
      <c r="K36" s="95"/>
      <c r="L36" s="81"/>
    </row>
    <row r="37" spans="2:12" s="78" customFormat="1" ht="21" customHeight="1" x14ac:dyDescent="0.3">
      <c r="B37" s="91"/>
      <c r="C37" s="96"/>
      <c r="D37" s="93"/>
      <c r="E37" s="94"/>
      <c r="F37" s="94"/>
      <c r="G37" s="94"/>
      <c r="H37" s="94"/>
      <c r="I37" s="94"/>
      <c r="J37" s="94"/>
      <c r="K37" s="95"/>
      <c r="L37" s="81"/>
    </row>
    <row r="38" spans="2:12" s="78" customFormat="1" ht="21" customHeight="1" x14ac:dyDescent="0.3">
      <c r="B38" s="91"/>
      <c r="C38" s="96"/>
      <c r="D38" s="93"/>
      <c r="E38" s="94"/>
      <c r="F38" s="94"/>
      <c r="G38" s="94"/>
      <c r="H38" s="94"/>
      <c r="I38" s="94"/>
      <c r="J38" s="94"/>
      <c r="K38" s="95"/>
      <c r="L38" s="81"/>
    </row>
    <row r="39" spans="2:12" s="78" customFormat="1" ht="21" customHeight="1" x14ac:dyDescent="0.3">
      <c r="B39" s="91"/>
      <c r="C39" s="96"/>
      <c r="D39" s="93"/>
      <c r="E39" s="94"/>
      <c r="F39" s="94"/>
      <c r="G39" s="94"/>
      <c r="H39" s="94"/>
      <c r="I39" s="94"/>
      <c r="J39" s="94"/>
      <c r="K39" s="95"/>
      <c r="L39" s="81"/>
    </row>
    <row r="40" spans="2:12" s="78" customFormat="1" ht="21" customHeight="1" thickBot="1" x14ac:dyDescent="0.35">
      <c r="B40" s="548" t="s">
        <v>100</v>
      </c>
      <c r="C40" s="549"/>
      <c r="D40" s="97">
        <f t="shared" ref="D40:I40" si="0">SUM(D24:D39)</f>
        <v>0</v>
      </c>
      <c r="E40" s="98">
        <f t="shared" si="0"/>
        <v>0</v>
      </c>
      <c r="F40" s="98">
        <f t="shared" si="0"/>
        <v>0</v>
      </c>
      <c r="G40" s="98">
        <f t="shared" si="0"/>
        <v>0</v>
      </c>
      <c r="H40" s="98">
        <f t="shared" si="0"/>
        <v>0</v>
      </c>
      <c r="I40" s="98">
        <f t="shared" si="0"/>
        <v>0</v>
      </c>
      <c r="J40" s="98">
        <f t="shared" ref="J40:K40" si="1">SUM(J24:J39)</f>
        <v>0</v>
      </c>
      <c r="K40" s="99">
        <f t="shared" si="1"/>
        <v>0</v>
      </c>
      <c r="L40" s="100"/>
    </row>
    <row r="41" spans="2:12" s="101" customFormat="1" ht="14.4" thickBot="1" x14ac:dyDescent="0.3">
      <c r="B41" s="102"/>
      <c r="C41" s="103"/>
      <c r="D41" s="103"/>
      <c r="E41" s="104"/>
      <c r="F41" s="104"/>
      <c r="G41" s="104"/>
      <c r="H41" s="104"/>
      <c r="I41" s="104"/>
      <c r="J41" s="104"/>
      <c r="K41" s="105"/>
      <c r="L41" s="106"/>
    </row>
    <row r="42" spans="2:12" ht="21" customHeight="1" x14ac:dyDescent="0.25">
      <c r="B42" s="66"/>
      <c r="C42" s="67"/>
      <c r="D42" s="67"/>
      <c r="E42" s="67"/>
      <c r="F42" s="67"/>
      <c r="G42" s="558" t="s">
        <v>2349</v>
      </c>
      <c r="H42" s="559"/>
      <c r="I42" s="559"/>
      <c r="J42" s="560"/>
      <c r="K42" s="107">
        <f>(($E$40*(1-ERF!$C$11)^(ERF!$C$12-ERF!$C$13))/ERF!$B$49)</f>
        <v>0</v>
      </c>
    </row>
    <row r="43" spans="2:12" ht="21" customHeight="1" x14ac:dyDescent="0.25">
      <c r="B43" s="66"/>
      <c r="C43" s="67"/>
      <c r="D43" s="67"/>
      <c r="E43" s="67"/>
      <c r="F43" s="67"/>
      <c r="G43" s="561" t="s">
        <v>2350</v>
      </c>
      <c r="H43" s="540"/>
      <c r="I43" s="540"/>
      <c r="J43" s="541"/>
      <c r="K43" s="108">
        <f>(($F$40*ERF!$C$16)+($G$40*ERF!$B$52*ERF!$C$17))*(1-ERF!$C$11)^(ERF!$C$12-ERF!$C$13)</f>
        <v>0</v>
      </c>
    </row>
    <row r="44" spans="2:12" ht="21" customHeight="1" x14ac:dyDescent="0.25">
      <c r="B44" s="66"/>
      <c r="C44" s="67"/>
      <c r="D44" s="67"/>
      <c r="E44" s="67"/>
      <c r="F44" s="67"/>
      <c r="G44" s="561" t="s">
        <v>2351</v>
      </c>
      <c r="H44" s="540"/>
      <c r="I44" s="540"/>
      <c r="J44" s="541"/>
      <c r="K44" s="108">
        <f>($K$42+$K$43)*ERF!$C$25</f>
        <v>0</v>
      </c>
    </row>
    <row r="45" spans="2:12" ht="21" customHeight="1" x14ac:dyDescent="0.25">
      <c r="B45" s="66"/>
      <c r="C45" s="67"/>
      <c r="D45" s="67"/>
      <c r="E45" s="67"/>
      <c r="F45" s="67"/>
      <c r="G45" s="562" t="s">
        <v>2404</v>
      </c>
      <c r="H45" s="552"/>
      <c r="I45" s="552"/>
      <c r="J45" s="553"/>
      <c r="K45" s="108">
        <f>($I$40*(1-ERF!$C$11)^(ERF!$C$12-ERF!$C$13))+(($F$40*ERF!$C$20+$G$40*ERF!$C$23)*(1-ERF!$C$11)^(ERF!$C$12-ERF!$C$13))</f>
        <v>0</v>
      </c>
    </row>
    <row r="46" spans="2:12" ht="21" customHeight="1" x14ac:dyDescent="0.25">
      <c r="B46" s="66"/>
      <c r="C46" s="67"/>
      <c r="D46" s="67"/>
      <c r="E46" s="67"/>
      <c r="F46" s="67"/>
      <c r="G46" s="562" t="s">
        <v>2397</v>
      </c>
      <c r="H46" s="552"/>
      <c r="I46" s="552"/>
      <c r="J46" s="553"/>
      <c r="K46" s="108">
        <f>($H$40*(1-ERF!$C$11)^(ERF!$C$12-ERF!$C$13))+(($F$40*ERF!$C$19+$G$40*ERF!$C$22)*(1-ERF!$C$11)^(ERF!$C$12-ERF!$C$13))</f>
        <v>0</v>
      </c>
    </row>
    <row r="47" spans="2:12" ht="21" customHeight="1" x14ac:dyDescent="0.25">
      <c r="B47" s="66"/>
      <c r="C47" s="67"/>
      <c r="D47" s="67"/>
      <c r="E47" s="67"/>
      <c r="F47" s="67"/>
      <c r="G47" s="562" t="s">
        <v>2398</v>
      </c>
      <c r="H47" s="552"/>
      <c r="I47" s="552"/>
      <c r="J47" s="553"/>
      <c r="K47" s="108">
        <f>($F$40*ERF!$C$18+$G$40*ERF!$C$21)*(1-ERF!$C$11)^(ERF!$C$12-ERF!$C$13)</f>
        <v>0</v>
      </c>
    </row>
    <row r="48" spans="2:12" ht="21" customHeight="1" x14ac:dyDescent="0.25">
      <c r="B48" s="66"/>
      <c r="C48" s="67"/>
      <c r="D48" s="67"/>
      <c r="E48" s="67"/>
      <c r="F48" s="67"/>
      <c r="G48" s="562" t="s">
        <v>2405</v>
      </c>
      <c r="H48" s="552"/>
      <c r="I48" s="552"/>
      <c r="J48" s="553"/>
      <c r="K48" s="108">
        <f>(($F$40*ERF!$C$20)*(1-ERF!$C$11)^(ERF!$C$12-ERF!$C$13))</f>
        <v>0</v>
      </c>
    </row>
    <row r="49" spans="2:11" ht="21" customHeight="1" x14ac:dyDescent="0.25">
      <c r="B49" s="66"/>
      <c r="C49" s="67"/>
      <c r="D49" s="67"/>
      <c r="E49" s="67"/>
      <c r="F49" s="67"/>
      <c r="G49" s="562" t="s">
        <v>2402</v>
      </c>
      <c r="H49" s="552"/>
      <c r="I49" s="552"/>
      <c r="J49" s="553"/>
      <c r="K49" s="108">
        <f>(($F$40*ERF!$C$19)*(1-ERF!$C$11)^(ERF!$C$12-ERF!$C$13))</f>
        <v>0</v>
      </c>
    </row>
    <row r="50" spans="2:11" ht="21" customHeight="1" x14ac:dyDescent="0.25">
      <c r="B50" s="66"/>
      <c r="C50" s="67"/>
      <c r="D50" s="67"/>
      <c r="E50" s="67"/>
      <c r="F50" s="67"/>
      <c r="G50" s="562" t="s">
        <v>2403</v>
      </c>
      <c r="H50" s="552"/>
      <c r="I50" s="552"/>
      <c r="J50" s="553"/>
      <c r="K50" s="108">
        <f>($F$40*ERF!$C$18)*(1-ERF!$C$11)^(ERF!$C$12-ERF!$C$13)</f>
        <v>0</v>
      </c>
    </row>
    <row r="51" spans="2:11" ht="21" customHeight="1" x14ac:dyDescent="0.25">
      <c r="B51" s="66"/>
      <c r="C51" s="67"/>
      <c r="D51" s="67"/>
      <c r="E51" s="67"/>
      <c r="F51" s="67"/>
      <c r="G51" s="562" t="s">
        <v>2406</v>
      </c>
      <c r="H51" s="552"/>
      <c r="I51" s="552"/>
      <c r="J51" s="553"/>
      <c r="K51" s="108">
        <f>($I$40*(1-ERF!$C$11)^(ERF!$C$12-ERF!$C$13))+(($G$40*ERF!$C$23)*(1-ERF!$C$11)^(ERF!$C$12-ERF!$C$13))</f>
        <v>0</v>
      </c>
    </row>
    <row r="52" spans="2:11" ht="21" customHeight="1" x14ac:dyDescent="0.25">
      <c r="B52" s="66"/>
      <c r="C52" s="67"/>
      <c r="D52" s="67"/>
      <c r="E52" s="67"/>
      <c r="F52" s="67"/>
      <c r="G52" s="562" t="s">
        <v>2407</v>
      </c>
      <c r="H52" s="552"/>
      <c r="I52" s="552"/>
      <c r="J52" s="553"/>
      <c r="K52" s="108">
        <f>($H$40*(1-ERF!$C$11)^(ERF!$C$12-ERF!$C$13))+(($G$40*ERF!$C$22)*(1-ERF!$C$11)^(ERF!$C$12-ERF!$C$13))</f>
        <v>0</v>
      </c>
    </row>
    <row r="53" spans="2:11" ht="21" customHeight="1" x14ac:dyDescent="0.25">
      <c r="B53" s="66"/>
      <c r="C53" s="67"/>
      <c r="D53" s="67"/>
      <c r="E53" s="67"/>
      <c r="F53" s="67"/>
      <c r="G53" s="562" t="s">
        <v>2408</v>
      </c>
      <c r="H53" s="552"/>
      <c r="I53" s="552"/>
      <c r="J53" s="553"/>
      <c r="K53" s="108">
        <f>($G$40*ERF!$C$21)*(1-ERF!$C$11)^(ERF!$C$12-ERF!$C$13)</f>
        <v>0</v>
      </c>
    </row>
    <row r="54" spans="2:11" ht="21.75" customHeight="1" x14ac:dyDescent="0.25">
      <c r="B54" s="66"/>
      <c r="C54" s="67"/>
      <c r="D54" s="67"/>
      <c r="E54" s="67"/>
      <c r="F54" s="67"/>
      <c r="G54" s="563" t="s">
        <v>2352</v>
      </c>
      <c r="H54" s="554"/>
      <c r="I54" s="554"/>
      <c r="J54" s="555"/>
      <c r="K54" s="477" t="str">
        <f>$H$18</f>
        <v>0</v>
      </c>
    </row>
    <row r="55" spans="2:11" ht="21" customHeight="1" x14ac:dyDescent="0.25">
      <c r="B55" s="66"/>
      <c r="C55" s="67"/>
      <c r="D55" s="67"/>
      <c r="E55" s="67"/>
      <c r="F55" s="67"/>
      <c r="G55" s="564" t="s">
        <v>337</v>
      </c>
      <c r="H55" s="556"/>
      <c r="I55" s="556"/>
      <c r="J55" s="557"/>
      <c r="K55" s="550">
        <f>$F$40*(1-ERF!$C$11)^(ERF!$C$12-ERF!$C$13)</f>
        <v>0</v>
      </c>
    </row>
    <row r="56" spans="2:11" ht="22.5" customHeight="1" x14ac:dyDescent="0.25">
      <c r="B56" s="66"/>
      <c r="C56" s="67"/>
      <c r="D56" s="67"/>
      <c r="E56" s="67"/>
      <c r="F56" s="67"/>
      <c r="G56" s="564" t="s">
        <v>338</v>
      </c>
      <c r="H56" s="556"/>
      <c r="I56" s="556"/>
      <c r="J56" s="557"/>
      <c r="K56" s="550">
        <f>$G$40*ERF!$B$52*(1-ERF!$C$11)^(ERF!$C$12-ERF!$C$13)</f>
        <v>0</v>
      </c>
    </row>
    <row r="57" spans="2:11" ht="20.25" customHeight="1" thickBot="1" x14ac:dyDescent="0.3">
      <c r="B57" s="109"/>
      <c r="C57" s="110"/>
      <c r="D57" s="110"/>
      <c r="E57" s="110"/>
      <c r="F57" s="110"/>
      <c r="G57" s="565" t="s">
        <v>321</v>
      </c>
      <c r="H57" s="566"/>
      <c r="I57" s="566"/>
      <c r="J57" s="567"/>
      <c r="K57" s="551">
        <f>($K$55*ERF!$I$33)+($K$56*ERF!$I$34)</f>
        <v>0</v>
      </c>
    </row>
  </sheetData>
  <sheetProtection algorithmName="SHA-512" hashValue="38vpr9VkI8kHfyRpvPPj4BcfExpaZMDW4L6+ZWORh921ELrk5XB44EHbtWPulMEnG0s6fSBpFSV7VCnv+Xo0vg==" saltValue="RRR+yopvsO7DlM7p87H1BQ==" spinCount="100000" sheet="1" objects="1" scenarios="1"/>
  <hyperlinks>
    <hyperlink ref="B11" r:id="rId1" tooltip="User Guide for the Urban Greening Benefits Calculator Tool" xr:uid="{00000000-0004-0000-0200-000000000000}"/>
  </hyperlinks>
  <pageMargins left="0" right="0.7" top="0" bottom="0.75" header="0.3" footer="0.3"/>
  <pageSetup scale="49" orientation="landscape" r:id="rId2"/>
  <headerFooter>
    <oddFooter>&amp;L&amp;"Avenir LT Std 55 Roman,Regular"&amp;12&amp;K01+000FINAL - Version 2 - May 7, 2020&amp;C&amp;"Avenir LT Std 55 Roman,Regular"&amp;12Page &amp;P of &amp;N&amp;R&amp;"Avenir LT Std 55 Roman,Regular"&amp;12&amp;A</oddFooter>
  </headerFooter>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E2EFDA"/>
    <pageSetUpPr fitToPage="1"/>
  </sheetPr>
  <dimension ref="B1:O42"/>
  <sheetViews>
    <sheetView showGridLines="0" view="pageLayout" zoomScaleNormal="100" workbookViewId="0">
      <selection activeCell="B9" sqref="B9"/>
    </sheetView>
  </sheetViews>
  <sheetFormatPr defaultColWidth="9.109375" defaultRowHeight="13.8" x14ac:dyDescent="0.25"/>
  <cols>
    <col min="1" max="1" width="2.88671875" style="65" customWidth="1"/>
    <col min="2" max="9" width="28.6640625" style="65" customWidth="1"/>
    <col min="10" max="10" width="29.6640625" style="65" customWidth="1"/>
    <col min="11" max="11" width="17.6640625" style="65" customWidth="1"/>
    <col min="12" max="13" width="16.6640625" style="65" customWidth="1"/>
    <col min="14" max="16384" width="9.109375" style="65"/>
  </cols>
  <sheetData>
    <row r="1" spans="2:15" s="34" customFormat="1" ht="18.75" customHeight="1" x14ac:dyDescent="0.25">
      <c r="B1" s="642" t="s">
        <v>196</v>
      </c>
      <c r="C1" s="643"/>
      <c r="D1" s="643"/>
      <c r="E1" s="643"/>
      <c r="F1" s="643"/>
      <c r="G1" s="643"/>
      <c r="H1" s="643"/>
      <c r="I1" s="656"/>
    </row>
    <row r="2" spans="2:15" s="34" customFormat="1" ht="18.75" customHeight="1" x14ac:dyDescent="0.25">
      <c r="B2" s="645"/>
      <c r="C2" s="646"/>
      <c r="D2" s="646"/>
      <c r="E2" s="646"/>
      <c r="F2" s="646"/>
      <c r="G2" s="646"/>
      <c r="H2" s="646"/>
      <c r="I2" s="657"/>
    </row>
    <row r="3" spans="2:15" s="34" customFormat="1" ht="18.75" customHeight="1" x14ac:dyDescent="0.25">
      <c r="B3" s="648" t="s">
        <v>3129</v>
      </c>
      <c r="C3" s="649"/>
      <c r="D3" s="649"/>
      <c r="E3" s="649"/>
      <c r="F3" s="649"/>
      <c r="G3" s="649"/>
      <c r="H3" s="649"/>
      <c r="I3" s="658"/>
    </row>
    <row r="4" spans="2:15" s="34" customFormat="1" ht="18.75" customHeight="1" x14ac:dyDescent="0.25">
      <c r="B4" s="651" t="s">
        <v>162</v>
      </c>
      <c r="C4" s="652"/>
      <c r="D4" s="652"/>
      <c r="E4" s="652"/>
      <c r="F4" s="652"/>
      <c r="G4" s="652"/>
      <c r="H4" s="652"/>
      <c r="I4" s="659"/>
    </row>
    <row r="5" spans="2:15" s="34" customFormat="1" ht="18.75" customHeight="1" x14ac:dyDescent="0.25">
      <c r="B5" s="645"/>
      <c r="C5" s="646"/>
      <c r="D5" s="646"/>
      <c r="E5" s="646"/>
      <c r="F5" s="646"/>
      <c r="G5" s="646"/>
      <c r="H5" s="646"/>
      <c r="I5" s="657"/>
    </row>
    <row r="6" spans="2:15" s="34" customFormat="1" ht="18.75" customHeight="1" x14ac:dyDescent="0.25">
      <c r="B6" s="648" t="s">
        <v>251</v>
      </c>
      <c r="C6" s="649"/>
      <c r="D6" s="649"/>
      <c r="E6" s="649"/>
      <c r="F6" s="649"/>
      <c r="G6" s="649"/>
      <c r="H6" s="649"/>
      <c r="I6" s="658"/>
    </row>
    <row r="7" spans="2:15" s="34" customFormat="1" ht="18.75" customHeight="1" x14ac:dyDescent="0.25">
      <c r="B7" s="814" t="s">
        <v>3139</v>
      </c>
      <c r="C7" s="649"/>
      <c r="D7" s="649"/>
      <c r="E7" s="649"/>
      <c r="F7" s="649"/>
      <c r="G7" s="649"/>
      <c r="H7" s="649"/>
      <c r="I7" s="658"/>
    </row>
    <row r="8" spans="2:15" s="78" customFormat="1" ht="18.75" customHeight="1" x14ac:dyDescent="0.3">
      <c r="B8" s="545"/>
      <c r="C8" s="546"/>
      <c r="D8" s="546"/>
      <c r="E8" s="546"/>
      <c r="F8" s="546"/>
      <c r="G8" s="546"/>
      <c r="H8" s="546"/>
      <c r="I8" s="547"/>
      <c r="J8" s="111"/>
      <c r="K8" s="82"/>
      <c r="O8" s="112"/>
    </row>
    <row r="9" spans="2:15" s="113" customFormat="1" ht="18.75" customHeight="1" x14ac:dyDescent="0.3">
      <c r="B9" s="72" t="s">
        <v>255</v>
      </c>
      <c r="C9" s="73"/>
      <c r="I9" s="114"/>
    </row>
    <row r="10" spans="2:15" s="37" customFormat="1" ht="15.6" x14ac:dyDescent="0.3">
      <c r="B10" s="811" t="s">
        <v>3138</v>
      </c>
      <c r="C10" s="611"/>
      <c r="D10" s="611"/>
      <c r="E10" s="611"/>
      <c r="F10" s="611"/>
      <c r="G10" s="615"/>
      <c r="H10" s="625"/>
      <c r="I10" s="114"/>
    </row>
    <row r="11" spans="2:15" s="37" customFormat="1" ht="15.6" x14ac:dyDescent="0.3">
      <c r="B11" s="812" t="s">
        <v>3137</v>
      </c>
      <c r="C11" s="613"/>
      <c r="D11" s="613"/>
      <c r="E11" s="613"/>
      <c r="F11" s="613"/>
      <c r="G11" s="616"/>
      <c r="H11" s="626"/>
      <c r="I11" s="114"/>
    </row>
    <row r="12" spans="2:15" s="78" customFormat="1" ht="18.75" customHeight="1" x14ac:dyDescent="0.3">
      <c r="B12" s="84"/>
      <c r="C12" s="81"/>
      <c r="D12" s="81"/>
      <c r="E12" s="115"/>
      <c r="F12" s="115"/>
      <c r="G12" s="115"/>
      <c r="H12" s="115"/>
      <c r="I12" s="116"/>
      <c r="J12" s="117"/>
      <c r="K12" s="117"/>
      <c r="M12" s="118"/>
    </row>
    <row r="13" spans="2:15" s="78" customFormat="1" ht="18.75" customHeight="1" x14ac:dyDescent="0.3">
      <c r="B13" s="79" t="s">
        <v>301</v>
      </c>
      <c r="C13" s="80"/>
      <c r="D13" s="80"/>
      <c r="E13" s="81"/>
      <c r="F13" s="81"/>
      <c r="G13" s="81"/>
      <c r="H13" s="81"/>
      <c r="I13" s="83"/>
      <c r="J13" s="82"/>
    </row>
    <row r="14" spans="2:15" s="78" customFormat="1" ht="18.75" customHeight="1" x14ac:dyDescent="0.3">
      <c r="B14" s="542" t="s">
        <v>308</v>
      </c>
      <c r="C14" s="543"/>
      <c r="D14" s="543"/>
      <c r="E14" s="543"/>
      <c r="F14" s="543"/>
      <c r="G14" s="543"/>
      <c r="H14" s="543"/>
      <c r="I14" s="544"/>
      <c r="J14" s="119"/>
    </row>
    <row r="15" spans="2:15" s="78" customFormat="1" ht="6" customHeight="1" thickBot="1" x14ac:dyDescent="0.35">
      <c r="B15" s="84"/>
      <c r="C15" s="81"/>
      <c r="D15" s="81"/>
      <c r="E15" s="81"/>
      <c r="F15" s="81"/>
      <c r="G15" s="81"/>
      <c r="H15" s="81"/>
      <c r="I15" s="83"/>
      <c r="J15" s="82"/>
    </row>
    <row r="16" spans="2:15" s="78" customFormat="1" ht="18.75" customHeight="1" x14ac:dyDescent="0.3">
      <c r="B16" s="558" t="s">
        <v>350</v>
      </c>
      <c r="C16" s="559"/>
      <c r="D16" s="559"/>
      <c r="E16" s="559"/>
      <c r="F16" s="559"/>
      <c r="G16" s="560"/>
      <c r="H16" s="537"/>
      <c r="I16" s="87"/>
      <c r="J16" s="120"/>
      <c r="K16" s="121"/>
    </row>
    <row r="17" spans="2:15" s="78" customFormat="1" ht="18.75" customHeight="1" x14ac:dyDescent="0.3">
      <c r="B17" s="561" t="s">
        <v>351</v>
      </c>
      <c r="C17" s="540"/>
      <c r="D17" s="540"/>
      <c r="E17" s="540"/>
      <c r="F17" s="540"/>
      <c r="G17" s="541"/>
      <c r="H17" s="538"/>
      <c r="I17" s="87"/>
      <c r="J17" s="122"/>
      <c r="K17" s="122"/>
    </row>
    <row r="18" spans="2:15" s="78" customFormat="1" ht="18.75" customHeight="1" thickBot="1" x14ac:dyDescent="0.35">
      <c r="B18" s="630" t="s">
        <v>359</v>
      </c>
      <c r="C18" s="631"/>
      <c r="D18" s="631"/>
      <c r="E18" s="631"/>
      <c r="F18" s="631"/>
      <c r="G18" s="632"/>
      <c r="H18" s="539" t="str">
        <f>IF((H16-H17)*40=0,"0",(H16-H17)*40)</f>
        <v>0</v>
      </c>
      <c r="I18" s="87"/>
      <c r="J18" s="122"/>
      <c r="K18" s="122"/>
    </row>
    <row r="19" spans="2:15" ht="18.75" customHeight="1" x14ac:dyDescent="0.3">
      <c r="B19" s="66"/>
      <c r="C19" s="67"/>
      <c r="D19" s="81"/>
      <c r="E19" s="76"/>
      <c r="F19" s="81"/>
      <c r="G19" s="76"/>
      <c r="H19" s="76"/>
      <c r="I19" s="75"/>
      <c r="J19" s="74"/>
      <c r="K19" s="123"/>
      <c r="L19" s="124"/>
      <c r="M19" s="124"/>
      <c r="O19" s="77"/>
    </row>
    <row r="20" spans="2:15" s="78" customFormat="1" ht="18.75" customHeight="1" x14ac:dyDescent="0.3">
      <c r="B20" s="79" t="s">
        <v>302</v>
      </c>
      <c r="C20" s="80"/>
      <c r="D20" s="80"/>
      <c r="E20" s="81"/>
      <c r="F20" s="81"/>
      <c r="G20" s="81"/>
      <c r="H20" s="81"/>
      <c r="I20" s="87"/>
    </row>
    <row r="21" spans="2:15" s="78" customFormat="1" ht="18.75" customHeight="1" x14ac:dyDescent="0.3">
      <c r="B21" s="542" t="s">
        <v>323</v>
      </c>
      <c r="C21" s="543"/>
      <c r="D21" s="543"/>
      <c r="E21" s="543"/>
      <c r="F21" s="543"/>
      <c r="G21" s="543"/>
      <c r="H21" s="543"/>
      <c r="I21" s="125"/>
    </row>
    <row r="22" spans="2:15" s="78" customFormat="1" ht="6" customHeight="1" thickBot="1" x14ac:dyDescent="0.35">
      <c r="B22" s="84"/>
      <c r="C22" s="81"/>
      <c r="D22" s="81"/>
      <c r="E22" s="81"/>
      <c r="F22" s="81"/>
      <c r="G22" s="81"/>
      <c r="H22" s="81"/>
      <c r="I22" s="87"/>
    </row>
    <row r="23" spans="2:15" s="78" customFormat="1" ht="99.9" customHeight="1" x14ac:dyDescent="0.3">
      <c r="B23" s="88" t="s">
        <v>2353</v>
      </c>
      <c r="C23" s="89" t="s">
        <v>324</v>
      </c>
      <c r="D23" s="89" t="s">
        <v>325</v>
      </c>
      <c r="E23" s="89" t="s">
        <v>225</v>
      </c>
      <c r="F23" s="126" t="s">
        <v>339</v>
      </c>
      <c r="G23" s="126" t="s">
        <v>2354</v>
      </c>
      <c r="H23" s="126" t="s">
        <v>2355</v>
      </c>
      <c r="I23" s="127" t="s">
        <v>304</v>
      </c>
    </row>
    <row r="24" spans="2:15" s="78" customFormat="1" ht="21" customHeight="1" thickBot="1" x14ac:dyDescent="0.35">
      <c r="B24" s="128"/>
      <c r="C24" s="129"/>
      <c r="D24" s="129"/>
      <c r="E24" s="130"/>
      <c r="F24" s="131"/>
      <c r="G24" s="132"/>
      <c r="H24" s="132"/>
      <c r="I24" s="133"/>
      <c r="L24" s="100"/>
    </row>
    <row r="25" spans="2:15" s="78" customFormat="1" ht="21" customHeight="1" thickBot="1" x14ac:dyDescent="0.35">
      <c r="B25" s="134"/>
      <c r="C25" s="135"/>
      <c r="D25" s="100"/>
      <c r="E25" s="100"/>
      <c r="F25" s="100"/>
      <c r="G25" s="100"/>
      <c r="H25" s="100"/>
      <c r="I25" s="136"/>
      <c r="L25" s="100"/>
    </row>
    <row r="26" spans="2:15" ht="21" customHeight="1" x14ac:dyDescent="0.3">
      <c r="B26" s="102"/>
      <c r="C26" s="137"/>
      <c r="D26" s="122"/>
      <c r="E26" s="122"/>
      <c r="F26" s="588" t="s">
        <v>2356</v>
      </c>
      <c r="G26" s="589"/>
      <c r="H26" s="590"/>
      <c r="I26" s="580">
        <f>(($B$24*(1-ERF!$C$11)^(ERF!$C$12-ERF!$C$13))/ERF!$B$49)</f>
        <v>0</v>
      </c>
      <c r="J26" s="100"/>
      <c r="K26" s="138"/>
      <c r="L26" s="122"/>
      <c r="M26" s="67"/>
    </row>
    <row r="27" spans="2:15" ht="21" customHeight="1" x14ac:dyDescent="0.3">
      <c r="B27" s="102"/>
      <c r="C27" s="137"/>
      <c r="D27" s="122"/>
      <c r="E27" s="122"/>
      <c r="F27" s="591" t="s">
        <v>2357</v>
      </c>
      <c r="G27" s="584"/>
      <c r="H27" s="585"/>
      <c r="I27" s="581">
        <f>(($C$24*ERF!$C$15)+($D$24*ERF!$C$17))*(1-ERF!$C$11)^(ERF!$C$12-ERF!$C$13)*$F$24*ERF!$C$14</f>
        <v>0</v>
      </c>
      <c r="J27" s="100"/>
      <c r="K27" s="138"/>
      <c r="L27" s="122"/>
      <c r="M27" s="67"/>
    </row>
    <row r="28" spans="2:15" ht="21" customHeight="1" x14ac:dyDescent="0.25">
      <c r="B28" s="102"/>
      <c r="C28" s="137"/>
      <c r="D28" s="122"/>
      <c r="E28" s="122"/>
      <c r="F28" s="591" t="s">
        <v>2358</v>
      </c>
      <c r="G28" s="584"/>
      <c r="H28" s="585"/>
      <c r="I28" s="581">
        <f>($I$26+$I$27)*ERF!$C$25</f>
        <v>0</v>
      </c>
      <c r="J28" s="122"/>
      <c r="K28" s="139"/>
      <c r="L28" s="122"/>
      <c r="M28" s="67"/>
    </row>
    <row r="29" spans="2:15" ht="21" customHeight="1" x14ac:dyDescent="0.25">
      <c r="B29" s="102"/>
      <c r="C29" s="137"/>
      <c r="D29" s="122"/>
      <c r="E29" s="122"/>
      <c r="F29" s="592" t="s">
        <v>2404</v>
      </c>
      <c r="G29" s="586"/>
      <c r="H29" s="587"/>
      <c r="I29" s="582">
        <f>(($H$24*ERF!$C$14*ERF!$C$24)*(1-ERF!$C$11)^(ERF!$C$12-ERF!$C$13))+(($C$24*ERF!$C$14*ERF!$B$54*ERF!$C$20+$D$24*ERF!$B$53*ERF!$C$14*ERF!$C$23)*(1-ERF!$C$11)^(ERF!$C$12-ERF!$C$13)*$F$24)</f>
        <v>0</v>
      </c>
      <c r="J29" s="122"/>
      <c r="K29" s="139"/>
      <c r="L29" s="122"/>
      <c r="M29" s="67"/>
    </row>
    <row r="30" spans="2:15" ht="21" customHeight="1" x14ac:dyDescent="0.25">
      <c r="B30" s="102"/>
      <c r="C30" s="137"/>
      <c r="D30" s="122"/>
      <c r="E30" s="122"/>
      <c r="F30" s="592" t="s">
        <v>2397</v>
      </c>
      <c r="G30" s="586"/>
      <c r="H30" s="587"/>
      <c r="I30" s="582">
        <f>(($G$24*ERF!$C$14)*(1-ERF!$C$11)^(ERF!$C$12-ERF!$C$13))+(($C$24*ERF!$C$14*ERF!$B$54*ERF!$C$19+$D$24*ERF!$B$53*ERF!$C$14*ERF!$C$22)*(1-ERF!$C$11)^(ERF!$C$12-ERF!$C$13)*$F$24)</f>
        <v>0</v>
      </c>
      <c r="J30" s="122"/>
      <c r="K30" s="139"/>
      <c r="L30" s="122"/>
      <c r="M30" s="67"/>
    </row>
    <row r="31" spans="2:15" ht="21" customHeight="1" x14ac:dyDescent="0.25">
      <c r="B31" s="102"/>
      <c r="C31" s="137"/>
      <c r="D31" s="122"/>
      <c r="E31" s="122"/>
      <c r="F31" s="592" t="s">
        <v>2398</v>
      </c>
      <c r="G31" s="586"/>
      <c r="H31" s="587"/>
      <c r="I31" s="582">
        <f>(($C$24*ERF!$C$14*ERF!$B$54*ERF!$C$18+$D$24*ERF!$B$53*ERF!$C$14*ERF!$C$21)*(1-ERF!$C$11)^(ERF!$C$12-ERF!$C$13)*$F$24)</f>
        <v>0</v>
      </c>
      <c r="J31" s="122"/>
      <c r="K31" s="139"/>
      <c r="L31" s="122"/>
      <c r="M31" s="67"/>
    </row>
    <row r="32" spans="2:15" ht="21" customHeight="1" x14ac:dyDescent="0.25">
      <c r="B32" s="102"/>
      <c r="C32" s="137"/>
      <c r="D32" s="122"/>
      <c r="E32" s="122"/>
      <c r="F32" s="592" t="s">
        <v>2405</v>
      </c>
      <c r="G32" s="586"/>
      <c r="H32" s="587"/>
      <c r="I32" s="582">
        <f>(($C$24*ERF!$C$14*ERF!$B$54*ERF!$C$20)*(1-ERF!$C$11)^(ERF!$C$12-ERF!$C$13)*$F$24)</f>
        <v>0</v>
      </c>
      <c r="J32" s="122"/>
      <c r="K32" s="139"/>
      <c r="L32" s="122"/>
      <c r="M32" s="67"/>
    </row>
    <row r="33" spans="2:13" ht="21" customHeight="1" x14ac:dyDescent="0.25">
      <c r="B33" s="102"/>
      <c r="C33" s="137"/>
      <c r="D33" s="122"/>
      <c r="E33" s="122"/>
      <c r="F33" s="592" t="s">
        <v>2402</v>
      </c>
      <c r="G33" s="586"/>
      <c r="H33" s="587"/>
      <c r="I33" s="582">
        <f>(($C$24*ERF!$C$14*ERF!$B$54*ERF!$C$19)*(1-ERF!$C$11)^(ERF!$C$12-ERF!$C$13)*$F$24)</f>
        <v>0</v>
      </c>
      <c r="J33" s="122"/>
      <c r="K33" s="139"/>
      <c r="L33" s="122"/>
      <c r="M33" s="67"/>
    </row>
    <row r="34" spans="2:13" ht="21" customHeight="1" x14ac:dyDescent="0.25">
      <c r="B34" s="102"/>
      <c r="C34" s="137"/>
      <c r="D34" s="122"/>
      <c r="E34" s="122"/>
      <c r="F34" s="592" t="s">
        <v>2403</v>
      </c>
      <c r="G34" s="586"/>
      <c r="H34" s="587"/>
      <c r="I34" s="582">
        <f>(($C$24*ERF!$C$14*ERF!$B$54*ERF!$C$18)*(1-ERF!$C$11)^(ERF!$C$12-ERF!$C$13)*$F$24)</f>
        <v>0</v>
      </c>
      <c r="J34" s="122"/>
      <c r="K34" s="139"/>
      <c r="L34" s="122"/>
      <c r="M34" s="67"/>
    </row>
    <row r="35" spans="2:13" ht="21" customHeight="1" x14ac:dyDescent="0.25">
      <c r="B35" s="102"/>
      <c r="C35" s="137"/>
      <c r="D35" s="122"/>
      <c r="E35" s="122"/>
      <c r="F35" s="592" t="s">
        <v>2409</v>
      </c>
      <c r="G35" s="586"/>
      <c r="H35" s="587"/>
      <c r="I35" s="582">
        <f>(($H$24*ERF!$C$14*ERF!$C$24)*(1-ERF!$C$11)^(ERF!$C$12-ERF!$C$13))+(($D$24*ERF!$B$53*ERF!$C$14*ERF!$C$23)*(1-ERF!$C$11)^(ERF!$C$12-ERF!$C$13)*$F$24)</f>
        <v>0</v>
      </c>
      <c r="J35" s="122"/>
      <c r="K35" s="139"/>
      <c r="L35" s="122"/>
      <c r="M35" s="67"/>
    </row>
    <row r="36" spans="2:13" ht="21" customHeight="1" x14ac:dyDescent="0.25">
      <c r="B36" s="102"/>
      <c r="C36" s="137"/>
      <c r="D36" s="122"/>
      <c r="E36" s="122"/>
      <c r="F36" s="592" t="s">
        <v>2407</v>
      </c>
      <c r="G36" s="586"/>
      <c r="H36" s="587"/>
      <c r="I36" s="582">
        <f>(($G$24*ERF!$C$14)*(1-ERF!$C$11)^(ERF!$C$12-ERF!$C$13))+(($D$24*ERF!$B$53*ERF!$C$14*ERF!$C$22)*(1-ERF!$C$11)^(ERF!$C$12-ERF!$C$13)*$F$24)</f>
        <v>0</v>
      </c>
      <c r="J36" s="122"/>
      <c r="K36" s="139"/>
      <c r="L36" s="122"/>
      <c r="M36" s="67"/>
    </row>
    <row r="37" spans="2:13" ht="21" customHeight="1" x14ac:dyDescent="0.25">
      <c r="B37" s="102"/>
      <c r="C37" s="137"/>
      <c r="D37" s="122"/>
      <c r="E37" s="122"/>
      <c r="F37" s="592" t="s">
        <v>2408</v>
      </c>
      <c r="G37" s="586"/>
      <c r="H37" s="587"/>
      <c r="I37" s="582">
        <f>(($D$24*ERF!$B$53*ERF!$C$14*ERF!$C$21)*(1-ERF!$C$11)^(ERF!$C$12-ERF!$C$13)*$F$24)</f>
        <v>0</v>
      </c>
      <c r="J37" s="122"/>
      <c r="K37" s="139"/>
      <c r="L37" s="122"/>
      <c r="M37" s="67"/>
    </row>
    <row r="38" spans="2:13" ht="21" customHeight="1" x14ac:dyDescent="0.25">
      <c r="B38" s="102"/>
      <c r="C38" s="137"/>
      <c r="D38" s="122"/>
      <c r="E38" s="122"/>
      <c r="F38" s="592" t="s">
        <v>322</v>
      </c>
      <c r="G38" s="586"/>
      <c r="H38" s="587"/>
      <c r="I38" s="581" t="str">
        <f>$H$18</f>
        <v>0</v>
      </c>
      <c r="J38" s="122"/>
      <c r="K38" s="139"/>
      <c r="L38" s="122"/>
      <c r="M38" s="67"/>
    </row>
    <row r="39" spans="2:13" ht="21" customHeight="1" x14ac:dyDescent="0.25">
      <c r="B39" s="102"/>
      <c r="C39" s="137"/>
      <c r="D39" s="137"/>
      <c r="E39" s="137"/>
      <c r="F39" s="591" t="s">
        <v>337</v>
      </c>
      <c r="G39" s="584"/>
      <c r="H39" s="585"/>
      <c r="I39" s="581">
        <f>$C$24*ERF!$C$14*ERF!B54*(1-ERF!$C$11)^(ERF!$C$12-ERF!$C$13)*$F$24</f>
        <v>0</v>
      </c>
      <c r="J39" s="122"/>
      <c r="K39" s="122"/>
      <c r="L39" s="122"/>
      <c r="M39" s="122"/>
    </row>
    <row r="40" spans="2:13" s="101" customFormat="1" ht="21" customHeight="1" x14ac:dyDescent="0.25">
      <c r="B40" s="102"/>
      <c r="C40" s="103"/>
      <c r="D40" s="103"/>
      <c r="E40" s="104"/>
      <c r="F40" s="591" t="s">
        <v>338</v>
      </c>
      <c r="G40" s="584"/>
      <c r="H40" s="585"/>
      <c r="I40" s="581">
        <f>$D$24*ERF!$C$14*(1-ERF!$C$11)^(ERF!$C$12-ERF!$C$13)*$F$24</f>
        <v>0</v>
      </c>
      <c r="J40" s="104"/>
      <c r="K40" s="106"/>
      <c r="L40" s="106"/>
      <c r="M40" s="106"/>
    </row>
    <row r="41" spans="2:13" ht="21" customHeight="1" thickBot="1" x14ac:dyDescent="0.3">
      <c r="B41" s="66"/>
      <c r="C41" s="67"/>
      <c r="D41" s="67"/>
      <c r="E41" s="67"/>
      <c r="F41" s="593" t="s">
        <v>321</v>
      </c>
      <c r="G41" s="594"/>
      <c r="H41" s="595"/>
      <c r="I41" s="583">
        <f>($I39*ERF!$I$33)+($I$40*ERF!$I$34)</f>
        <v>0</v>
      </c>
    </row>
    <row r="42" spans="2:13" x14ac:dyDescent="0.25">
      <c r="B42" s="109"/>
      <c r="C42" s="110"/>
      <c r="D42" s="110"/>
      <c r="E42" s="110"/>
      <c r="F42" s="110"/>
      <c r="G42" s="110"/>
      <c r="H42" s="110"/>
      <c r="I42" s="140"/>
    </row>
  </sheetData>
  <sheetProtection algorithmName="SHA-512" hashValue="Ot1dz1tEyI1qLsEjykjFfFJktbnl+NXO/dH0b9zt8ikf3x++yIyLmEBU7e8Hfj2j3h67EsBHrfp6JAGMNxZy0w==" saltValue="DJYHrzUsoUttXvz8bSjXmA==" spinCount="100000" sheet="1" objects="1" scenarios="1"/>
  <hyperlinks>
    <hyperlink ref="B11" r:id="rId1" tooltip="User Guide for the Urban Greening Benefits Calculator Tool" xr:uid="{00000000-0004-0000-0300-000000000000}"/>
  </hyperlinks>
  <pageMargins left="5.5208333333333333E-3" right="5.5208333333333333E-3" top="5.5208333333333333E-3" bottom="0.75" header="0.3" footer="0.3"/>
  <pageSetup scale="53" orientation="landscape" r:id="rId2"/>
  <headerFooter>
    <oddFooter>&amp;L&amp;"Avenir LT Std 55 Roman,Regular"&amp;12FINAL - Version 2 - May 7, 2020&amp;C&amp;"Avenir LT Std 55 Roman,Regular"&amp;12Page &amp;P of &amp;N&amp;R&amp;"Avenir LT Std 55 Roman,Regular"&amp;12&amp;A</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E2EFDA"/>
  </sheetPr>
  <dimension ref="A1:S35"/>
  <sheetViews>
    <sheetView showGridLines="0" topLeftCell="B1" zoomScaleNormal="100" zoomScaleSheetLayoutView="55" workbookViewId="0">
      <selection activeCell="B13" sqref="B13"/>
    </sheetView>
  </sheetViews>
  <sheetFormatPr defaultColWidth="9.109375" defaultRowHeight="13.2" x14ac:dyDescent="0.25"/>
  <cols>
    <col min="1" max="1" width="2.88671875" style="4" customWidth="1"/>
    <col min="2" max="2" width="30.109375" style="4" customWidth="1"/>
    <col min="3" max="3" width="18.5546875" style="4" customWidth="1"/>
    <col min="4" max="4" width="8.6640625" style="4" bestFit="1" customWidth="1"/>
    <col min="5" max="5" width="8.88671875" style="4" bestFit="1" customWidth="1"/>
    <col min="6" max="6" width="13.6640625" style="4" customWidth="1"/>
    <col min="7" max="7" width="11.5546875" style="4" customWidth="1"/>
    <col min="8" max="8" width="14" style="4" customWidth="1"/>
    <col min="9" max="9" width="13.6640625" style="4" customWidth="1"/>
    <col min="10" max="10" width="12.33203125" style="4" bestFit="1" customWidth="1"/>
    <col min="11" max="12" width="12.6640625" style="4" bestFit="1" customWidth="1"/>
    <col min="13" max="13" width="13.88671875" style="4" bestFit="1" customWidth="1"/>
    <col min="14" max="14" width="9.88671875" style="4" customWidth="1"/>
    <col min="15" max="15" width="14" style="4" bestFit="1" customWidth="1"/>
    <col min="16" max="16" width="11.88671875" style="4" bestFit="1" customWidth="1"/>
    <col min="17" max="17" width="13.109375" style="4" bestFit="1" customWidth="1"/>
    <col min="18" max="18" width="13.109375" style="4" customWidth="1"/>
    <col min="19" max="19" width="2.88671875" style="4" customWidth="1"/>
    <col min="20" max="16384" width="9.109375" style="4"/>
  </cols>
  <sheetData>
    <row r="1" spans="1:18" s="6" customFormat="1" ht="18.75" customHeight="1" x14ac:dyDescent="0.25">
      <c r="B1" s="660" t="s">
        <v>196</v>
      </c>
      <c r="C1" s="660"/>
      <c r="D1" s="660"/>
      <c r="E1" s="660"/>
      <c r="F1" s="660"/>
      <c r="G1" s="660"/>
      <c r="H1" s="660"/>
      <c r="I1" s="660"/>
      <c r="J1" s="660"/>
      <c r="K1" s="660"/>
      <c r="L1" s="660"/>
      <c r="M1" s="660"/>
      <c r="N1" s="660"/>
      <c r="O1" s="660"/>
      <c r="P1" s="660"/>
      <c r="Q1" s="660"/>
      <c r="R1" s="660"/>
    </row>
    <row r="2" spans="1:18" s="6" customFormat="1" ht="18.75" customHeight="1" x14ac:dyDescent="0.25">
      <c r="B2" s="661"/>
      <c r="C2" s="661"/>
      <c r="D2" s="661"/>
      <c r="E2" s="661"/>
      <c r="F2" s="661"/>
      <c r="G2" s="661"/>
      <c r="H2" s="661"/>
      <c r="I2" s="661"/>
      <c r="J2" s="661"/>
      <c r="K2" s="661"/>
      <c r="L2" s="661"/>
      <c r="M2" s="661"/>
      <c r="N2" s="661"/>
      <c r="O2" s="661"/>
      <c r="P2" s="661"/>
      <c r="Q2" s="661"/>
      <c r="R2" s="661"/>
    </row>
    <row r="3" spans="1:18" s="6" customFormat="1" ht="18.75" customHeight="1" x14ac:dyDescent="0.25">
      <c r="B3" s="660" t="s">
        <v>3129</v>
      </c>
      <c r="C3" s="660"/>
      <c r="D3" s="660"/>
      <c r="E3" s="660"/>
      <c r="F3" s="660"/>
      <c r="G3" s="660"/>
      <c r="H3" s="660"/>
      <c r="I3" s="660"/>
      <c r="J3" s="660"/>
      <c r="K3" s="660"/>
      <c r="L3" s="660"/>
      <c r="M3" s="660"/>
      <c r="N3" s="660"/>
      <c r="O3" s="660"/>
      <c r="P3" s="660"/>
      <c r="Q3" s="660"/>
      <c r="R3" s="660"/>
    </row>
    <row r="4" spans="1:18" s="6" customFormat="1" ht="18.75" customHeight="1" x14ac:dyDescent="0.25">
      <c r="B4" s="662" t="s">
        <v>162</v>
      </c>
      <c r="C4" s="662"/>
      <c r="D4" s="662"/>
      <c r="E4" s="662"/>
      <c r="F4" s="662"/>
      <c r="G4" s="662"/>
      <c r="H4" s="662"/>
      <c r="I4" s="662"/>
      <c r="J4" s="662"/>
      <c r="K4" s="662"/>
      <c r="L4" s="662"/>
      <c r="M4" s="662"/>
      <c r="N4" s="662"/>
      <c r="O4" s="662"/>
      <c r="P4" s="662"/>
      <c r="Q4" s="662"/>
      <c r="R4" s="662"/>
    </row>
    <row r="5" spans="1:18" s="6" customFormat="1" ht="18.75" customHeight="1" x14ac:dyDescent="0.25">
      <c r="B5" s="661"/>
      <c r="C5" s="661"/>
      <c r="D5" s="661"/>
      <c r="E5" s="661"/>
      <c r="F5" s="661"/>
      <c r="G5" s="661"/>
      <c r="H5" s="661"/>
      <c r="I5" s="661"/>
      <c r="J5" s="661"/>
      <c r="K5" s="661"/>
      <c r="L5" s="661"/>
      <c r="M5" s="661"/>
      <c r="N5" s="661"/>
      <c r="O5" s="661"/>
      <c r="P5" s="661"/>
      <c r="Q5" s="661"/>
      <c r="R5" s="661"/>
    </row>
    <row r="6" spans="1:18" s="6" customFormat="1" ht="18.75" customHeight="1" x14ac:dyDescent="0.25">
      <c r="B6" s="660" t="s">
        <v>251</v>
      </c>
      <c r="C6" s="660"/>
      <c r="D6" s="660"/>
      <c r="E6" s="660"/>
      <c r="F6" s="660"/>
      <c r="G6" s="660"/>
      <c r="H6" s="660"/>
      <c r="I6" s="660"/>
      <c r="J6" s="660"/>
      <c r="K6" s="660"/>
      <c r="L6" s="660"/>
      <c r="M6" s="660"/>
      <c r="N6" s="660"/>
      <c r="O6" s="660"/>
      <c r="P6" s="660"/>
      <c r="Q6" s="660"/>
      <c r="R6" s="660"/>
    </row>
    <row r="7" spans="1:18" s="6" customFormat="1" ht="18.75" customHeight="1" x14ac:dyDescent="0.25">
      <c r="A7" s="814" t="s">
        <v>3139</v>
      </c>
      <c r="B7" s="816"/>
      <c r="C7" s="816"/>
      <c r="D7" s="816"/>
      <c r="E7" s="816"/>
      <c r="F7" s="816"/>
      <c r="G7" s="816"/>
      <c r="H7" s="816"/>
      <c r="I7" s="816"/>
      <c r="J7" s="816"/>
      <c r="K7" s="816"/>
      <c r="L7" s="816"/>
      <c r="M7" s="816"/>
      <c r="N7" s="816"/>
      <c r="O7" s="816"/>
      <c r="P7" s="816"/>
      <c r="Q7" s="816"/>
      <c r="R7" s="816"/>
    </row>
    <row r="8" spans="1:18" s="6" customFormat="1" ht="18.75" customHeight="1" x14ac:dyDescent="0.25">
      <c r="B8" s="20"/>
      <c r="C8" s="20"/>
      <c r="D8" s="20"/>
      <c r="E8" s="20"/>
      <c r="F8" s="20"/>
      <c r="G8" s="20"/>
      <c r="H8" s="20"/>
      <c r="I8" s="20"/>
      <c r="J8" s="20"/>
      <c r="K8" s="20"/>
      <c r="L8" s="20"/>
      <c r="M8" s="20"/>
      <c r="N8" s="20"/>
      <c r="O8" s="20"/>
      <c r="P8" s="20"/>
      <c r="Q8" s="20"/>
      <c r="R8" s="20"/>
    </row>
    <row r="9" spans="1:18" s="3" customFormat="1" ht="18.75" customHeight="1" x14ac:dyDescent="0.3">
      <c r="B9" s="73" t="s">
        <v>255</v>
      </c>
      <c r="C9" s="19"/>
    </row>
    <row r="10" spans="1:18" s="18" customFormat="1" ht="15.6" x14ac:dyDescent="0.25">
      <c r="B10" s="811" t="s">
        <v>3138</v>
      </c>
      <c r="C10" s="611"/>
      <c r="D10" s="611"/>
      <c r="E10" s="611"/>
      <c r="F10" s="611"/>
      <c r="G10" s="615"/>
      <c r="H10" s="615"/>
      <c r="I10" s="633"/>
    </row>
    <row r="11" spans="1:18" s="18" customFormat="1" ht="15.6" x14ac:dyDescent="0.25">
      <c r="B11" s="812" t="s">
        <v>3137</v>
      </c>
      <c r="C11" s="613"/>
      <c r="D11" s="613"/>
      <c r="E11" s="613"/>
      <c r="F11" s="613"/>
      <c r="G11" s="616"/>
      <c r="H11" s="616"/>
      <c r="I11" s="633"/>
    </row>
    <row r="12" spans="1:18" s="2" customFormat="1" ht="18.75" customHeight="1" x14ac:dyDescent="0.3">
      <c r="E12" s="9"/>
      <c r="F12" s="9"/>
      <c r="G12" s="9"/>
      <c r="H12" s="9"/>
      <c r="I12" s="10"/>
      <c r="J12" s="11"/>
      <c r="K12" s="11"/>
      <c r="M12" s="12"/>
    </row>
    <row r="13" spans="1:18" s="2" customFormat="1" ht="18.75" customHeight="1" x14ac:dyDescent="0.3">
      <c r="B13" s="494" t="s">
        <v>309</v>
      </c>
      <c r="C13" s="494"/>
      <c r="D13" s="494"/>
      <c r="E13" s="495"/>
      <c r="F13" s="495"/>
      <c r="G13" s="495"/>
      <c r="H13" s="495"/>
      <c r="I13" s="496"/>
      <c r="J13" s="495"/>
      <c r="K13" s="495"/>
      <c r="L13" s="495"/>
      <c r="M13" s="495"/>
      <c r="N13" s="495"/>
      <c r="O13" s="495"/>
      <c r="P13" s="495"/>
    </row>
    <row r="14" spans="1:18" s="2" customFormat="1" ht="18.75" customHeight="1" x14ac:dyDescent="0.3">
      <c r="B14" s="596" t="s">
        <v>317</v>
      </c>
      <c r="C14" s="596"/>
      <c r="D14" s="596"/>
      <c r="E14" s="596"/>
      <c r="F14" s="596"/>
      <c r="G14" s="596"/>
      <c r="H14" s="596"/>
      <c r="I14" s="596"/>
      <c r="J14" s="596"/>
      <c r="K14" s="596"/>
      <c r="L14" s="596"/>
      <c r="M14" s="596"/>
      <c r="N14" s="596"/>
      <c r="O14" s="596"/>
      <c r="P14" s="596"/>
      <c r="Q14" s="16"/>
      <c r="R14" s="16"/>
    </row>
    <row r="15" spans="1:18" ht="6" customHeight="1" x14ac:dyDescent="0.25">
      <c r="B15" s="5"/>
      <c r="C15" s="5"/>
      <c r="D15" s="5"/>
      <c r="E15" s="5"/>
      <c r="F15" s="5"/>
      <c r="G15" s="5"/>
      <c r="H15" s="5"/>
      <c r="I15" s="5"/>
      <c r="J15" s="5"/>
      <c r="K15" s="5"/>
      <c r="L15" s="5"/>
      <c r="M15" s="5"/>
      <c r="N15" s="5"/>
    </row>
    <row r="16" spans="1:18" s="1" customFormat="1" ht="98.25" customHeight="1" x14ac:dyDescent="0.25">
      <c r="B16" s="470" t="s">
        <v>94</v>
      </c>
      <c r="C16" s="178" t="s">
        <v>59</v>
      </c>
      <c r="D16" s="185" t="s">
        <v>163</v>
      </c>
      <c r="E16" s="185" t="s">
        <v>164</v>
      </c>
      <c r="F16" s="178" t="s">
        <v>165</v>
      </c>
      <c r="G16" s="178" t="s">
        <v>149</v>
      </c>
      <c r="H16" s="178" t="s">
        <v>3094</v>
      </c>
      <c r="I16" s="178" t="s">
        <v>143</v>
      </c>
      <c r="J16" s="178" t="s">
        <v>166</v>
      </c>
      <c r="K16" s="178" t="s">
        <v>271</v>
      </c>
      <c r="L16" s="178" t="s">
        <v>272</v>
      </c>
      <c r="M16" s="178" t="s">
        <v>167</v>
      </c>
      <c r="N16" s="178" t="s">
        <v>168</v>
      </c>
      <c r="O16" s="478" t="s">
        <v>3128</v>
      </c>
      <c r="P16" s="478" t="s">
        <v>313</v>
      </c>
      <c r="Q16" s="478" t="s">
        <v>283</v>
      </c>
      <c r="R16" s="479" t="s">
        <v>311</v>
      </c>
    </row>
    <row r="17" spans="2:19" s="3" customFormat="1" ht="21" customHeight="1" x14ac:dyDescent="0.3">
      <c r="B17" s="480"/>
      <c r="C17" s="481"/>
      <c r="D17" s="482"/>
      <c r="E17" s="483" t="str">
        <f>IF(B17="","",'Infrastructure GHG Calculations'!E10)</f>
        <v/>
      </c>
      <c r="F17" s="481"/>
      <c r="G17" s="484"/>
      <c r="H17" s="485"/>
      <c r="I17" s="484"/>
      <c r="J17" s="486"/>
      <c r="K17" s="487"/>
      <c r="L17" s="487"/>
      <c r="M17" s="488" t="str">
        <f>IFERROR('Bike-Ped Matrix'!J10,"")</f>
        <v/>
      </c>
      <c r="N17" s="488" t="str">
        <f>IF(B17="","",'Bike-Ped Matrix'!O10)</f>
        <v/>
      </c>
      <c r="O17" s="489" t="str">
        <f>IFERROR('Infrastructure GHG Calculations'!U10,"")</f>
        <v/>
      </c>
      <c r="P17" s="490" t="str">
        <f>IFERROR('Infrastructure GHG Calculations'!W10,"")</f>
        <v/>
      </c>
      <c r="Q17" s="490" t="str">
        <f>IF($B17="","",'Infrastructure GHG Calculations'!$Z10)</f>
        <v/>
      </c>
      <c r="R17" s="497" t="str">
        <f>IF(P17="","",IF(B17="Pedestrian Facilities",P17*ERF!$I$37,P17*(ERF!$I$37-ERF!$I$38)))</f>
        <v/>
      </c>
    </row>
    <row r="18" spans="2:19" s="3" customFormat="1" ht="21" customHeight="1" x14ac:dyDescent="0.3">
      <c r="B18" s="480"/>
      <c r="C18" s="481"/>
      <c r="D18" s="482"/>
      <c r="E18" s="483" t="str">
        <f>IF(B18="","",'Infrastructure GHG Calculations'!E11)</f>
        <v/>
      </c>
      <c r="F18" s="481"/>
      <c r="G18" s="484"/>
      <c r="H18" s="485"/>
      <c r="I18" s="484"/>
      <c r="J18" s="486"/>
      <c r="K18" s="487"/>
      <c r="L18" s="487"/>
      <c r="M18" s="488" t="str">
        <f>IFERROR('Bike-Ped Matrix'!J11,"")</f>
        <v/>
      </c>
      <c r="N18" s="488" t="str">
        <f>IF(B18="","",'Bike-Ped Matrix'!O11)</f>
        <v/>
      </c>
      <c r="O18" s="489" t="str">
        <f>IFERROR('Infrastructure GHG Calculations'!U11,"")</f>
        <v/>
      </c>
      <c r="P18" s="490" t="str">
        <f>IFERROR('Infrastructure GHG Calculations'!W11,"")</f>
        <v/>
      </c>
      <c r="Q18" s="490" t="str">
        <f>IF($B18="","",'Infrastructure GHG Calculations'!$Z11)</f>
        <v/>
      </c>
      <c r="R18" s="497" t="str">
        <f>IF(P18="","",IF(B18="Pedestrian Facilities",P18*ERF!$I$37,P18*(ERF!$I$37-ERF!$I$38)))</f>
        <v/>
      </c>
    </row>
    <row r="19" spans="2:19" s="3" customFormat="1" ht="21" customHeight="1" x14ac:dyDescent="0.3">
      <c r="B19" s="480"/>
      <c r="C19" s="481"/>
      <c r="D19" s="482"/>
      <c r="E19" s="483" t="str">
        <f>IF(B19="","",'Infrastructure GHG Calculations'!E12)</f>
        <v/>
      </c>
      <c r="F19" s="481"/>
      <c r="G19" s="484"/>
      <c r="H19" s="485"/>
      <c r="I19" s="484"/>
      <c r="J19" s="486"/>
      <c r="K19" s="487"/>
      <c r="L19" s="487"/>
      <c r="M19" s="488" t="str">
        <f>IFERROR('Bike-Ped Matrix'!J12,"")</f>
        <v/>
      </c>
      <c r="N19" s="488" t="str">
        <f>IF(B19="","",'Bike-Ped Matrix'!O12)</f>
        <v/>
      </c>
      <c r="O19" s="489" t="str">
        <f>IFERROR('Infrastructure GHG Calculations'!U12,"")</f>
        <v/>
      </c>
      <c r="P19" s="490" t="str">
        <f>IFERROR('Infrastructure GHG Calculations'!W12,"")</f>
        <v/>
      </c>
      <c r="Q19" s="490" t="str">
        <f>IF($B19="","",'Infrastructure GHG Calculations'!$Z12)</f>
        <v/>
      </c>
      <c r="R19" s="497" t="str">
        <f>IF(P19="","",IF(B19="Pedestrian Facilities",P19*ERF!$I$37,P19*(ERF!$I$37-ERF!$I$38)))</f>
        <v/>
      </c>
    </row>
    <row r="20" spans="2:19" s="3" customFormat="1" ht="21" customHeight="1" x14ac:dyDescent="0.3">
      <c r="B20" s="480"/>
      <c r="C20" s="481"/>
      <c r="D20" s="482"/>
      <c r="E20" s="483" t="str">
        <f>IF(B20="","",'Infrastructure GHG Calculations'!E13)</f>
        <v/>
      </c>
      <c r="F20" s="481"/>
      <c r="G20" s="484"/>
      <c r="H20" s="485"/>
      <c r="I20" s="484"/>
      <c r="J20" s="486"/>
      <c r="K20" s="487"/>
      <c r="L20" s="487"/>
      <c r="M20" s="488" t="str">
        <f>IFERROR('Bike-Ped Matrix'!J13,"")</f>
        <v/>
      </c>
      <c r="N20" s="488" t="str">
        <f>IF(B20="","",'Bike-Ped Matrix'!O13)</f>
        <v/>
      </c>
      <c r="O20" s="489" t="str">
        <f>IFERROR('Infrastructure GHG Calculations'!U13,"")</f>
        <v/>
      </c>
      <c r="P20" s="490" t="str">
        <f>IFERROR('Infrastructure GHG Calculations'!W13,"")</f>
        <v/>
      </c>
      <c r="Q20" s="490" t="str">
        <f>IF($B20="","",'Infrastructure GHG Calculations'!$Z13)</f>
        <v/>
      </c>
      <c r="R20" s="497" t="str">
        <f>IF(P20="","",IF(B20="Pedestrian Facilities",P20*ERF!$I$37,P20*(ERF!$I$37-ERF!$I$38)))</f>
        <v/>
      </c>
    </row>
    <row r="21" spans="2:19" s="3" customFormat="1" ht="21" customHeight="1" x14ac:dyDescent="0.3">
      <c r="B21" s="480"/>
      <c r="C21" s="481"/>
      <c r="D21" s="482"/>
      <c r="E21" s="483" t="str">
        <f>IF(B21="","",'Infrastructure GHG Calculations'!E14)</f>
        <v/>
      </c>
      <c r="F21" s="481"/>
      <c r="G21" s="484"/>
      <c r="H21" s="485"/>
      <c r="I21" s="484"/>
      <c r="J21" s="486"/>
      <c r="K21" s="487"/>
      <c r="L21" s="487"/>
      <c r="M21" s="488" t="str">
        <f>IFERROR('Bike-Ped Matrix'!J14,"")</f>
        <v/>
      </c>
      <c r="N21" s="488" t="str">
        <f>IF(B21="","",'Bike-Ped Matrix'!O14)</f>
        <v/>
      </c>
      <c r="O21" s="489" t="str">
        <f>IFERROR('Infrastructure GHG Calculations'!U14,"")</f>
        <v/>
      </c>
      <c r="P21" s="490" t="str">
        <f>IFERROR('Infrastructure GHG Calculations'!W14,"")</f>
        <v/>
      </c>
      <c r="Q21" s="490" t="str">
        <f>IF($B21="","",'Infrastructure GHG Calculations'!$Z14)</f>
        <v/>
      </c>
      <c r="R21" s="497" t="str">
        <f>IF(P21="","",IF(B21="Pedestrian Facilities",P21*ERF!$I$37,P21*(ERF!$I$37-ERF!$I$38)))</f>
        <v/>
      </c>
    </row>
    <row r="22" spans="2:19" s="3" customFormat="1" ht="21" customHeight="1" x14ac:dyDescent="0.3">
      <c r="B22" s="480"/>
      <c r="C22" s="481"/>
      <c r="D22" s="482"/>
      <c r="E22" s="483" t="str">
        <f>IF(B22="","",'Infrastructure GHG Calculations'!E15)</f>
        <v/>
      </c>
      <c r="F22" s="481"/>
      <c r="G22" s="484"/>
      <c r="H22" s="485"/>
      <c r="I22" s="484"/>
      <c r="J22" s="486"/>
      <c r="K22" s="487"/>
      <c r="L22" s="487"/>
      <c r="M22" s="488" t="str">
        <f>IFERROR('Bike-Ped Matrix'!J15,"")</f>
        <v/>
      </c>
      <c r="N22" s="488" t="str">
        <f>IF(B22="","",'Bike-Ped Matrix'!O15)</f>
        <v/>
      </c>
      <c r="O22" s="489" t="str">
        <f>IFERROR('Infrastructure GHG Calculations'!U15,"")</f>
        <v/>
      </c>
      <c r="P22" s="490" t="str">
        <f>IFERROR('Infrastructure GHG Calculations'!W15,"")</f>
        <v/>
      </c>
      <c r="Q22" s="490" t="str">
        <f>IF($B22="","",'Infrastructure GHG Calculations'!$Z15)</f>
        <v/>
      </c>
      <c r="R22" s="497" t="str">
        <f>IF(P22="","",IF(B22="Pedestrian Facilities",P22*ERF!$I$37,P22*(ERF!$I$37-ERF!$I$38)))</f>
        <v/>
      </c>
    </row>
    <row r="23" spans="2:19" s="3" customFormat="1" ht="21" customHeight="1" x14ac:dyDescent="0.3">
      <c r="B23" s="480"/>
      <c r="C23" s="481"/>
      <c r="D23" s="482"/>
      <c r="E23" s="483" t="str">
        <f>IF(B23="","",'Infrastructure GHG Calculations'!E16)</f>
        <v/>
      </c>
      <c r="F23" s="481"/>
      <c r="G23" s="484"/>
      <c r="H23" s="485"/>
      <c r="I23" s="484"/>
      <c r="J23" s="486"/>
      <c r="K23" s="487"/>
      <c r="L23" s="487"/>
      <c r="M23" s="488" t="str">
        <f>IFERROR('Bike-Ped Matrix'!J16,"")</f>
        <v/>
      </c>
      <c r="N23" s="488" t="str">
        <f>IF(B23="","",'Bike-Ped Matrix'!O16)</f>
        <v/>
      </c>
      <c r="O23" s="489" t="str">
        <f>IFERROR('Infrastructure GHG Calculations'!U16,"")</f>
        <v/>
      </c>
      <c r="P23" s="490" t="str">
        <f>IFERROR('Infrastructure GHG Calculations'!W16,"")</f>
        <v/>
      </c>
      <c r="Q23" s="490" t="str">
        <f>IF($B23="","",'Infrastructure GHG Calculations'!$Z16)</f>
        <v/>
      </c>
      <c r="R23" s="497" t="str">
        <f>IF(P23="","",IF(B23="Pedestrian Facilities",P23*ERF!$I$37,P23*(ERF!$I$37-ERF!$I$38)))</f>
        <v/>
      </c>
    </row>
    <row r="24" spans="2:19" s="3" customFormat="1" ht="21" customHeight="1" x14ac:dyDescent="0.3">
      <c r="B24" s="480"/>
      <c r="C24" s="481"/>
      <c r="D24" s="482"/>
      <c r="E24" s="483" t="str">
        <f>IF(B24="","",'Infrastructure GHG Calculations'!E17)</f>
        <v/>
      </c>
      <c r="F24" s="481"/>
      <c r="G24" s="484"/>
      <c r="H24" s="485"/>
      <c r="I24" s="484"/>
      <c r="J24" s="486"/>
      <c r="K24" s="487"/>
      <c r="L24" s="487"/>
      <c r="M24" s="488" t="str">
        <f>IFERROR('Bike-Ped Matrix'!J17,"")</f>
        <v/>
      </c>
      <c r="N24" s="488" t="str">
        <f>IF(B24="","",'Bike-Ped Matrix'!O17)</f>
        <v/>
      </c>
      <c r="O24" s="489" t="str">
        <f>IFERROR('Infrastructure GHG Calculations'!U17,"")</f>
        <v/>
      </c>
      <c r="P24" s="490" t="str">
        <f>IFERROR('Infrastructure GHG Calculations'!W17,"")</f>
        <v/>
      </c>
      <c r="Q24" s="490" t="str">
        <f>IF($B24="","",'Infrastructure GHG Calculations'!$Z17)</f>
        <v/>
      </c>
      <c r="R24" s="497" t="str">
        <f>IF(P24="","",IF(B24="Pedestrian Facilities",P24*ERF!$I$37,P24*(ERF!$I$37-ERF!$I$38)))</f>
        <v/>
      </c>
    </row>
    <row r="25" spans="2:19" s="3" customFormat="1" ht="21" customHeight="1" x14ac:dyDescent="0.3">
      <c r="B25" s="480"/>
      <c r="C25" s="481"/>
      <c r="D25" s="482"/>
      <c r="E25" s="483" t="str">
        <f>IF(B25="","",'Infrastructure GHG Calculations'!E18)</f>
        <v/>
      </c>
      <c r="F25" s="481"/>
      <c r="G25" s="484"/>
      <c r="H25" s="485"/>
      <c r="I25" s="484"/>
      <c r="J25" s="486"/>
      <c r="K25" s="487"/>
      <c r="L25" s="487"/>
      <c r="M25" s="488" t="str">
        <f>IFERROR('Bike-Ped Matrix'!J18,"")</f>
        <v/>
      </c>
      <c r="N25" s="488" t="str">
        <f>IF(B25="","",'Bike-Ped Matrix'!O18)</f>
        <v/>
      </c>
      <c r="O25" s="489" t="str">
        <f>IFERROR('Infrastructure GHG Calculations'!U18,"")</f>
        <v/>
      </c>
      <c r="P25" s="490" t="str">
        <f>IFERROR('Infrastructure GHG Calculations'!W18,"")</f>
        <v/>
      </c>
      <c r="Q25" s="490" t="str">
        <f>IF($B25="","",'Infrastructure GHG Calculations'!$Z18)</f>
        <v/>
      </c>
      <c r="R25" s="497" t="str">
        <f>IF(P25="","",IF(B25="Pedestrian Facilities",P25*ERF!$I$37,P25*(ERF!$I$37-ERF!$I$38)))</f>
        <v/>
      </c>
    </row>
    <row r="26" spans="2:19" s="3" customFormat="1" ht="21" customHeight="1" x14ac:dyDescent="0.3">
      <c r="B26" s="480"/>
      <c r="C26" s="481"/>
      <c r="D26" s="482"/>
      <c r="E26" s="483" t="str">
        <f>IF(B26="","",'Infrastructure GHG Calculations'!E19)</f>
        <v/>
      </c>
      <c r="F26" s="481"/>
      <c r="G26" s="484"/>
      <c r="H26" s="485"/>
      <c r="I26" s="484"/>
      <c r="J26" s="486"/>
      <c r="K26" s="487"/>
      <c r="L26" s="487"/>
      <c r="M26" s="488" t="str">
        <f>IFERROR('Bike-Ped Matrix'!J19,"")</f>
        <v/>
      </c>
      <c r="N26" s="488" t="str">
        <f>IF(B26="","",'Bike-Ped Matrix'!O19)</f>
        <v/>
      </c>
      <c r="O26" s="489" t="str">
        <f>IFERROR('Infrastructure GHG Calculations'!U19,"")</f>
        <v/>
      </c>
      <c r="P26" s="490" t="str">
        <f>IFERROR('Infrastructure GHG Calculations'!W19,"")</f>
        <v/>
      </c>
      <c r="Q26" s="490" t="str">
        <f>IF($B26="","",'Infrastructure GHG Calculations'!$Z19)</f>
        <v/>
      </c>
      <c r="R26" s="497" t="str">
        <f>IF(P26="","",IF(B26="Pedestrian Facilities",P26*ERF!$I$37,P26*(ERF!$I$37-ERF!$I$38)))</f>
        <v/>
      </c>
    </row>
    <row r="27" spans="2:19" s="3" customFormat="1" ht="21" customHeight="1" x14ac:dyDescent="0.3">
      <c r="B27" s="480"/>
      <c r="C27" s="481"/>
      <c r="D27" s="482"/>
      <c r="E27" s="483" t="str">
        <f>IF(B27="","",'Infrastructure GHG Calculations'!E20)</f>
        <v/>
      </c>
      <c r="F27" s="481"/>
      <c r="G27" s="484"/>
      <c r="H27" s="485"/>
      <c r="I27" s="484"/>
      <c r="J27" s="486"/>
      <c r="K27" s="487"/>
      <c r="L27" s="487"/>
      <c r="M27" s="488" t="str">
        <f>IFERROR('Bike-Ped Matrix'!J20,"")</f>
        <v/>
      </c>
      <c r="N27" s="488" t="str">
        <f>IF(B27="","",'Bike-Ped Matrix'!O20)</f>
        <v/>
      </c>
      <c r="O27" s="489" t="str">
        <f>IFERROR('Infrastructure GHG Calculations'!U20,"")</f>
        <v/>
      </c>
      <c r="P27" s="490" t="str">
        <f>IFERROR('Infrastructure GHG Calculations'!W20,"")</f>
        <v/>
      </c>
      <c r="Q27" s="490" t="str">
        <f>IF($B27="","",'Infrastructure GHG Calculations'!$Z20)</f>
        <v/>
      </c>
      <c r="R27" s="497" t="str">
        <f>IF(P27="","",IF(B27="Pedestrian Facilities",P27*ERF!$I$37,P27*(ERF!$I$37-ERF!$I$38)))</f>
        <v/>
      </c>
    </row>
    <row r="28" spans="2:19" s="3" customFormat="1" ht="21" customHeight="1" x14ac:dyDescent="0.3">
      <c r="B28" s="480"/>
      <c r="C28" s="481"/>
      <c r="D28" s="482"/>
      <c r="E28" s="483" t="str">
        <f>IF(B28="","",'Infrastructure GHG Calculations'!E21)</f>
        <v/>
      </c>
      <c r="F28" s="481"/>
      <c r="G28" s="484"/>
      <c r="H28" s="485"/>
      <c r="I28" s="484"/>
      <c r="J28" s="486"/>
      <c r="K28" s="487"/>
      <c r="L28" s="487"/>
      <c r="M28" s="488" t="str">
        <f>IFERROR('Bike-Ped Matrix'!J21,"")</f>
        <v/>
      </c>
      <c r="N28" s="488" t="str">
        <f>IF(B28="","",'Bike-Ped Matrix'!O21)</f>
        <v/>
      </c>
      <c r="O28" s="489" t="str">
        <f>IFERROR('Infrastructure GHG Calculations'!U21,"")</f>
        <v/>
      </c>
      <c r="P28" s="490" t="str">
        <f>IFERROR('Infrastructure GHG Calculations'!W21,"")</f>
        <v/>
      </c>
      <c r="Q28" s="490" t="str">
        <f>IF($B28="","",'Infrastructure GHG Calculations'!$Z21)</f>
        <v/>
      </c>
      <c r="R28" s="497" t="str">
        <f>IF(P28="","",IF(B28="Pedestrian Facilities",P28*ERF!$I$37,P28*(ERF!$I$37-ERF!$I$38)))</f>
        <v/>
      </c>
    </row>
    <row r="29" spans="2:19" s="3" customFormat="1" ht="21" customHeight="1" thickBot="1" x14ac:dyDescent="0.35">
      <c r="B29" s="597" t="s">
        <v>340</v>
      </c>
      <c r="C29" s="598"/>
      <c r="D29" s="598"/>
      <c r="E29" s="598"/>
      <c r="F29" s="598"/>
      <c r="G29" s="598"/>
      <c r="H29" s="598"/>
      <c r="I29" s="598"/>
      <c r="J29" s="598"/>
      <c r="K29" s="598"/>
      <c r="L29" s="598"/>
      <c r="M29" s="598"/>
      <c r="N29" s="598"/>
      <c r="O29" s="491">
        <f>SUM(O17:O28)</f>
        <v>0</v>
      </c>
      <c r="P29" s="492">
        <f>SUM(P17:P28)</f>
        <v>0</v>
      </c>
      <c r="Q29" s="492">
        <f>SUM(Q17:Q28)</f>
        <v>0</v>
      </c>
      <c r="R29" s="493">
        <f>SUM(R17:R28)</f>
        <v>0</v>
      </c>
    </row>
    <row r="30" spans="2:19" s="3" customFormat="1" ht="21" customHeight="1" thickBot="1" x14ac:dyDescent="0.35">
      <c r="B30" s="17"/>
      <c r="C30" s="17"/>
      <c r="D30" s="17"/>
      <c r="E30" s="17"/>
      <c r="F30" s="17"/>
      <c r="G30" s="17"/>
      <c r="H30" s="17"/>
      <c r="I30" s="17"/>
      <c r="J30" s="17"/>
      <c r="K30" s="17"/>
      <c r="L30" s="17"/>
      <c r="M30" s="17"/>
      <c r="N30" s="17"/>
      <c r="O30" s="13"/>
      <c r="P30" s="14"/>
      <c r="Q30" s="14"/>
      <c r="R30" s="14"/>
    </row>
    <row r="31" spans="2:19" s="3" customFormat="1" ht="21" customHeight="1" x14ac:dyDescent="0.25">
      <c r="B31" s="17"/>
      <c r="C31" s="17"/>
      <c r="D31" s="17"/>
      <c r="E31" s="17"/>
      <c r="F31" s="17"/>
      <c r="G31" s="17"/>
      <c r="H31" s="17"/>
      <c r="I31" s="17"/>
      <c r="J31" s="17"/>
      <c r="K31" s="17"/>
      <c r="L31" s="604" t="s">
        <v>3112</v>
      </c>
      <c r="M31" s="605"/>
      <c r="N31" s="605"/>
      <c r="O31" s="605"/>
      <c r="P31" s="606"/>
      <c r="Q31" s="599">
        <f>'Criteria &amp; Toxics Calculations'!$U$24</f>
        <v>0</v>
      </c>
      <c r="R31" s="15"/>
      <c r="S31" s="15"/>
    </row>
    <row r="32" spans="2:19" s="3" customFormat="1" ht="21" customHeight="1" x14ac:dyDescent="0.25">
      <c r="B32" s="17"/>
      <c r="C32" s="17"/>
      <c r="D32" s="17"/>
      <c r="E32" s="17"/>
      <c r="F32" s="17"/>
      <c r="G32" s="17"/>
      <c r="H32" s="17"/>
      <c r="I32" s="17"/>
      <c r="J32" s="17"/>
      <c r="K32" s="17"/>
      <c r="L32" s="607" t="s">
        <v>3113</v>
      </c>
      <c r="M32" s="602"/>
      <c r="N32" s="602"/>
      <c r="O32" s="602"/>
      <c r="P32" s="603"/>
      <c r="Q32" s="600">
        <f>'Criteria &amp; Toxics Calculations'!$R$24</f>
        <v>0</v>
      </c>
      <c r="R32" s="15"/>
      <c r="S32" s="15"/>
    </row>
    <row r="33" spans="2:19" s="3" customFormat="1" ht="21" customHeight="1" x14ac:dyDescent="0.25">
      <c r="B33" s="17"/>
      <c r="C33" s="17"/>
      <c r="D33" s="17"/>
      <c r="E33" s="17"/>
      <c r="F33" s="17"/>
      <c r="G33" s="17"/>
      <c r="H33" s="17"/>
      <c r="I33" s="17"/>
      <c r="J33" s="17"/>
      <c r="K33" s="17"/>
      <c r="L33" s="607" t="s">
        <v>3114</v>
      </c>
      <c r="M33" s="602"/>
      <c r="N33" s="602"/>
      <c r="O33" s="602"/>
      <c r="P33" s="603"/>
      <c r="Q33" s="600">
        <f>'Criteria &amp; Toxics Calculations'!$O$24</f>
        <v>0</v>
      </c>
      <c r="R33" s="15"/>
      <c r="S33" s="15"/>
    </row>
    <row r="34" spans="2:19" s="3" customFormat="1" ht="21" customHeight="1" thickBot="1" x14ac:dyDescent="0.3">
      <c r="B34" s="17"/>
      <c r="C34" s="17"/>
      <c r="D34" s="17"/>
      <c r="E34" s="17"/>
      <c r="F34" s="17"/>
      <c r="G34" s="17"/>
      <c r="H34" s="17"/>
      <c r="I34" s="17"/>
      <c r="J34" s="17"/>
      <c r="K34" s="17"/>
      <c r="L34" s="608" t="s">
        <v>3115</v>
      </c>
      <c r="M34" s="609"/>
      <c r="N34" s="609"/>
      <c r="O34" s="609"/>
      <c r="P34" s="610"/>
      <c r="Q34" s="601">
        <f>'Criteria &amp; Toxics Calculations'!$X$24</f>
        <v>0</v>
      </c>
      <c r="R34" s="15"/>
      <c r="S34" s="15"/>
    </row>
    <row r="35" spans="2:19" ht="15.75" customHeight="1" x14ac:dyDescent="0.3">
      <c r="O35" s="7"/>
      <c r="P35" s="8"/>
      <c r="Q35" s="8"/>
      <c r="R35" s="8"/>
    </row>
  </sheetData>
  <sheetProtection algorithmName="SHA-512" hashValue="MuzfGjXEMDJi1mAPjQQ6HG7Vcd1Z+7FJYXmtJpXZhb4kWHHdUI80mDoVFHZgottD6dU68AXTTzjJBjCzEdlqLg==" saltValue="Whx9bW+AbC3n7bznupRd9w==" spinCount="100000" sheet="1" objects="1" scenarios="1"/>
  <dataConsolidate/>
  <conditionalFormatting sqref="J17:J28">
    <cfRule type="expression" dxfId="2" priority="1">
      <formula>I17&gt;=250000</formula>
    </cfRule>
  </conditionalFormatting>
  <dataValidations count="7">
    <dataValidation type="decimal" allowBlank="1" showInputMessage="1" showErrorMessage="1" prompt="Annual Average Daily Traffic (two-way traffic volume in trips/day on parallel road) cannot exceed 30,000_x000a_" sqref="G17:G28" xr:uid="{00000000-0002-0000-0400-000000000000}">
      <formula1>0</formula1>
      <formula2>30000</formula2>
    </dataValidation>
    <dataValidation type="decimal" showInputMessage="1" showErrorMessage="1" promptTitle="Default:" prompt="200" sqref="F17" xr:uid="{00000000-0002-0000-0400-000001000000}">
      <formula1>0</formula1>
      <formula2>365</formula2>
    </dataValidation>
    <dataValidation type="decimal" showInputMessage="1" showErrorMessage="1" promptTitle="Default:" prompt="200_x000a_" sqref="F18:F28" xr:uid="{00000000-0002-0000-0400-000002000000}">
      <formula1>0</formula1>
      <formula2>365</formula2>
    </dataValidation>
    <dataValidation allowBlank="1" showErrorMessage="1" prompt="Annual Average Daily Traffic (two-way traffic volume in trips/day on parallel road) cannot exceed 30,000_x000a_" sqref="H17:I28" xr:uid="{00000000-0002-0000-0400-000003000000}"/>
    <dataValidation type="whole" operator="greaterThanOrEqual" allowBlank="1" showErrorMessage="1" prompt="Annual Average Daily Traffic (two-way traffic volume in trips/day on parallel road) cannot exceed 30,000_x000a_" sqref="K17:L28" xr:uid="{00000000-0002-0000-0400-000004000000}">
      <formula1>0</formula1>
    </dataValidation>
    <dataValidation allowBlank="1" showErrorMessage="1" sqref="M17:N28" xr:uid="{00000000-0002-0000-0400-000005000000}"/>
    <dataValidation type="list" allowBlank="1" showErrorMessage="1" prompt="Annual Average Daily Traffic (two-way traffic volume in trips/day on parallel road) cannot exceed 30,000_x000a_" sqref="J17:J28" xr:uid="{00000000-0002-0000-0400-000006000000}">
      <formula1>YesNo</formula1>
    </dataValidation>
  </dataValidations>
  <hyperlinks>
    <hyperlink ref="B11" r:id="rId1" tooltip="User Guide for the Urban Greening Benefits Calculator Tool" xr:uid="{00000000-0004-0000-0400-000000000000}"/>
  </hyperlinks>
  <pageMargins left="5.5208333333333333E-3" right="5.5208333333333333E-3" top="5.5208333333333333E-3" bottom="0.75" header="0.3" footer="0.3"/>
  <pageSetup scale="53" orientation="landscape" r:id="rId2"/>
  <headerFooter>
    <oddFooter>&amp;L&amp;"Avenir LT Std 55 Roman,Regular"&amp;12&amp;K01+000FINAL - Version 2 - May 7, 2020&amp;C&amp;"Avenir LT Std 55 Roman,Regular"&amp;12Page &amp;P of &amp;N&amp;R&amp;"Avenir LT Std 55 Roman,Regular"&amp;12&amp;A</oddFooter>
  </headerFooter>
  <ignoredErrors>
    <ignoredError sqref="N18:N28 N17"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7000000}">
          <x14:formula1>
            <xm:f>Defaults!$A$20:$A$77</xm:f>
          </x14:formula1>
          <xm:sqref>C17:C28</xm:sqref>
        </x14:dataValidation>
        <x14:dataValidation type="list" allowBlank="1" showInputMessage="1" showErrorMessage="1" xr:uid="{00000000-0002-0000-0400-000008000000}">
          <x14:formula1>
            <xm:f>Defaults!$A$14:$A$17</xm:f>
          </x14:formula1>
          <xm:sqref>B17:B28</xm:sqref>
        </x14:dataValidation>
        <x14:dataValidation type="list" allowBlank="1" showInputMessage="1" showErrorMessage="1" xr:uid="{00000000-0002-0000-0400-000009000000}">
          <x14:formula1>
            <xm:f>Defaults!$A$80:$A$89</xm:f>
          </x14:formula1>
          <xm:sqref>D17:D28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theme="0" tint="-0.249977111117893"/>
    <pageSetUpPr fitToPage="1"/>
  </sheetPr>
  <dimension ref="B1:AA29"/>
  <sheetViews>
    <sheetView showGridLines="0" showRuler="0" view="pageLayout" zoomScaleNormal="100" workbookViewId="0">
      <selection activeCell="B9" sqref="B9"/>
    </sheetView>
  </sheetViews>
  <sheetFormatPr defaultColWidth="9.109375" defaultRowHeight="13.8" x14ac:dyDescent="0.25"/>
  <cols>
    <col min="1" max="1" width="2.88671875" style="65" customWidth="1"/>
    <col min="2" max="2" width="26.109375" style="65" customWidth="1"/>
    <col min="3" max="3" width="64.6640625" style="65" customWidth="1"/>
    <col min="4" max="4" width="16.33203125" style="65" customWidth="1"/>
    <col min="5" max="6" width="10" style="65" customWidth="1"/>
    <col min="7" max="7" width="2.88671875" style="65" customWidth="1"/>
    <col min="8" max="8" width="9.109375" style="65"/>
    <col min="9" max="9" width="5" style="65" customWidth="1"/>
    <col min="10" max="10" width="11.109375" style="65" customWidth="1"/>
    <col min="11" max="11" width="10.88671875" style="65" customWidth="1"/>
    <col min="12" max="13" width="9.6640625" style="65" customWidth="1"/>
    <col min="14" max="15" width="12.33203125" style="65" customWidth="1"/>
    <col min="16" max="16" width="11.109375" style="65" customWidth="1"/>
    <col min="17" max="18" width="9.109375" style="65"/>
    <col min="19" max="19" width="11" style="65" customWidth="1"/>
    <col min="20" max="21" width="9.109375" style="65"/>
    <col min="22" max="22" width="10" style="65" customWidth="1"/>
    <col min="23" max="23" width="10.88671875" style="65" customWidth="1"/>
    <col min="24" max="16384" width="9.109375" style="65"/>
  </cols>
  <sheetData>
    <row r="1" spans="2:16" ht="18.75" customHeight="1" x14ac:dyDescent="0.35">
      <c r="B1" s="663" t="s">
        <v>196</v>
      </c>
      <c r="C1" s="664"/>
      <c r="D1" s="664"/>
      <c r="E1" s="664"/>
      <c r="F1" s="665"/>
      <c r="G1" s="141"/>
      <c r="H1" s="141"/>
      <c r="I1" s="141"/>
      <c r="J1" s="141"/>
      <c r="K1" s="141"/>
      <c r="L1" s="142"/>
      <c r="M1" s="143"/>
      <c r="P1" s="70"/>
    </row>
    <row r="2" spans="2:16" ht="18.75" customHeight="1" x14ac:dyDescent="0.35">
      <c r="B2" s="666"/>
      <c r="C2" s="667"/>
      <c r="D2" s="667"/>
      <c r="E2" s="667"/>
      <c r="F2" s="668"/>
      <c r="G2" s="144"/>
      <c r="H2" s="144"/>
      <c r="I2" s="144"/>
      <c r="J2" s="145"/>
      <c r="K2" s="145"/>
      <c r="L2" s="142"/>
      <c r="M2" s="143"/>
      <c r="P2" s="70"/>
    </row>
    <row r="3" spans="2:16" ht="18.75" customHeight="1" x14ac:dyDescent="0.35">
      <c r="B3" s="669" t="s">
        <v>3129</v>
      </c>
      <c r="C3" s="639"/>
      <c r="D3" s="639"/>
      <c r="E3" s="639"/>
      <c r="F3" s="670"/>
      <c r="G3" s="141"/>
      <c r="H3" s="141"/>
      <c r="I3" s="141"/>
      <c r="J3" s="141"/>
      <c r="K3" s="141"/>
      <c r="L3" s="142"/>
      <c r="M3" s="143"/>
      <c r="P3" s="70"/>
    </row>
    <row r="4" spans="2:16" ht="18.75" customHeight="1" x14ac:dyDescent="0.35">
      <c r="B4" s="671" t="s">
        <v>162</v>
      </c>
      <c r="C4" s="641"/>
      <c r="D4" s="641"/>
      <c r="E4" s="641"/>
      <c r="F4" s="672"/>
      <c r="G4" s="146"/>
      <c r="H4" s="146"/>
      <c r="I4" s="146"/>
      <c r="J4" s="146"/>
      <c r="K4" s="146"/>
      <c r="L4" s="142"/>
      <c r="M4" s="143"/>
      <c r="P4" s="70"/>
    </row>
    <row r="5" spans="2:16" ht="18.75" customHeight="1" x14ac:dyDescent="0.35">
      <c r="B5" s="666"/>
      <c r="C5" s="667"/>
      <c r="D5" s="667"/>
      <c r="E5" s="667"/>
      <c r="F5" s="668"/>
      <c r="G5" s="144"/>
      <c r="H5" s="144"/>
      <c r="I5" s="144"/>
      <c r="J5" s="145"/>
      <c r="K5" s="145"/>
      <c r="L5" s="142"/>
      <c r="P5" s="70"/>
    </row>
    <row r="6" spans="2:16" ht="18.75" customHeight="1" x14ac:dyDescent="0.35">
      <c r="B6" s="669" t="s">
        <v>251</v>
      </c>
      <c r="C6" s="639"/>
      <c r="D6" s="639"/>
      <c r="E6" s="639"/>
      <c r="F6" s="670"/>
      <c r="G6" s="141"/>
      <c r="H6" s="141"/>
      <c r="I6" s="141"/>
      <c r="J6" s="141"/>
      <c r="K6" s="141"/>
      <c r="L6" s="142"/>
      <c r="P6" s="70"/>
    </row>
    <row r="7" spans="2:16" ht="18.75" customHeight="1" x14ac:dyDescent="0.35">
      <c r="B7" s="814" t="s">
        <v>3139</v>
      </c>
      <c r="C7" s="639"/>
      <c r="D7" s="639"/>
      <c r="E7" s="639"/>
      <c r="F7" s="670"/>
      <c r="G7" s="33"/>
      <c r="H7" s="33"/>
      <c r="I7" s="33"/>
      <c r="J7" s="141"/>
      <c r="K7" s="141"/>
      <c r="L7" s="142"/>
      <c r="P7" s="70"/>
    </row>
    <row r="8" spans="2:16" ht="18.75" customHeight="1" x14ac:dyDescent="0.35">
      <c r="B8" s="147"/>
      <c r="C8" s="33"/>
      <c r="D8" s="33"/>
      <c r="E8" s="33"/>
      <c r="F8" s="148"/>
      <c r="G8" s="33"/>
      <c r="H8" s="33"/>
      <c r="I8" s="33"/>
      <c r="J8" s="141"/>
      <c r="K8" s="141"/>
      <c r="L8" s="142"/>
      <c r="P8" s="70"/>
    </row>
    <row r="9" spans="2:16" s="149" customFormat="1" ht="18.75" customHeight="1" x14ac:dyDescent="0.25">
      <c r="B9" s="703" t="s">
        <v>74</v>
      </c>
      <c r="C9" s="704" t="str">
        <f>IF('Project Info'!E27=0,"",'Project Info'!E27)</f>
        <v/>
      </c>
      <c r="D9" s="705"/>
      <c r="E9" s="705"/>
      <c r="F9" s="706"/>
    </row>
    <row r="10" spans="2:16" s="149" customFormat="1" ht="18.75" customHeight="1" thickBot="1" x14ac:dyDescent="0.3">
      <c r="B10" s="150"/>
      <c r="C10" s="151"/>
      <c r="D10" s="151"/>
      <c r="E10" s="151"/>
      <c r="F10" s="152"/>
    </row>
    <row r="11" spans="2:16" s="149" customFormat="1" ht="18" customHeight="1" x14ac:dyDescent="0.25">
      <c r="B11" s="699" t="s">
        <v>273</v>
      </c>
      <c r="C11" s="700"/>
      <c r="D11" s="700"/>
      <c r="E11" s="701"/>
      <c r="F11" s="702"/>
    </row>
    <row r="12" spans="2:16" s="149" customFormat="1" ht="18" customHeight="1" x14ac:dyDescent="0.25">
      <c r="B12" s="677" t="s">
        <v>277</v>
      </c>
      <c r="C12" s="673"/>
      <c r="D12" s="674"/>
      <c r="E12" s="682">
        <f>'Project Info'!$E$33</f>
        <v>0</v>
      </c>
      <c r="F12" s="683"/>
    </row>
    <row r="13" spans="2:16" s="149" customFormat="1" ht="18" customHeight="1" x14ac:dyDescent="0.25">
      <c r="B13" s="678" t="s">
        <v>274</v>
      </c>
      <c r="C13" s="675"/>
      <c r="D13" s="676"/>
      <c r="E13" s="684">
        <f>'Project Info'!$E$34</f>
        <v>0</v>
      </c>
      <c r="F13" s="685"/>
    </row>
    <row r="14" spans="2:16" s="149" customFormat="1" ht="18" customHeight="1" x14ac:dyDescent="0.25">
      <c r="B14" s="678" t="s">
        <v>326</v>
      </c>
      <c r="C14" s="675"/>
      <c r="D14" s="676"/>
      <c r="E14" s="684">
        <f>'Project Info'!$E$35</f>
        <v>0</v>
      </c>
      <c r="F14" s="685"/>
    </row>
    <row r="15" spans="2:16" s="149" customFormat="1" ht="18" customHeight="1" x14ac:dyDescent="0.25">
      <c r="B15" s="678" t="s">
        <v>275</v>
      </c>
      <c r="C15" s="675"/>
      <c r="D15" s="676"/>
      <c r="E15" s="684">
        <f>'Project Info'!$E$36</f>
        <v>0</v>
      </c>
      <c r="F15" s="685"/>
    </row>
    <row r="16" spans="2:16" s="149" customFormat="1" ht="18" customHeight="1" thickBot="1" x14ac:dyDescent="0.3">
      <c r="B16" s="679" t="s">
        <v>276</v>
      </c>
      <c r="C16" s="680"/>
      <c r="D16" s="681"/>
      <c r="E16" s="686">
        <f>'Project Info'!$E$37</f>
        <v>0</v>
      </c>
      <c r="F16" s="687"/>
    </row>
    <row r="17" spans="2:27" s="149" customFormat="1" ht="15" customHeight="1" thickBot="1" x14ac:dyDescent="0.35">
      <c r="B17" s="153"/>
      <c r="C17" s="154"/>
      <c r="D17" s="154"/>
      <c r="E17" s="154"/>
      <c r="F17" s="155"/>
      <c r="G17" s="29"/>
      <c r="H17" s="29"/>
      <c r="I17" s="29"/>
      <c r="J17" s="29"/>
      <c r="K17" s="29"/>
      <c r="L17" s="29"/>
      <c r="M17" s="29"/>
      <c r="N17" s="29"/>
      <c r="O17" s="29"/>
      <c r="P17" s="29"/>
      <c r="Q17" s="29"/>
      <c r="R17" s="29"/>
      <c r="S17" s="29"/>
      <c r="T17" s="29"/>
      <c r="U17" s="29"/>
      <c r="V17" s="29"/>
      <c r="W17" s="29"/>
      <c r="X17" s="29"/>
      <c r="Y17" s="30"/>
      <c r="Z17" s="30"/>
      <c r="AA17" s="29"/>
    </row>
    <row r="18" spans="2:27" s="149" customFormat="1" ht="18" x14ac:dyDescent="0.3">
      <c r="B18" s="699" t="s">
        <v>99</v>
      </c>
      <c r="C18" s="700"/>
      <c r="D18" s="700"/>
      <c r="E18" s="701"/>
      <c r="F18" s="702"/>
      <c r="G18" s="29"/>
      <c r="H18" s="29"/>
      <c r="I18" s="29"/>
      <c r="J18" s="29"/>
      <c r="K18" s="29"/>
    </row>
    <row r="19" spans="2:27" s="149" customFormat="1" ht="18" customHeight="1" x14ac:dyDescent="0.3">
      <c r="B19" s="678" t="s">
        <v>2359</v>
      </c>
      <c r="C19" s="675"/>
      <c r="D19" s="676"/>
      <c r="E19" s="688">
        <f>'Tree Planting-ITP'!$K$42</f>
        <v>0</v>
      </c>
      <c r="F19" s="689"/>
      <c r="G19" s="29"/>
      <c r="H19" s="29"/>
      <c r="I19" s="29"/>
      <c r="J19" s="29"/>
      <c r="K19" s="29"/>
    </row>
    <row r="20" spans="2:27" s="149" customFormat="1" ht="18" customHeight="1" x14ac:dyDescent="0.3">
      <c r="B20" s="678" t="s">
        <v>2360</v>
      </c>
      <c r="C20" s="675"/>
      <c r="D20" s="676"/>
      <c r="E20" s="690">
        <f>'Tree Planting-ITS'!$I$26</f>
        <v>0</v>
      </c>
      <c r="F20" s="691"/>
      <c r="G20" s="29"/>
      <c r="H20" s="29"/>
      <c r="I20" s="29"/>
      <c r="J20" s="29"/>
      <c r="K20" s="29"/>
    </row>
    <row r="21" spans="2:27" s="149" customFormat="1" ht="18" customHeight="1" x14ac:dyDescent="0.3">
      <c r="B21" s="678" t="s">
        <v>2361</v>
      </c>
      <c r="C21" s="675"/>
      <c r="D21" s="676"/>
      <c r="E21" s="688">
        <f>'Tree Planting-ITP'!$K$43</f>
        <v>0</v>
      </c>
      <c r="F21" s="691"/>
      <c r="G21" s="29"/>
      <c r="H21" s="29"/>
      <c r="I21" s="29"/>
      <c r="J21" s="29"/>
      <c r="K21" s="29"/>
    </row>
    <row r="22" spans="2:27" s="149" customFormat="1" ht="18" customHeight="1" x14ac:dyDescent="0.3">
      <c r="B22" s="678" t="s">
        <v>2362</v>
      </c>
      <c r="C22" s="675"/>
      <c r="D22" s="676"/>
      <c r="E22" s="690">
        <f>'Tree Planting-ITS'!$I$27</f>
        <v>0</v>
      </c>
      <c r="F22" s="691"/>
      <c r="G22" s="29"/>
      <c r="H22" s="29"/>
      <c r="I22" s="29"/>
      <c r="J22" s="29"/>
      <c r="K22" s="29"/>
    </row>
    <row r="23" spans="2:27" s="149" customFormat="1" ht="18" customHeight="1" x14ac:dyDescent="0.3">
      <c r="B23" s="678" t="s">
        <v>2363</v>
      </c>
      <c r="C23" s="675"/>
      <c r="D23" s="676"/>
      <c r="E23" s="688">
        <f>'New Bike-Ped Infrastructure'!$O$29</f>
        <v>0</v>
      </c>
      <c r="F23" s="689"/>
      <c r="G23" s="29"/>
      <c r="H23" s="29"/>
      <c r="I23" s="29"/>
      <c r="J23" s="29"/>
      <c r="K23" s="29"/>
    </row>
    <row r="24" spans="2:27" s="149" customFormat="1" ht="18" customHeight="1" thickBot="1" x14ac:dyDescent="0.35">
      <c r="B24" s="678" t="s">
        <v>2364</v>
      </c>
      <c r="C24" s="675"/>
      <c r="D24" s="676"/>
      <c r="E24" s="692">
        <f>'Tree Planting-ITP'!$K$44+'Tree Planting-ITS'!$I$28</f>
        <v>0</v>
      </c>
      <c r="F24" s="693"/>
      <c r="G24" s="29"/>
      <c r="H24" s="29"/>
      <c r="I24" s="29"/>
      <c r="J24" s="29"/>
      <c r="K24" s="29"/>
    </row>
    <row r="25" spans="2:27" s="157" customFormat="1" ht="18" customHeight="1" thickTop="1" x14ac:dyDescent="0.25">
      <c r="B25" s="678" t="s">
        <v>2365</v>
      </c>
      <c r="C25" s="675"/>
      <c r="D25" s="676"/>
      <c r="E25" s="694" t="str">
        <f>IFERROR((IF(AND(SUM(E19:E23)-E24&gt;0,SUM(E19:E23)-E24&lt;1),1,SUM(E19:E23)-E24))*(E12/E14),"0")</f>
        <v>0</v>
      </c>
      <c r="F25" s="695"/>
      <c r="G25" s="156"/>
      <c r="H25" s="156"/>
      <c r="I25" s="156"/>
      <c r="J25" s="156"/>
      <c r="K25" s="156"/>
    </row>
    <row r="26" spans="2:27" s="149" customFormat="1" ht="18" customHeight="1" x14ac:dyDescent="0.3">
      <c r="B26" s="678" t="s">
        <v>2366</v>
      </c>
      <c r="C26" s="675"/>
      <c r="D26" s="676"/>
      <c r="E26" s="694">
        <f>IF(AND(SUM(E19:E23)-E24&gt;0,SUM(E19:E23)-E24&lt;1),1,SUM(E19:E23)-E24)</f>
        <v>0</v>
      </c>
      <c r="F26" s="695"/>
      <c r="G26" s="29"/>
      <c r="H26" s="29"/>
      <c r="I26" s="29"/>
      <c r="J26" s="29"/>
      <c r="K26" s="29"/>
    </row>
    <row r="27" spans="2:27" s="157" customFormat="1" ht="18" customHeight="1" x14ac:dyDescent="0.25">
      <c r="B27" s="678" t="s">
        <v>2367</v>
      </c>
      <c r="C27" s="675"/>
      <c r="D27" s="676"/>
      <c r="E27" s="696" t="str">
        <f>IFERROR($E$26/$E$12,"0")</f>
        <v>0</v>
      </c>
      <c r="F27" s="691"/>
      <c r="G27" s="156"/>
      <c r="H27" s="156"/>
      <c r="I27" s="156"/>
      <c r="J27" s="156"/>
      <c r="K27" s="156"/>
    </row>
    <row r="28" spans="2:27" s="157" customFormat="1" ht="18" customHeight="1" thickBot="1" x14ac:dyDescent="0.3">
      <c r="B28" s="679" t="s">
        <v>2368</v>
      </c>
      <c r="C28" s="680"/>
      <c r="D28" s="681"/>
      <c r="E28" s="697" t="str">
        <f>IFERROR($E$26/E16,"0")</f>
        <v>0</v>
      </c>
      <c r="F28" s="698"/>
      <c r="G28" s="156"/>
      <c r="H28" s="156"/>
      <c r="I28" s="156"/>
      <c r="J28" s="156"/>
      <c r="K28" s="156"/>
    </row>
    <row r="29" spans="2:27" s="78" customFormat="1" ht="15.6" x14ac:dyDescent="0.3">
      <c r="B29" s="158"/>
      <c r="C29" s="159"/>
      <c r="D29" s="159"/>
      <c r="E29" s="159"/>
      <c r="F29" s="160"/>
      <c r="G29" s="111"/>
      <c r="H29" s="111"/>
      <c r="I29" s="111"/>
      <c r="J29" s="111"/>
      <c r="K29" s="111"/>
      <c r="L29" s="82"/>
      <c r="P29" s="112"/>
    </row>
  </sheetData>
  <sheetProtection algorithmName="SHA-512" hashValue="dMSwJN8WotL55csY/EsXs6DJTsQiKgGzrk1hIXvb7GUsOd/hqkHeC4gGnP22XJYhngFRHrl4k+0B7GkKC/VlxA==" saltValue="KdsE0wUkvTBkSKWMKeDRew==" spinCount="100000" sheet="1" objects="1" scenarios="1"/>
  <pageMargins left="0" right="0.7" top="0" bottom="0.75" header="0.3" footer="0.3"/>
  <pageSetup orientation="landscape" r:id="rId1"/>
  <headerFooter>
    <oddFooter>&amp;L&amp;"Avenir LT Std 55 Roman,Regular"&amp;12&amp;K01+000FINAL - Version 2 - May 7, 2020&amp;C&amp;"Avenir LT Std 55 Roman,Regular"&amp;12Page &amp;P of &amp;N&amp;R&amp;"Avenir LT Std 55 Roman,Regular"&amp;12&amp;A</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249977111117893"/>
    <pageSetUpPr fitToPage="1"/>
  </sheetPr>
  <dimension ref="B1:U46"/>
  <sheetViews>
    <sheetView showGridLines="0" showRuler="0" view="pageLayout" zoomScaleNormal="100" workbookViewId="0">
      <selection activeCell="B9" sqref="B9"/>
    </sheetView>
  </sheetViews>
  <sheetFormatPr defaultColWidth="10.44140625" defaultRowHeight="13.8" x14ac:dyDescent="0.25"/>
  <cols>
    <col min="1" max="1" width="2.88671875" style="165" customWidth="1"/>
    <col min="2" max="2" width="37.88671875" style="165" bestFit="1" customWidth="1"/>
    <col min="3" max="7" width="17.33203125" style="165" customWidth="1"/>
    <col min="8" max="8" width="17.5546875" style="165" customWidth="1"/>
    <col min="9" max="9" width="17.44140625" style="165" customWidth="1"/>
    <col min="10" max="10" width="15.6640625" style="165" customWidth="1"/>
    <col min="11" max="11" width="12.44140625" style="165" customWidth="1"/>
    <col min="12" max="13" width="11.109375" style="165" customWidth="1"/>
    <col min="14" max="15" width="14" style="165" customWidth="1"/>
    <col min="16" max="16" width="12.6640625" style="165" customWidth="1"/>
    <col min="17" max="18" width="10.44140625" style="165"/>
    <col min="19" max="19" width="12.5546875" style="165" customWidth="1"/>
    <col min="20" max="21" width="10.44140625" style="165"/>
    <col min="22" max="22" width="11.44140625" style="165" customWidth="1"/>
    <col min="23" max="23" width="12.44140625" style="165" customWidth="1"/>
    <col min="24" max="16384" width="10.44140625" style="165"/>
  </cols>
  <sheetData>
    <row r="1" spans="2:21" s="65" customFormat="1" ht="18.75" customHeight="1" x14ac:dyDescent="0.35">
      <c r="B1" s="663" t="s">
        <v>196</v>
      </c>
      <c r="C1" s="664"/>
      <c r="D1" s="664"/>
      <c r="E1" s="664"/>
      <c r="F1" s="664"/>
      <c r="G1" s="665"/>
      <c r="H1" s="141"/>
      <c r="I1" s="141"/>
      <c r="J1" s="141"/>
      <c r="K1" s="141"/>
      <c r="L1" s="141"/>
      <c r="M1" s="142"/>
      <c r="N1" s="143"/>
      <c r="Q1" s="70"/>
    </row>
    <row r="2" spans="2:21" s="65" customFormat="1" ht="18.75" customHeight="1" x14ac:dyDescent="0.35">
      <c r="B2" s="666"/>
      <c r="C2" s="667"/>
      <c r="D2" s="667"/>
      <c r="E2" s="667"/>
      <c r="F2" s="667"/>
      <c r="G2" s="668"/>
      <c r="H2" s="144"/>
      <c r="I2" s="144"/>
      <c r="J2" s="144"/>
      <c r="K2" s="145"/>
      <c r="L2" s="145"/>
      <c r="M2" s="142"/>
      <c r="N2" s="143"/>
      <c r="Q2" s="70"/>
    </row>
    <row r="3" spans="2:21" s="65" customFormat="1" ht="18.75" customHeight="1" x14ac:dyDescent="0.35">
      <c r="B3" s="669" t="s">
        <v>3129</v>
      </c>
      <c r="C3" s="639"/>
      <c r="D3" s="639"/>
      <c r="E3" s="639"/>
      <c r="F3" s="639"/>
      <c r="G3" s="670"/>
      <c r="H3" s="141"/>
      <c r="I3" s="141"/>
      <c r="J3" s="141"/>
      <c r="K3" s="141"/>
      <c r="L3" s="141"/>
      <c r="M3" s="142"/>
      <c r="N3" s="143"/>
      <c r="Q3" s="70"/>
    </row>
    <row r="4" spans="2:21" s="65" customFormat="1" ht="18.75" customHeight="1" x14ac:dyDescent="0.35">
      <c r="B4" s="671" t="s">
        <v>162</v>
      </c>
      <c r="C4" s="641"/>
      <c r="D4" s="641"/>
      <c r="E4" s="641"/>
      <c r="F4" s="641"/>
      <c r="G4" s="672"/>
      <c r="H4" s="146"/>
      <c r="I4" s="146"/>
      <c r="J4" s="146"/>
      <c r="K4" s="146"/>
      <c r="L4" s="146"/>
      <c r="M4" s="142"/>
      <c r="N4" s="143"/>
      <c r="Q4" s="70"/>
    </row>
    <row r="5" spans="2:21" s="65" customFormat="1" ht="18.75" customHeight="1" x14ac:dyDescent="0.35">
      <c r="B5" s="666"/>
      <c r="C5" s="667"/>
      <c r="D5" s="667"/>
      <c r="E5" s="667"/>
      <c r="F5" s="667"/>
      <c r="G5" s="668"/>
      <c r="H5" s="144"/>
      <c r="I5" s="144"/>
      <c r="J5" s="144"/>
      <c r="K5" s="145"/>
      <c r="L5" s="145"/>
      <c r="M5" s="142"/>
      <c r="Q5" s="70"/>
    </row>
    <row r="6" spans="2:21" s="65" customFormat="1" ht="18.75" customHeight="1" x14ac:dyDescent="0.35">
      <c r="B6" s="669" t="s">
        <v>251</v>
      </c>
      <c r="C6" s="639"/>
      <c r="D6" s="639"/>
      <c r="E6" s="639"/>
      <c r="F6" s="639"/>
      <c r="G6" s="670"/>
      <c r="H6" s="141"/>
      <c r="I6" s="141"/>
      <c r="J6" s="141"/>
      <c r="K6" s="141"/>
      <c r="L6" s="141"/>
      <c r="M6" s="142"/>
      <c r="Q6" s="70"/>
    </row>
    <row r="7" spans="2:21" s="65" customFormat="1" ht="18.75" customHeight="1" x14ac:dyDescent="0.35">
      <c r="B7" s="814" t="s">
        <v>3139</v>
      </c>
      <c r="C7" s="639"/>
      <c r="D7" s="639"/>
      <c r="E7" s="639"/>
      <c r="F7" s="639"/>
      <c r="G7" s="670"/>
      <c r="H7" s="141"/>
      <c r="I7" s="141"/>
      <c r="J7" s="141"/>
      <c r="K7" s="141"/>
      <c r="L7" s="141"/>
      <c r="M7" s="142"/>
      <c r="Q7" s="70"/>
    </row>
    <row r="8" spans="2:21" s="65" customFormat="1" ht="18.75" customHeight="1" x14ac:dyDescent="0.35">
      <c r="B8" s="147"/>
      <c r="C8" s="33"/>
      <c r="D8" s="33"/>
      <c r="E8" s="33"/>
      <c r="F8" s="33"/>
      <c r="G8" s="148"/>
      <c r="H8" s="33"/>
      <c r="I8" s="33"/>
      <c r="J8" s="33"/>
      <c r="K8" s="141"/>
      <c r="L8" s="141"/>
      <c r="M8" s="142"/>
      <c r="Q8" s="70"/>
    </row>
    <row r="9" spans="2:21" s="149" customFormat="1" ht="18.75" customHeight="1" x14ac:dyDescent="0.25">
      <c r="B9" s="707" t="s">
        <v>328</v>
      </c>
      <c r="C9" s="708" t="str">
        <f>IF('Project Info'!E27="","",'Project Info'!E27)</f>
        <v/>
      </c>
      <c r="D9" s="709"/>
      <c r="E9" s="709"/>
      <c r="F9" s="709"/>
      <c r="G9" s="710"/>
    </row>
    <row r="10" spans="2:21" s="149" customFormat="1" ht="18.75" customHeight="1" thickBot="1" x14ac:dyDescent="0.3">
      <c r="B10" s="161"/>
      <c r="C10" s="162"/>
      <c r="D10" s="162"/>
      <c r="E10" s="162"/>
      <c r="F10" s="162"/>
      <c r="G10" s="163"/>
    </row>
    <row r="11" spans="2:21" s="149" customFormat="1" ht="18" customHeight="1" x14ac:dyDescent="0.25">
      <c r="B11" s="711" t="s">
        <v>278</v>
      </c>
      <c r="C11" s="712"/>
      <c r="D11" s="712"/>
      <c r="E11" s="712"/>
      <c r="F11" s="712"/>
      <c r="G11" s="713"/>
    </row>
    <row r="12" spans="2:21" s="149" customFormat="1" ht="18" customHeight="1" thickBot="1" x14ac:dyDescent="0.3">
      <c r="B12" s="714" t="s">
        <v>360</v>
      </c>
      <c r="C12" s="715"/>
      <c r="D12" s="715"/>
      <c r="E12" s="715"/>
      <c r="F12" s="715"/>
      <c r="G12" s="716"/>
    </row>
    <row r="13" spans="2:21" s="149" customFormat="1" ht="18" customHeight="1" x14ac:dyDescent="0.25">
      <c r="B13" s="768" t="s">
        <v>2396</v>
      </c>
      <c r="C13" s="769"/>
      <c r="D13" s="769"/>
      <c r="E13" s="770"/>
      <c r="F13" s="783" t="str">
        <f>IFERROR($F$30*('GHG Summary'!$E$12/'GHG Summary'!$E$14),"0")</f>
        <v>0</v>
      </c>
      <c r="G13" s="784"/>
    </row>
    <row r="14" spans="2:21" s="149" customFormat="1" ht="18" customHeight="1" x14ac:dyDescent="0.25">
      <c r="B14" s="771" t="s">
        <v>2397</v>
      </c>
      <c r="C14" s="772"/>
      <c r="D14" s="772"/>
      <c r="E14" s="773"/>
      <c r="F14" s="785" t="str">
        <f>IFERROR($F$31*('GHG Summary'!$E$12/'GHG Summary'!$E$14),"0")</f>
        <v>0</v>
      </c>
      <c r="G14" s="786"/>
    </row>
    <row r="15" spans="2:21" s="149" customFormat="1" ht="18" customHeight="1" x14ac:dyDescent="0.3">
      <c r="B15" s="771" t="s">
        <v>2398</v>
      </c>
      <c r="C15" s="772"/>
      <c r="D15" s="772"/>
      <c r="E15" s="773"/>
      <c r="F15" s="785" t="str">
        <f>IFERROR($F$32*('GHG Summary'!$E$12/'GHG Summary'!$E$14),"0")</f>
        <v>0</v>
      </c>
      <c r="G15" s="786"/>
      <c r="H15" s="29"/>
      <c r="I15" s="29"/>
      <c r="J15" s="29"/>
      <c r="K15" s="29"/>
      <c r="L15" s="29"/>
      <c r="M15" s="29"/>
      <c r="N15" s="29"/>
      <c r="O15" s="29"/>
      <c r="P15" s="29"/>
      <c r="Q15" s="29"/>
      <c r="R15" s="29"/>
      <c r="S15" s="30"/>
      <c r="T15" s="30"/>
      <c r="U15" s="29"/>
    </row>
    <row r="16" spans="2:21" s="149" customFormat="1" ht="18" customHeight="1" thickBot="1" x14ac:dyDescent="0.35">
      <c r="B16" s="765" t="s">
        <v>2399</v>
      </c>
      <c r="C16" s="766"/>
      <c r="D16" s="766"/>
      <c r="E16" s="767"/>
      <c r="F16" s="787" t="str">
        <f>IFERROR($F$33*('GHG Summary'!$E$12/'GHG Summary'!$E$14),"0")</f>
        <v>0</v>
      </c>
      <c r="G16" s="788"/>
      <c r="H16" s="29"/>
      <c r="I16" s="29"/>
      <c r="J16" s="29"/>
      <c r="K16" s="29"/>
      <c r="L16" s="29"/>
      <c r="M16" s="29"/>
      <c r="N16" s="29"/>
      <c r="O16" s="29"/>
      <c r="P16" s="29"/>
      <c r="Q16" s="29"/>
      <c r="R16" s="29"/>
      <c r="S16" s="30"/>
      <c r="T16" s="30"/>
      <c r="U16" s="29"/>
    </row>
    <row r="17" spans="2:21" s="149" customFormat="1" ht="18" customHeight="1" x14ac:dyDescent="0.3">
      <c r="B17" s="768" t="s">
        <v>2401</v>
      </c>
      <c r="C17" s="769"/>
      <c r="D17" s="769"/>
      <c r="E17" s="780"/>
      <c r="F17" s="789" t="str">
        <f>IFERROR($F$34*('GHG Summary'!$E$12/'GHG Summary'!$E$14),"0")</f>
        <v>0</v>
      </c>
      <c r="G17" s="784"/>
      <c r="H17" s="29"/>
      <c r="I17" s="29"/>
      <c r="J17" s="29"/>
      <c r="K17" s="29"/>
      <c r="L17" s="29"/>
      <c r="M17" s="29"/>
      <c r="N17" s="29"/>
      <c r="O17" s="29"/>
      <c r="P17" s="29"/>
      <c r="Q17" s="29"/>
      <c r="R17" s="29"/>
      <c r="S17" s="30"/>
      <c r="T17" s="30"/>
      <c r="U17" s="29"/>
    </row>
    <row r="18" spans="2:21" s="149" customFormat="1" ht="18" customHeight="1" x14ac:dyDescent="0.3">
      <c r="B18" s="771" t="s">
        <v>2402</v>
      </c>
      <c r="C18" s="772"/>
      <c r="D18" s="772"/>
      <c r="E18" s="781"/>
      <c r="F18" s="790" t="str">
        <f>IFERROR($F$35*('GHG Summary'!$E$12/'GHG Summary'!$E$14),"0")</f>
        <v>0</v>
      </c>
      <c r="G18" s="786"/>
      <c r="H18" s="29"/>
      <c r="I18" s="29"/>
      <c r="J18" s="29"/>
      <c r="K18" s="29"/>
      <c r="L18" s="29"/>
      <c r="M18" s="29"/>
      <c r="N18" s="29"/>
      <c r="O18" s="29"/>
      <c r="P18" s="29"/>
      <c r="Q18" s="29"/>
      <c r="R18" s="29"/>
      <c r="S18" s="30"/>
      <c r="T18" s="30"/>
      <c r="U18" s="29"/>
    </row>
    <row r="19" spans="2:21" s="149" customFormat="1" ht="18" customHeight="1" thickBot="1" x14ac:dyDescent="0.35">
      <c r="B19" s="765" t="s">
        <v>2403</v>
      </c>
      <c r="C19" s="766"/>
      <c r="D19" s="766"/>
      <c r="E19" s="782"/>
      <c r="F19" s="791" t="str">
        <f>IFERROR($F$36*('GHG Summary'!$E$12/'GHG Summary'!$E$14),"0")</f>
        <v>0</v>
      </c>
      <c r="G19" s="788"/>
      <c r="H19" s="29"/>
      <c r="I19" s="29"/>
      <c r="J19" s="29"/>
      <c r="K19" s="29"/>
      <c r="L19" s="29"/>
      <c r="M19" s="29"/>
      <c r="N19" s="29"/>
      <c r="O19" s="29"/>
      <c r="P19" s="29"/>
      <c r="Q19" s="29"/>
      <c r="R19" s="29"/>
      <c r="S19" s="30"/>
      <c r="T19" s="30"/>
      <c r="U19" s="29"/>
    </row>
    <row r="20" spans="2:21" s="149" customFormat="1" ht="18" customHeight="1" x14ac:dyDescent="0.3">
      <c r="B20" s="774" t="s">
        <v>280</v>
      </c>
      <c r="C20" s="775"/>
      <c r="D20" s="775"/>
      <c r="E20" s="776"/>
      <c r="F20" s="789" t="str">
        <f>IFERROR($F$37*('GHG Summary'!$E$12/'GHG Summary'!$E$14),"0")</f>
        <v>0</v>
      </c>
      <c r="G20" s="784"/>
      <c r="H20" s="29"/>
      <c r="I20" s="29"/>
      <c r="J20" s="29"/>
      <c r="K20" s="29"/>
      <c r="L20" s="29"/>
      <c r="M20" s="29"/>
      <c r="N20" s="29"/>
      <c r="O20" s="29"/>
      <c r="P20" s="29"/>
      <c r="Q20" s="29"/>
      <c r="R20" s="29"/>
      <c r="S20" s="30"/>
      <c r="T20" s="30"/>
      <c r="U20" s="29"/>
    </row>
    <row r="21" spans="2:21" s="149" customFormat="1" ht="18" customHeight="1" x14ac:dyDescent="0.3">
      <c r="B21" s="771" t="s">
        <v>329</v>
      </c>
      <c r="C21" s="772"/>
      <c r="D21" s="772"/>
      <c r="E21" s="773"/>
      <c r="F21" s="790" t="str">
        <f>IFERROR($F$38*('GHG Summary'!$E$12/'GHG Summary'!$E$14),"0")</f>
        <v>0</v>
      </c>
      <c r="G21" s="786"/>
      <c r="H21" s="29"/>
      <c r="I21" s="29"/>
      <c r="J21" s="29"/>
      <c r="K21" s="29"/>
      <c r="L21" s="29"/>
      <c r="M21" s="29"/>
      <c r="N21" s="29"/>
      <c r="O21" s="29"/>
      <c r="P21" s="29"/>
      <c r="Q21" s="29"/>
      <c r="R21" s="29"/>
      <c r="S21" s="30"/>
      <c r="T21" s="30"/>
      <c r="U21" s="29"/>
    </row>
    <row r="22" spans="2:21" s="149" customFormat="1" ht="18" customHeight="1" x14ac:dyDescent="0.3">
      <c r="B22" s="771" t="s">
        <v>310</v>
      </c>
      <c r="C22" s="772"/>
      <c r="D22" s="772"/>
      <c r="E22" s="773"/>
      <c r="F22" s="790" t="str">
        <f>IFERROR($F$39*('GHG Summary'!$E$12/'GHG Summary'!$E$14),"0")</f>
        <v>0</v>
      </c>
      <c r="G22" s="786"/>
      <c r="H22" s="29"/>
      <c r="I22" s="29"/>
      <c r="J22" s="29"/>
      <c r="K22" s="29"/>
      <c r="L22" s="29"/>
      <c r="M22" s="29"/>
      <c r="N22" s="29"/>
      <c r="O22" s="29"/>
      <c r="P22" s="29"/>
      <c r="Q22" s="29"/>
      <c r="R22" s="29"/>
      <c r="S22" s="30"/>
      <c r="T22" s="30"/>
      <c r="U22" s="29"/>
    </row>
    <row r="23" spans="2:21" s="149" customFormat="1" ht="18" customHeight="1" x14ac:dyDescent="0.3">
      <c r="B23" s="777" t="s">
        <v>281</v>
      </c>
      <c r="C23" s="778"/>
      <c r="D23" s="778"/>
      <c r="E23" s="779"/>
      <c r="F23" s="785" t="str">
        <f>IFERROR($F$40*('GHG Summary'!$E$12/'GHG Summary'!$E$14),"0")</f>
        <v>0</v>
      </c>
      <c r="G23" s="786"/>
      <c r="H23" s="29"/>
      <c r="I23" s="29"/>
      <c r="J23" s="29"/>
      <c r="K23" s="29"/>
      <c r="L23" s="29"/>
      <c r="M23" s="29"/>
      <c r="N23" s="29"/>
      <c r="O23" s="29"/>
      <c r="P23" s="29"/>
      <c r="Q23" s="29"/>
      <c r="R23" s="29"/>
      <c r="S23" s="30"/>
      <c r="T23" s="30"/>
      <c r="U23" s="29"/>
    </row>
    <row r="24" spans="2:21" s="149" customFormat="1" ht="18" customHeight="1" x14ac:dyDescent="0.3">
      <c r="B24" s="759" t="s">
        <v>282</v>
      </c>
      <c r="C24" s="760"/>
      <c r="D24" s="760"/>
      <c r="E24" s="761"/>
      <c r="F24" s="785" t="str">
        <f>IFERROR($F$41*('GHG Summary'!$E$12/'GHG Summary'!$E$14),"0")</f>
        <v>0</v>
      </c>
      <c r="G24" s="786"/>
      <c r="H24" s="29"/>
      <c r="I24" s="29"/>
      <c r="J24" s="29"/>
      <c r="K24" s="29"/>
      <c r="L24" s="29"/>
      <c r="M24" s="29"/>
      <c r="N24" s="29"/>
      <c r="O24" s="29"/>
      <c r="P24" s="29"/>
      <c r="Q24" s="29"/>
      <c r="R24" s="29"/>
      <c r="S24" s="30"/>
      <c r="T24" s="30"/>
      <c r="U24" s="29"/>
    </row>
    <row r="25" spans="2:21" s="149" customFormat="1" ht="18" customHeight="1" x14ac:dyDescent="0.3">
      <c r="B25" s="759" t="s">
        <v>330</v>
      </c>
      <c r="C25" s="760"/>
      <c r="D25" s="760"/>
      <c r="E25" s="761"/>
      <c r="F25" s="792" t="str">
        <f>IFERROR($F$42*('GHG Summary'!$E$12/'GHG Summary'!$E$14),"$0")</f>
        <v>$0</v>
      </c>
      <c r="G25" s="793"/>
      <c r="H25" s="29"/>
      <c r="I25" s="29"/>
      <c r="J25" s="29"/>
      <c r="K25" s="29"/>
      <c r="L25" s="29"/>
      <c r="M25" s="29"/>
      <c r="N25" s="29"/>
      <c r="O25" s="29"/>
      <c r="P25" s="29"/>
      <c r="Q25" s="29"/>
      <c r="R25" s="29"/>
      <c r="S25" s="30"/>
      <c r="T25" s="30"/>
      <c r="U25" s="29"/>
    </row>
    <row r="26" spans="2:21" s="149" customFormat="1" ht="18" customHeight="1" x14ac:dyDescent="0.3">
      <c r="B26" s="759" t="s">
        <v>279</v>
      </c>
      <c r="C26" s="760"/>
      <c r="D26" s="760"/>
      <c r="E26" s="761"/>
      <c r="F26" s="785" t="str">
        <f>IFERROR($F$43*('GHG Summary'!$E$12/'GHG Summary'!$E$14),"0")</f>
        <v>0</v>
      </c>
      <c r="G26" s="786"/>
      <c r="H26" s="29"/>
    </row>
    <row r="27" spans="2:21" s="149" customFormat="1" ht="18" customHeight="1" x14ac:dyDescent="0.3">
      <c r="B27" s="759" t="s">
        <v>331</v>
      </c>
      <c r="C27" s="760"/>
      <c r="D27" s="760"/>
      <c r="E27" s="761"/>
      <c r="F27" s="785" t="str">
        <f>IFERROR($F$44*('GHG Summary'!$E$12/'GHG Summary'!$E$14),"0")</f>
        <v>0</v>
      </c>
      <c r="G27" s="786"/>
      <c r="H27" s="29"/>
    </row>
    <row r="28" spans="2:21" s="149" customFormat="1" ht="18" customHeight="1" thickBot="1" x14ac:dyDescent="0.35">
      <c r="B28" s="762" t="s">
        <v>311</v>
      </c>
      <c r="C28" s="763"/>
      <c r="D28" s="763"/>
      <c r="E28" s="764"/>
      <c r="F28" s="794" t="str">
        <f>IFERROR($F$45*('GHG Summary'!$E$12/'GHG Summary'!$E$14),"$0")</f>
        <v>$0</v>
      </c>
      <c r="G28" s="795"/>
      <c r="H28" s="29"/>
    </row>
    <row r="29" spans="2:21" s="149" customFormat="1" ht="18" customHeight="1" thickBot="1" x14ac:dyDescent="0.35">
      <c r="B29" s="738" t="s">
        <v>195</v>
      </c>
      <c r="C29" s="739"/>
      <c r="D29" s="739"/>
      <c r="E29" s="739"/>
      <c r="F29" s="739"/>
      <c r="G29" s="740"/>
      <c r="H29" s="29"/>
    </row>
    <row r="30" spans="2:21" s="149" customFormat="1" ht="18" customHeight="1" x14ac:dyDescent="0.3">
      <c r="B30" s="726" t="s">
        <v>2396</v>
      </c>
      <c r="C30" s="727"/>
      <c r="D30" s="727"/>
      <c r="E30" s="728"/>
      <c r="F30" s="754">
        <f>SUM('Tree Planting-ITP'!$K$45,'Tree Planting-ITS'!$I$29,'New Bike-Ped Infrastructure'!$Q$31)</f>
        <v>0</v>
      </c>
      <c r="G30" s="751"/>
      <c r="H30" s="29"/>
    </row>
    <row r="31" spans="2:21" s="149" customFormat="1" ht="18" customHeight="1" x14ac:dyDescent="0.3">
      <c r="B31" s="729" t="s">
        <v>2397</v>
      </c>
      <c r="C31" s="730"/>
      <c r="D31" s="730"/>
      <c r="E31" s="731"/>
      <c r="F31" s="757">
        <f>SUM('Tree Planting-ITP'!$K$46,'Tree Planting-ITS'!$I$30,'New Bike-Ped Infrastructure'!$Q$32)</f>
        <v>0</v>
      </c>
      <c r="G31" s="758"/>
      <c r="H31" s="29"/>
    </row>
    <row r="32" spans="2:21" ht="18" customHeight="1" x14ac:dyDescent="0.25">
      <c r="B32" s="729" t="s">
        <v>2398</v>
      </c>
      <c r="C32" s="730"/>
      <c r="D32" s="730"/>
      <c r="E32" s="731"/>
      <c r="F32" s="757">
        <f>SUM('Tree Planting-ITP'!$K$47,'Tree Planting-ITS'!$I$31,'New Bike-Ped Infrastructure'!$Q$33)</f>
        <v>0</v>
      </c>
      <c r="G32" s="758"/>
      <c r="H32" s="164"/>
    </row>
    <row r="33" spans="2:8" s="149" customFormat="1" ht="18" customHeight="1" thickBot="1" x14ac:dyDescent="0.35">
      <c r="B33" s="720" t="s">
        <v>2400</v>
      </c>
      <c r="C33" s="721"/>
      <c r="D33" s="721"/>
      <c r="E33" s="722"/>
      <c r="F33" s="755">
        <f>'New Bike-Ped Infrastructure'!$Q$34</f>
        <v>0</v>
      </c>
      <c r="G33" s="756"/>
      <c r="H33" s="29"/>
    </row>
    <row r="34" spans="2:8" s="149" customFormat="1" ht="18" customHeight="1" x14ac:dyDescent="0.3">
      <c r="B34" s="726" t="s">
        <v>2401</v>
      </c>
      <c r="C34" s="727"/>
      <c r="D34" s="727"/>
      <c r="E34" s="728"/>
      <c r="F34" s="754">
        <f>SUM('Tree Planting-ITP'!$K$48,'Tree Planting-ITS'!$I$32)</f>
        <v>0</v>
      </c>
      <c r="G34" s="751"/>
      <c r="H34" s="29"/>
    </row>
    <row r="35" spans="2:8" s="149" customFormat="1" ht="18" customHeight="1" x14ac:dyDescent="0.3">
      <c r="B35" s="729" t="s">
        <v>2402</v>
      </c>
      <c r="C35" s="730"/>
      <c r="D35" s="730"/>
      <c r="E35" s="731"/>
      <c r="F35" s="745">
        <f>SUM('Tree Planting-ITP'!$K$49,'Tree Planting-ITS'!$I$33)</f>
        <v>0</v>
      </c>
      <c r="G35" s="742"/>
      <c r="H35" s="29"/>
    </row>
    <row r="36" spans="2:8" s="149" customFormat="1" ht="18" customHeight="1" thickBot="1" x14ac:dyDescent="0.35">
      <c r="B36" s="732" t="s">
        <v>2403</v>
      </c>
      <c r="C36" s="733"/>
      <c r="D36" s="733"/>
      <c r="E36" s="734"/>
      <c r="F36" s="752">
        <f>SUM('Tree Planting-ITP'!$K$50,'Tree Planting-ITS'!$I$34)</f>
        <v>0</v>
      </c>
      <c r="G36" s="753"/>
      <c r="H36" s="29"/>
    </row>
    <row r="37" spans="2:8" s="149" customFormat="1" ht="18" customHeight="1" x14ac:dyDescent="0.3">
      <c r="B37" s="726" t="s">
        <v>280</v>
      </c>
      <c r="C37" s="727"/>
      <c r="D37" s="727"/>
      <c r="E37" s="728"/>
      <c r="F37" s="750">
        <f>'Tree Planting-ITP'!$D$40+'Tree Planting-ITS'!$E$24</f>
        <v>0</v>
      </c>
      <c r="G37" s="751"/>
      <c r="H37" s="29"/>
    </row>
    <row r="38" spans="2:8" s="149" customFormat="1" ht="18" customHeight="1" x14ac:dyDescent="0.3">
      <c r="B38" s="729" t="s">
        <v>329</v>
      </c>
      <c r="C38" s="730"/>
      <c r="D38" s="730"/>
      <c r="E38" s="731"/>
      <c r="F38" s="741">
        <f>'Tree Planting-ITP'!$K$54+'Tree Planting-ITS'!$I$38</f>
        <v>0</v>
      </c>
      <c r="G38" s="742"/>
      <c r="H38" s="29"/>
    </row>
    <row r="39" spans="2:8" s="149" customFormat="1" ht="18" customHeight="1" x14ac:dyDescent="0.3">
      <c r="B39" s="729" t="s">
        <v>310</v>
      </c>
      <c r="C39" s="730"/>
      <c r="D39" s="730"/>
      <c r="E39" s="731"/>
      <c r="F39" s="741" t="str">
        <f>IF($F$38=0,"0",$F$38/40/ERF!$B$55)</f>
        <v>0</v>
      </c>
      <c r="G39" s="742"/>
      <c r="H39" s="29"/>
    </row>
    <row r="40" spans="2:8" s="149" customFormat="1" ht="18" customHeight="1" x14ac:dyDescent="0.3">
      <c r="B40" s="735" t="s">
        <v>281</v>
      </c>
      <c r="C40" s="736"/>
      <c r="D40" s="736"/>
      <c r="E40" s="737"/>
      <c r="F40" s="745">
        <f>('Tree Planting-ITP'!$F$40+('Tree Planting-ITS'!$C$24*ERF!$B$54*ERF!$C$14))*(1-ERF!$C$11)^(ERF!$C$12-ERF!$C$13)</f>
        <v>0</v>
      </c>
      <c r="G40" s="742"/>
      <c r="H40" s="29"/>
    </row>
    <row r="41" spans="2:8" s="149" customFormat="1" ht="18" customHeight="1" x14ac:dyDescent="0.3">
      <c r="B41" s="717" t="s">
        <v>282</v>
      </c>
      <c r="C41" s="718"/>
      <c r="D41" s="718"/>
      <c r="E41" s="719"/>
      <c r="F41" s="745">
        <f>(('Tree Planting-ITP'!$G$40*ERF!$B$52)+('Tree Planting-ITS'!$D$24*ERF!$C$14))*(1-ERF!$C$11)^(ERF!$C$12-ERF!$C$13)</f>
        <v>0</v>
      </c>
      <c r="G41" s="742"/>
      <c r="H41" s="29"/>
    </row>
    <row r="42" spans="2:8" s="149" customFormat="1" ht="18" customHeight="1" x14ac:dyDescent="0.3">
      <c r="B42" s="717" t="s">
        <v>330</v>
      </c>
      <c r="C42" s="718"/>
      <c r="D42" s="718"/>
      <c r="E42" s="719"/>
      <c r="F42" s="748">
        <f>$F$40*ERF!$I$33+$F$41*ERF!$I$34</f>
        <v>0</v>
      </c>
      <c r="G42" s="749"/>
      <c r="H42" s="29"/>
    </row>
    <row r="43" spans="2:8" s="149" customFormat="1" ht="18" customHeight="1" x14ac:dyDescent="0.3">
      <c r="B43" s="717" t="s">
        <v>279</v>
      </c>
      <c r="C43" s="718"/>
      <c r="D43" s="718"/>
      <c r="E43" s="719"/>
      <c r="F43" s="746">
        <f>'New Bike-Ped Infrastructure'!$P$29</f>
        <v>0</v>
      </c>
      <c r="G43" s="747"/>
      <c r="H43" s="29"/>
    </row>
    <row r="44" spans="2:8" s="149" customFormat="1" ht="18" customHeight="1" x14ac:dyDescent="0.3">
      <c r="B44" s="717" t="s">
        <v>331</v>
      </c>
      <c r="C44" s="718"/>
      <c r="D44" s="718"/>
      <c r="E44" s="719"/>
      <c r="F44" s="745">
        <f>'New Bike-Ped Infrastructure'!$Q$29</f>
        <v>0</v>
      </c>
      <c r="G44" s="742"/>
      <c r="H44" s="29"/>
    </row>
    <row r="45" spans="2:8" ht="18" customHeight="1" thickBot="1" x14ac:dyDescent="0.35">
      <c r="B45" s="723" t="s">
        <v>311</v>
      </c>
      <c r="C45" s="724"/>
      <c r="D45" s="724"/>
      <c r="E45" s="725"/>
      <c r="F45" s="743">
        <f>'New Bike-Ped Infrastructure'!$R$29</f>
        <v>0</v>
      </c>
      <c r="G45" s="744"/>
    </row>
    <row r="46" spans="2:8" x14ac:dyDescent="0.25">
      <c r="B46" s="166"/>
      <c r="C46" s="167"/>
      <c r="D46" s="167"/>
      <c r="E46" s="167"/>
      <c r="F46" s="167"/>
      <c r="G46" s="168"/>
    </row>
  </sheetData>
  <sheetProtection algorithmName="SHA-512" hashValue="XZtuZmSTlk9jI6WZwr3UWPwV7cU/nx13+DLspyF4A7pfRs6+cvUlBvMnCyLRbnei/MYlIjeiWmKoeIe+cIH7xg==" saltValue="weGEYJOW3dVBJCmAJHMK8g==" spinCount="100000" sheet="1" objects="1" scenarios="1"/>
  <pageMargins left="0" right="0.7" top="0" bottom="0.75" header="0.3" footer="0.3"/>
  <pageSetup scale="71" orientation="landscape" r:id="rId1"/>
  <headerFooter>
    <oddFooter>&amp;L&amp;12&amp;K01+000FINAL - Version 2 - May 7, 2020&amp;C&amp;12Page &amp;P of &amp;N&amp;R&amp;12&amp;A</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FFFF00"/>
    <pageSetUpPr fitToPage="1"/>
  </sheetPr>
  <dimension ref="B1:D65"/>
  <sheetViews>
    <sheetView showGridLines="0" view="pageLayout" zoomScale="90" zoomScaleNormal="80" zoomScaleSheetLayoutView="100" zoomScalePageLayoutView="90" workbookViewId="0">
      <selection activeCell="B8" sqref="B8"/>
    </sheetView>
  </sheetViews>
  <sheetFormatPr defaultColWidth="9.109375" defaultRowHeight="13.8" x14ac:dyDescent="0.25"/>
  <cols>
    <col min="1" max="1" width="2.88671875" style="65" customWidth="1"/>
    <col min="2" max="2" width="30.6640625" style="65" customWidth="1"/>
    <col min="3" max="3" width="50.6640625" style="65" customWidth="1"/>
    <col min="4" max="4" width="180.6640625" style="65" customWidth="1"/>
    <col min="5" max="16384" width="9.109375" style="65"/>
  </cols>
  <sheetData>
    <row r="1" spans="2:4" ht="18" customHeight="1" x14ac:dyDescent="0.25">
      <c r="B1" s="663" t="s">
        <v>196</v>
      </c>
      <c r="C1" s="664"/>
      <c r="D1" s="665"/>
    </row>
    <row r="2" spans="2:4" ht="18" customHeight="1" x14ac:dyDescent="0.25">
      <c r="B2" s="796"/>
      <c r="C2" s="797"/>
      <c r="D2" s="798"/>
    </row>
    <row r="3" spans="2:4" ht="18" customHeight="1" x14ac:dyDescent="0.25">
      <c r="B3" s="669" t="s">
        <v>3129</v>
      </c>
      <c r="C3" s="639"/>
      <c r="D3" s="670"/>
    </row>
    <row r="4" spans="2:4" ht="18" customHeight="1" x14ac:dyDescent="0.25">
      <c r="B4" s="671" t="s">
        <v>162</v>
      </c>
      <c r="C4" s="641"/>
      <c r="D4" s="672"/>
    </row>
    <row r="5" spans="2:4" ht="18" customHeight="1" x14ac:dyDescent="0.25">
      <c r="B5" s="796"/>
      <c r="C5" s="797"/>
      <c r="D5" s="798"/>
    </row>
    <row r="6" spans="2:4" ht="18" customHeight="1" x14ac:dyDescent="0.25">
      <c r="B6" s="671" t="s">
        <v>251</v>
      </c>
      <c r="C6" s="639"/>
      <c r="D6" s="670"/>
    </row>
    <row r="7" spans="2:4" ht="18" customHeight="1" x14ac:dyDescent="0.25">
      <c r="B7" s="814" t="s">
        <v>3139</v>
      </c>
      <c r="C7" s="667"/>
      <c r="D7" s="661"/>
    </row>
    <row r="8" spans="2:4" ht="18.600000000000001" thickBot="1" x14ac:dyDescent="0.4">
      <c r="B8" s="170" t="s">
        <v>96</v>
      </c>
      <c r="C8" s="67"/>
      <c r="D8" s="169"/>
    </row>
    <row r="9" spans="2:4" ht="24" customHeight="1" x14ac:dyDescent="0.25">
      <c r="B9" s="820" t="s">
        <v>341</v>
      </c>
      <c r="C9" s="171" t="s">
        <v>342</v>
      </c>
      <c r="D9" s="172" t="s">
        <v>344</v>
      </c>
    </row>
    <row r="10" spans="2:4" ht="69.900000000000006" customHeight="1" x14ac:dyDescent="0.25">
      <c r="B10" s="821" t="s">
        <v>341</v>
      </c>
      <c r="C10" s="173" t="s">
        <v>274</v>
      </c>
      <c r="D10" s="174" t="s">
        <v>345</v>
      </c>
    </row>
    <row r="11" spans="2:4" ht="24" customHeight="1" thickBot="1" x14ac:dyDescent="0.3">
      <c r="B11" s="822" t="s">
        <v>341</v>
      </c>
      <c r="C11" s="175" t="s">
        <v>260</v>
      </c>
      <c r="D11" s="176" t="s">
        <v>343</v>
      </c>
    </row>
    <row r="12" spans="2:4" ht="69.75" customHeight="1" x14ac:dyDescent="0.25">
      <c r="B12" s="823" t="s">
        <v>346</v>
      </c>
      <c r="C12" s="177" t="s">
        <v>350</v>
      </c>
      <c r="D12" s="172" t="s">
        <v>353</v>
      </c>
    </row>
    <row r="13" spans="2:4" ht="69.900000000000006" customHeight="1" x14ac:dyDescent="0.25">
      <c r="B13" s="824" t="s">
        <v>346</v>
      </c>
      <c r="C13" s="178" t="s">
        <v>352</v>
      </c>
      <c r="D13" s="174" t="s">
        <v>354</v>
      </c>
    </row>
    <row r="14" spans="2:4" s="78" customFormat="1" ht="24" customHeight="1" x14ac:dyDescent="0.3">
      <c r="B14" s="824" t="s">
        <v>346</v>
      </c>
      <c r="C14" s="179" t="s">
        <v>222</v>
      </c>
      <c r="D14" s="180" t="s">
        <v>236</v>
      </c>
    </row>
    <row r="15" spans="2:4" s="78" customFormat="1" ht="24" customHeight="1" x14ac:dyDescent="0.3">
      <c r="B15" s="824" t="s">
        <v>346</v>
      </c>
      <c r="C15" s="179" t="s">
        <v>223</v>
      </c>
      <c r="D15" s="180" t="s">
        <v>237</v>
      </c>
    </row>
    <row r="16" spans="2:4" s="78" customFormat="1" ht="39.9" customHeight="1" x14ac:dyDescent="0.3">
      <c r="B16" s="824" t="s">
        <v>346</v>
      </c>
      <c r="C16" s="179" t="s">
        <v>224</v>
      </c>
      <c r="D16" s="180" t="s">
        <v>238</v>
      </c>
    </row>
    <row r="17" spans="2:4" s="78" customFormat="1" ht="54.9" customHeight="1" x14ac:dyDescent="0.3">
      <c r="B17" s="824" t="s">
        <v>346</v>
      </c>
      <c r="C17" s="179" t="s">
        <v>2369</v>
      </c>
      <c r="D17" s="180" t="s">
        <v>244</v>
      </c>
    </row>
    <row r="18" spans="2:4" s="78" customFormat="1" ht="54.9" customHeight="1" x14ac:dyDescent="0.3">
      <c r="B18" s="824" t="s">
        <v>346</v>
      </c>
      <c r="C18" s="179" t="s">
        <v>248</v>
      </c>
      <c r="D18" s="180" t="s">
        <v>245</v>
      </c>
    </row>
    <row r="19" spans="2:4" s="78" customFormat="1" ht="54.9" customHeight="1" x14ac:dyDescent="0.3">
      <c r="B19" s="824" t="s">
        <v>346</v>
      </c>
      <c r="C19" s="179" t="s">
        <v>247</v>
      </c>
      <c r="D19" s="466" t="s">
        <v>3124</v>
      </c>
    </row>
    <row r="20" spans="2:4" s="78" customFormat="1" ht="54.9" customHeight="1" x14ac:dyDescent="0.3">
      <c r="B20" s="824" t="s">
        <v>346</v>
      </c>
      <c r="C20" s="179" t="s">
        <v>2347</v>
      </c>
      <c r="D20" s="180" t="s">
        <v>2370</v>
      </c>
    </row>
    <row r="21" spans="2:4" s="78" customFormat="1" ht="54.9" customHeight="1" x14ac:dyDescent="0.3">
      <c r="B21" s="824" t="s">
        <v>346</v>
      </c>
      <c r="C21" s="179" t="s">
        <v>2348</v>
      </c>
      <c r="D21" s="180" t="s">
        <v>2371</v>
      </c>
    </row>
    <row r="22" spans="2:4" s="78" customFormat="1" ht="54.9" customHeight="1" x14ac:dyDescent="0.3">
      <c r="B22" s="824" t="s">
        <v>346</v>
      </c>
      <c r="C22" s="178" t="s">
        <v>303</v>
      </c>
      <c r="D22" s="174" t="s">
        <v>348</v>
      </c>
    </row>
    <row r="23" spans="2:4" s="78" customFormat="1" ht="54.9" customHeight="1" thickBot="1" x14ac:dyDescent="0.35">
      <c r="B23" s="824" t="s">
        <v>346</v>
      </c>
      <c r="C23" s="181" t="s">
        <v>318</v>
      </c>
      <c r="D23" s="176" t="s">
        <v>349</v>
      </c>
    </row>
    <row r="24" spans="2:4" ht="65.25" customHeight="1" x14ac:dyDescent="0.25">
      <c r="B24" s="823" t="s">
        <v>347</v>
      </c>
      <c r="C24" s="177" t="s">
        <v>350</v>
      </c>
      <c r="D24" s="172" t="s">
        <v>353</v>
      </c>
    </row>
    <row r="25" spans="2:4" ht="69.900000000000006" customHeight="1" x14ac:dyDescent="0.25">
      <c r="B25" s="824" t="s">
        <v>347</v>
      </c>
      <c r="C25" s="178" t="s">
        <v>352</v>
      </c>
      <c r="D25" s="174" t="s">
        <v>354</v>
      </c>
    </row>
    <row r="26" spans="2:4" s="78" customFormat="1" ht="54.9" customHeight="1" x14ac:dyDescent="0.3">
      <c r="B26" s="825" t="s">
        <v>347</v>
      </c>
      <c r="C26" s="179" t="s">
        <v>2372</v>
      </c>
      <c r="D26" s="180" t="s">
        <v>239</v>
      </c>
    </row>
    <row r="27" spans="2:4" s="78" customFormat="1" ht="54.9" customHeight="1" x14ac:dyDescent="0.3">
      <c r="B27" s="827" t="s">
        <v>347</v>
      </c>
      <c r="C27" s="179" t="s">
        <v>324</v>
      </c>
      <c r="D27" s="180" t="s">
        <v>240</v>
      </c>
    </row>
    <row r="28" spans="2:4" s="78" customFormat="1" ht="54.9" customHeight="1" x14ac:dyDescent="0.3">
      <c r="B28" s="827" t="s">
        <v>347</v>
      </c>
      <c r="C28" s="179" t="s">
        <v>325</v>
      </c>
      <c r="D28" s="180" t="s">
        <v>243</v>
      </c>
    </row>
    <row r="29" spans="2:4" s="78" customFormat="1" ht="24" customHeight="1" x14ac:dyDescent="0.3">
      <c r="B29" s="827" t="s">
        <v>347</v>
      </c>
      <c r="C29" s="179" t="s">
        <v>225</v>
      </c>
      <c r="D29" s="180" t="s">
        <v>241</v>
      </c>
    </row>
    <row r="30" spans="2:4" s="78" customFormat="1" ht="54.9" customHeight="1" x14ac:dyDescent="0.3">
      <c r="B30" s="827" t="s">
        <v>347</v>
      </c>
      <c r="C30" s="179" t="s">
        <v>97</v>
      </c>
      <c r="D30" s="180" t="s">
        <v>98</v>
      </c>
    </row>
    <row r="31" spans="2:4" s="78" customFormat="1" ht="54.9" customHeight="1" x14ac:dyDescent="0.3">
      <c r="B31" s="827" t="s">
        <v>347</v>
      </c>
      <c r="C31" s="179" t="s">
        <v>2354</v>
      </c>
      <c r="D31" s="180" t="s">
        <v>2373</v>
      </c>
    </row>
    <row r="32" spans="2:4" s="78" customFormat="1" ht="54.9" customHeight="1" x14ac:dyDescent="0.3">
      <c r="B32" s="827" t="s">
        <v>347</v>
      </c>
      <c r="C32" s="179" t="s">
        <v>2355</v>
      </c>
      <c r="D32" s="180" t="s">
        <v>2374</v>
      </c>
    </row>
    <row r="33" spans="2:4" s="78" customFormat="1" ht="54.9" customHeight="1" thickBot="1" x14ac:dyDescent="0.35">
      <c r="B33" s="826" t="s">
        <v>347</v>
      </c>
      <c r="C33" s="182" t="s">
        <v>304</v>
      </c>
      <c r="D33" s="176" t="s">
        <v>355</v>
      </c>
    </row>
    <row r="34" spans="2:4" ht="31.2" x14ac:dyDescent="0.25">
      <c r="B34" s="817" t="s">
        <v>113</v>
      </c>
      <c r="C34" s="183" t="s">
        <v>94</v>
      </c>
      <c r="D34" s="184" t="s">
        <v>158</v>
      </c>
    </row>
    <row r="35" spans="2:4" ht="31.2" x14ac:dyDescent="0.25">
      <c r="B35" s="818" t="s">
        <v>113</v>
      </c>
      <c r="C35" s="178" t="s">
        <v>59</v>
      </c>
      <c r="D35" s="174" t="s">
        <v>160</v>
      </c>
    </row>
    <row r="36" spans="2:4" ht="31.2" x14ac:dyDescent="0.25">
      <c r="B36" s="818" t="s">
        <v>113</v>
      </c>
      <c r="C36" s="185" t="s">
        <v>78</v>
      </c>
      <c r="D36" s="186" t="s">
        <v>88</v>
      </c>
    </row>
    <row r="37" spans="2:4" ht="31.2" x14ac:dyDescent="0.25">
      <c r="B37" s="818" t="s">
        <v>113</v>
      </c>
      <c r="C37" s="178" t="s">
        <v>76</v>
      </c>
      <c r="D37" s="174" t="s">
        <v>3125</v>
      </c>
    </row>
    <row r="38" spans="2:4" ht="31.2" x14ac:dyDescent="0.25">
      <c r="B38" s="818" t="s">
        <v>113</v>
      </c>
      <c r="C38" s="178" t="s">
        <v>95</v>
      </c>
      <c r="D38" s="174" t="s">
        <v>89</v>
      </c>
    </row>
    <row r="39" spans="2:4" ht="31.2" x14ac:dyDescent="0.25">
      <c r="B39" s="818" t="s">
        <v>113</v>
      </c>
      <c r="C39" s="178" t="s">
        <v>144</v>
      </c>
      <c r="D39" s="174" t="s">
        <v>159</v>
      </c>
    </row>
    <row r="40" spans="2:4" ht="36" customHeight="1" x14ac:dyDescent="0.25">
      <c r="B40" s="818" t="s">
        <v>113</v>
      </c>
      <c r="C40" s="178" t="s">
        <v>116</v>
      </c>
      <c r="D40" s="174" t="s">
        <v>250</v>
      </c>
    </row>
    <row r="41" spans="2:4" ht="39.9" customHeight="1" x14ac:dyDescent="0.25">
      <c r="B41" s="818" t="s">
        <v>113</v>
      </c>
      <c r="C41" s="178" t="s">
        <v>130</v>
      </c>
      <c r="D41" s="174" t="s">
        <v>3126</v>
      </c>
    </row>
    <row r="42" spans="2:4" ht="39.9" customHeight="1" thickBot="1" x14ac:dyDescent="0.3">
      <c r="B42" s="819" t="s">
        <v>113</v>
      </c>
      <c r="C42" s="181" t="s">
        <v>131</v>
      </c>
      <c r="D42" s="176" t="s">
        <v>3127</v>
      </c>
    </row>
    <row r="43" spans="2:4" x14ac:dyDescent="0.25">
      <c r="B43" s="187"/>
      <c r="C43" s="188"/>
      <c r="D43" s="140"/>
    </row>
    <row r="44" spans="2:4" ht="15.6" x14ac:dyDescent="0.25">
      <c r="B44" s="162"/>
      <c r="C44" s="189"/>
    </row>
    <row r="45" spans="2:4" ht="15.6" x14ac:dyDescent="0.25">
      <c r="C45" s="189"/>
    </row>
    <row r="65" spans="2:2" x14ac:dyDescent="0.25">
      <c r="B65" s="162"/>
    </row>
  </sheetData>
  <sheetProtection algorithmName="SHA-512" hashValue="rzdEfsz9QRn0uywFfvx4Sc+KVqtX4bbmiifjKggillobys5GkXOYZQ/vuSGtDDE5MMcFMLvHJCC7ESGfLCAb5w==" saltValue="AOmCAlxfFWCPHORcXeOsIg==" spinCount="100000" sheet="1" objects="1" scenarios="1"/>
  <pageMargins left="3.9351851851851848E-3" right="3.9351851851851848E-3" top="3.9351851851851848E-3" bottom="0.75" header="0.3" footer="0.3"/>
  <pageSetup scale="34" orientation="portrait" r:id="rId1"/>
  <headerFooter>
    <oddFooter>&amp;LFINAL - Version 2 - May 7, 2020&amp;C&amp;"Avenir LT Std 55 Roman,Regular"&amp;12Page &amp;P of &amp;N&amp;R&amp;"Avenir LT Std 55 Roman,Regular"&amp;12&amp;A</oddFooter>
  </headerFooter>
  <rowBreaks count="2" manualBreakCount="2">
    <brk id="25" max="16383" man="1"/>
    <brk id="3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66"/>
    <pageSetUpPr fitToPage="1"/>
  </sheetPr>
  <dimension ref="B1:L97"/>
  <sheetViews>
    <sheetView showGridLines="0" view="pageLayout" zoomScaleNormal="100" zoomScaleSheetLayoutView="100" workbookViewId="0">
      <selection activeCell="B9" sqref="B9"/>
    </sheetView>
  </sheetViews>
  <sheetFormatPr defaultColWidth="9.109375" defaultRowHeight="13.8" x14ac:dyDescent="0.25"/>
  <cols>
    <col min="1" max="1" width="2.88671875" style="190" customWidth="1"/>
    <col min="2" max="2" width="4.33203125" style="190" customWidth="1"/>
    <col min="3" max="3" width="31.109375" style="190" customWidth="1"/>
    <col min="4" max="4" width="52" style="190" customWidth="1"/>
    <col min="5" max="5" width="15.44140625" style="190" customWidth="1"/>
    <col min="6" max="6" width="31.109375" style="190" customWidth="1"/>
    <col min="7" max="7" width="6.6640625" style="190" customWidth="1"/>
    <col min="8" max="8" width="9.109375" style="190" customWidth="1"/>
    <col min="9" max="9" width="34.5546875" style="190" bestFit="1" customWidth="1"/>
    <col min="10" max="10" width="19.44140625" style="190" customWidth="1"/>
    <col min="11" max="11" width="16.88671875" style="190" customWidth="1"/>
    <col min="12" max="12" width="14.109375" style="190" customWidth="1"/>
    <col min="13" max="13" width="31.6640625" style="190" customWidth="1"/>
    <col min="14" max="16384" width="9.109375" style="190"/>
  </cols>
  <sheetData>
    <row r="1" spans="2:12" ht="18.75" customHeight="1" x14ac:dyDescent="0.25">
      <c r="B1" s="799" t="s">
        <v>196</v>
      </c>
      <c r="C1" s="800"/>
      <c r="D1" s="800"/>
      <c r="E1" s="800"/>
      <c r="F1" s="801"/>
    </row>
    <row r="2" spans="2:12" ht="18.75" customHeight="1" x14ac:dyDescent="0.35">
      <c r="B2" s="802"/>
      <c r="C2" s="803"/>
      <c r="D2" s="803"/>
      <c r="E2" s="803"/>
      <c r="F2" s="804"/>
    </row>
    <row r="3" spans="2:12" ht="18.75" customHeight="1" x14ac:dyDescent="0.25">
      <c r="B3" s="805" t="s">
        <v>3129</v>
      </c>
      <c r="C3" s="806"/>
      <c r="D3" s="806"/>
      <c r="E3" s="806"/>
      <c r="F3" s="807"/>
    </row>
    <row r="4" spans="2:12" ht="18.75" customHeight="1" x14ac:dyDescent="0.25">
      <c r="B4" s="808" t="s">
        <v>162</v>
      </c>
      <c r="C4" s="809"/>
      <c r="D4" s="809"/>
      <c r="E4" s="809"/>
      <c r="F4" s="810"/>
    </row>
    <row r="5" spans="2:12" ht="18.75" customHeight="1" x14ac:dyDescent="0.35">
      <c r="B5" s="802"/>
      <c r="C5" s="803"/>
      <c r="D5" s="803"/>
      <c r="E5" s="803"/>
      <c r="F5" s="804"/>
    </row>
    <row r="6" spans="2:12" ht="18.75" customHeight="1" x14ac:dyDescent="0.25">
      <c r="B6" s="805" t="s">
        <v>251</v>
      </c>
      <c r="C6" s="806"/>
      <c r="D6" s="806"/>
      <c r="E6" s="806"/>
      <c r="F6" s="807"/>
    </row>
    <row r="7" spans="2:12" ht="18.75" customHeight="1" x14ac:dyDescent="0.35">
      <c r="B7" s="814" t="s">
        <v>3139</v>
      </c>
      <c r="C7" s="803"/>
      <c r="D7" s="803"/>
      <c r="E7" s="803"/>
      <c r="F7" s="804"/>
    </row>
    <row r="8" spans="2:12" ht="18.75" customHeight="1" x14ac:dyDescent="0.35">
      <c r="B8" s="802"/>
      <c r="C8" s="803"/>
      <c r="D8" s="803"/>
      <c r="E8" s="803"/>
      <c r="F8" s="804"/>
    </row>
    <row r="9" spans="2:12" ht="81.75" customHeight="1" x14ac:dyDescent="0.25">
      <c r="B9" s="828" t="s">
        <v>298</v>
      </c>
      <c r="C9" s="829"/>
      <c r="D9" s="829"/>
      <c r="E9" s="829"/>
      <c r="F9" s="830"/>
    </row>
    <row r="10" spans="2:12" ht="15.75" customHeight="1" x14ac:dyDescent="0.25">
      <c r="B10" s="191"/>
      <c r="C10" s="192"/>
      <c r="D10" s="192"/>
      <c r="E10" s="192"/>
      <c r="F10" s="193"/>
    </row>
    <row r="11" spans="2:12" ht="18" customHeight="1" x14ac:dyDescent="0.25">
      <c r="B11" s="634" t="s">
        <v>297</v>
      </c>
      <c r="C11" s="635"/>
      <c r="D11" s="635"/>
      <c r="E11" s="635"/>
      <c r="F11" s="636"/>
    </row>
    <row r="12" spans="2:12" ht="30" customHeight="1" x14ac:dyDescent="0.25">
      <c r="B12" s="828" t="s">
        <v>296</v>
      </c>
      <c r="C12" s="831"/>
      <c r="D12" s="831"/>
      <c r="E12" s="831"/>
      <c r="F12" s="832"/>
    </row>
    <row r="13" spans="2:12" ht="6" customHeight="1" thickBot="1" x14ac:dyDescent="0.3">
      <c r="B13" s="194"/>
      <c r="C13" s="195"/>
      <c r="D13" s="195"/>
      <c r="E13" s="195"/>
      <c r="F13" s="196"/>
    </row>
    <row r="14" spans="2:12" ht="15" customHeight="1" x14ac:dyDescent="0.3">
      <c r="B14" s="833" t="s">
        <v>295</v>
      </c>
      <c r="C14" s="834"/>
      <c r="D14" s="834"/>
      <c r="E14" s="835"/>
      <c r="F14" s="197" t="s">
        <v>291</v>
      </c>
      <c r="G14" s="198"/>
      <c r="H14" s="198"/>
      <c r="I14" s="198"/>
      <c r="J14" s="198"/>
      <c r="K14" s="198"/>
      <c r="L14" s="198"/>
    </row>
    <row r="15" spans="2:12" ht="35.1" customHeight="1" x14ac:dyDescent="0.3">
      <c r="B15" s="199">
        <v>1</v>
      </c>
      <c r="C15" s="836" t="s">
        <v>294</v>
      </c>
      <c r="D15" s="836"/>
      <c r="E15" s="836"/>
      <c r="F15" s="467"/>
      <c r="G15" s="198"/>
      <c r="H15" s="198"/>
      <c r="I15" s="198"/>
      <c r="J15" s="198"/>
      <c r="K15" s="198"/>
      <c r="L15" s="198"/>
    </row>
    <row r="16" spans="2:12" ht="50.1" customHeight="1" x14ac:dyDescent="0.3">
      <c r="B16" s="199">
        <v>2</v>
      </c>
      <c r="C16" s="836" t="s">
        <v>2375</v>
      </c>
      <c r="D16" s="836"/>
      <c r="E16" s="836"/>
      <c r="F16" s="467"/>
      <c r="G16" s="198"/>
      <c r="H16" s="198"/>
      <c r="I16" s="198"/>
      <c r="J16" s="198"/>
      <c r="K16" s="198"/>
      <c r="L16" s="198"/>
    </row>
    <row r="17" spans="2:12" ht="50.1" customHeight="1" thickBot="1" x14ac:dyDescent="0.35">
      <c r="B17" s="200">
        <v>3</v>
      </c>
      <c r="C17" s="837" t="s">
        <v>299</v>
      </c>
      <c r="D17" s="837"/>
      <c r="E17" s="837"/>
      <c r="F17" s="468"/>
      <c r="G17" s="198"/>
      <c r="H17" s="198"/>
      <c r="I17" s="198"/>
      <c r="J17" s="198"/>
      <c r="K17" s="198"/>
      <c r="L17" s="198"/>
    </row>
    <row r="18" spans="2:12" ht="15" customHeight="1" x14ac:dyDescent="0.3">
      <c r="B18" s="201"/>
      <c r="C18" s="202"/>
      <c r="D18" s="202"/>
      <c r="E18" s="202"/>
      <c r="F18" s="203"/>
      <c r="G18" s="198"/>
      <c r="H18" s="198"/>
      <c r="I18" s="198"/>
      <c r="J18" s="198"/>
      <c r="K18" s="198"/>
      <c r="L18" s="198"/>
    </row>
    <row r="19" spans="2:12" ht="18" customHeight="1" x14ac:dyDescent="0.25">
      <c r="B19" s="634" t="s">
        <v>293</v>
      </c>
      <c r="C19" s="635"/>
      <c r="D19" s="635"/>
      <c r="E19" s="635"/>
      <c r="F19" s="636"/>
    </row>
    <row r="20" spans="2:12" ht="31.5" customHeight="1" x14ac:dyDescent="0.25">
      <c r="B20" s="828" t="s">
        <v>2376</v>
      </c>
      <c r="C20" s="829"/>
      <c r="D20" s="829"/>
      <c r="E20" s="829"/>
      <c r="F20" s="830"/>
    </row>
    <row r="21" spans="2:12" ht="6" customHeight="1" thickBot="1" x14ac:dyDescent="0.35">
      <c r="B21" s="201"/>
      <c r="C21" s="202"/>
      <c r="D21" s="202"/>
      <c r="E21" s="202"/>
      <c r="F21" s="203"/>
      <c r="G21" s="198"/>
      <c r="H21" s="198"/>
      <c r="I21" s="198"/>
      <c r="J21" s="198"/>
      <c r="K21" s="198"/>
      <c r="L21" s="198"/>
    </row>
    <row r="22" spans="2:12" ht="33.75" customHeight="1" x14ac:dyDescent="0.3">
      <c r="B22" s="840" t="s">
        <v>300</v>
      </c>
      <c r="C22" s="841"/>
      <c r="D22" s="843" t="s">
        <v>292</v>
      </c>
      <c r="E22" s="843"/>
      <c r="F22" s="197" t="s">
        <v>291</v>
      </c>
      <c r="G22" s="198"/>
      <c r="H22" s="198"/>
      <c r="I22" s="198"/>
      <c r="J22" s="198"/>
      <c r="K22" s="198"/>
      <c r="L22" s="198"/>
    </row>
    <row r="23" spans="2:12" ht="42.75" customHeight="1" thickBot="1" x14ac:dyDescent="0.35">
      <c r="B23" s="838" t="s">
        <v>290</v>
      </c>
      <c r="C23" s="838"/>
      <c r="D23" s="842" t="s">
        <v>357</v>
      </c>
      <c r="E23" s="842"/>
      <c r="F23" s="467"/>
      <c r="G23" s="198"/>
      <c r="H23" s="198"/>
      <c r="I23" s="198"/>
      <c r="J23" s="198"/>
      <c r="K23" s="198"/>
      <c r="L23" s="198"/>
    </row>
    <row r="24" spans="2:12" ht="157.5" customHeight="1" thickBot="1" x14ac:dyDescent="0.35">
      <c r="B24" s="838" t="s">
        <v>289</v>
      </c>
      <c r="C24" s="839"/>
      <c r="D24" s="842" t="s">
        <v>356</v>
      </c>
      <c r="E24" s="842"/>
      <c r="F24" s="469"/>
      <c r="G24" s="198"/>
      <c r="H24" s="198"/>
      <c r="I24" s="198"/>
      <c r="J24" s="198"/>
      <c r="K24" s="198"/>
      <c r="L24" s="198"/>
    </row>
    <row r="25" spans="2:12" ht="15" customHeight="1" x14ac:dyDescent="0.3">
      <c r="B25" s="204"/>
      <c r="C25" s="205"/>
      <c r="D25" s="205"/>
      <c r="E25" s="205"/>
      <c r="F25" s="206"/>
      <c r="G25" s="198"/>
      <c r="H25" s="198"/>
      <c r="I25" s="198"/>
      <c r="J25" s="198"/>
      <c r="K25" s="198"/>
      <c r="L25" s="198"/>
    </row>
    <row r="26" spans="2:12" ht="15" customHeight="1" x14ac:dyDescent="0.3">
      <c r="B26" s="207"/>
      <c r="C26" s="207"/>
      <c r="D26" s="207"/>
      <c r="E26" s="207"/>
      <c r="F26" s="207"/>
      <c r="G26" s="198"/>
      <c r="H26" s="198"/>
      <c r="I26" s="198"/>
      <c r="J26" s="198"/>
      <c r="K26" s="198"/>
      <c r="L26" s="198"/>
    </row>
    <row r="27" spans="2:12" ht="15.6" x14ac:dyDescent="0.3">
      <c r="G27" s="198"/>
      <c r="H27" s="198"/>
      <c r="I27" s="198"/>
      <c r="J27" s="198"/>
      <c r="K27" s="198"/>
      <c r="L27" s="198"/>
    </row>
    <row r="28" spans="2:12" ht="15.6" x14ac:dyDescent="0.3">
      <c r="G28" s="198"/>
      <c r="H28" s="198"/>
      <c r="I28" s="198"/>
      <c r="J28" s="198"/>
      <c r="K28" s="198"/>
      <c r="L28" s="198"/>
    </row>
    <row r="29" spans="2:12" ht="15.6" x14ac:dyDescent="0.3">
      <c r="G29" s="198"/>
      <c r="H29" s="198"/>
      <c r="I29" s="198"/>
      <c r="J29" s="198"/>
      <c r="K29" s="198"/>
      <c r="L29" s="198"/>
    </row>
    <row r="30" spans="2:12" ht="15.6" x14ac:dyDescent="0.3">
      <c r="G30" s="198"/>
      <c r="H30" s="198"/>
      <c r="I30" s="198"/>
      <c r="J30" s="198"/>
      <c r="K30" s="198"/>
      <c r="L30" s="198"/>
    </row>
    <row r="31" spans="2:12" ht="15.6" x14ac:dyDescent="0.3">
      <c r="G31" s="198"/>
      <c r="H31" s="198"/>
      <c r="I31" s="198"/>
      <c r="J31" s="198"/>
      <c r="K31" s="198"/>
      <c r="L31" s="198"/>
    </row>
    <row r="32" spans="2:12" ht="15.6" x14ac:dyDescent="0.3">
      <c r="G32" s="198"/>
      <c r="H32" s="198"/>
      <c r="I32" s="198"/>
      <c r="J32" s="198"/>
      <c r="K32" s="198"/>
      <c r="L32" s="198"/>
    </row>
    <row r="33" spans="7:12" ht="15.6" x14ac:dyDescent="0.3">
      <c r="G33" s="198"/>
      <c r="H33" s="198"/>
      <c r="I33" s="198"/>
      <c r="J33" s="198"/>
      <c r="K33" s="198"/>
      <c r="L33" s="198"/>
    </row>
    <row r="34" spans="7:12" ht="15.6" x14ac:dyDescent="0.3">
      <c r="G34" s="198"/>
      <c r="H34" s="198"/>
      <c r="I34" s="198"/>
      <c r="J34" s="198"/>
      <c r="K34" s="198"/>
      <c r="L34" s="198"/>
    </row>
    <row r="35" spans="7:12" ht="15.6" x14ac:dyDescent="0.3">
      <c r="G35" s="198"/>
      <c r="H35" s="198"/>
      <c r="I35" s="198"/>
      <c r="J35" s="198"/>
      <c r="K35" s="198"/>
      <c r="L35" s="198"/>
    </row>
    <row r="36" spans="7:12" ht="15.6" x14ac:dyDescent="0.3">
      <c r="G36" s="198"/>
      <c r="H36" s="198"/>
      <c r="I36" s="198"/>
      <c r="J36" s="198"/>
      <c r="K36" s="198"/>
      <c r="L36" s="198"/>
    </row>
    <row r="37" spans="7:12" ht="15.6" x14ac:dyDescent="0.3">
      <c r="G37" s="198"/>
      <c r="H37" s="198"/>
      <c r="I37" s="198"/>
      <c r="J37" s="198"/>
      <c r="K37" s="198"/>
      <c r="L37" s="198"/>
    </row>
    <row r="38" spans="7:12" ht="15.6" x14ac:dyDescent="0.3">
      <c r="G38" s="198"/>
      <c r="H38" s="198"/>
      <c r="I38" s="198"/>
      <c r="J38" s="198"/>
      <c r="K38" s="198"/>
      <c r="L38" s="198"/>
    </row>
    <row r="39" spans="7:12" ht="15.6" x14ac:dyDescent="0.3">
      <c r="G39" s="198"/>
      <c r="H39" s="198"/>
      <c r="I39" s="198"/>
      <c r="J39" s="198"/>
      <c r="K39" s="198"/>
      <c r="L39" s="198"/>
    </row>
    <row r="40" spans="7:12" ht="15.6" x14ac:dyDescent="0.3">
      <c r="G40" s="198"/>
      <c r="H40" s="198"/>
      <c r="I40" s="198"/>
      <c r="J40" s="198"/>
      <c r="K40" s="198"/>
      <c r="L40" s="198"/>
    </row>
    <row r="41" spans="7:12" ht="15.6" x14ac:dyDescent="0.3">
      <c r="G41" s="198"/>
      <c r="H41" s="198"/>
      <c r="I41" s="198"/>
      <c r="J41" s="198"/>
      <c r="K41" s="198"/>
      <c r="L41" s="198"/>
    </row>
    <row r="42" spans="7:12" ht="15.6" x14ac:dyDescent="0.3">
      <c r="G42" s="198"/>
      <c r="H42" s="198"/>
      <c r="I42" s="198"/>
      <c r="J42" s="198"/>
      <c r="K42" s="198"/>
      <c r="L42" s="198"/>
    </row>
    <row r="43" spans="7:12" ht="15.6" x14ac:dyDescent="0.3">
      <c r="G43" s="198"/>
      <c r="H43" s="198"/>
      <c r="I43" s="198"/>
      <c r="J43" s="198"/>
      <c r="K43" s="198"/>
      <c r="L43" s="198"/>
    </row>
    <row r="44" spans="7:12" ht="15.6" x14ac:dyDescent="0.3">
      <c r="G44" s="198"/>
      <c r="H44" s="198"/>
      <c r="I44" s="198"/>
      <c r="J44" s="198"/>
      <c r="K44" s="198"/>
      <c r="L44" s="198"/>
    </row>
    <row r="45" spans="7:12" ht="15.6" x14ac:dyDescent="0.3">
      <c r="G45" s="198"/>
      <c r="H45" s="198"/>
      <c r="I45" s="198"/>
      <c r="J45" s="198"/>
      <c r="K45" s="198"/>
      <c r="L45" s="198"/>
    </row>
    <row r="46" spans="7:12" ht="15.6" x14ac:dyDescent="0.3">
      <c r="G46" s="198"/>
      <c r="H46" s="198"/>
      <c r="I46" s="198"/>
      <c r="J46" s="198"/>
      <c r="K46" s="198"/>
      <c r="L46" s="198"/>
    </row>
    <row r="47" spans="7:12" ht="15.6" x14ac:dyDescent="0.3">
      <c r="G47" s="198"/>
      <c r="H47" s="198"/>
      <c r="I47" s="198"/>
      <c r="J47" s="198"/>
      <c r="K47" s="198"/>
      <c r="L47" s="198"/>
    </row>
    <row r="48" spans="7:12" ht="15.6" x14ac:dyDescent="0.3">
      <c r="G48" s="198"/>
      <c r="H48" s="198"/>
      <c r="I48" s="198"/>
      <c r="J48" s="198"/>
      <c r="K48" s="198"/>
      <c r="L48" s="198"/>
    </row>
    <row r="49" spans="7:12" ht="15.6" x14ac:dyDescent="0.3">
      <c r="G49" s="198"/>
      <c r="H49" s="198"/>
      <c r="I49" s="198"/>
      <c r="J49" s="198"/>
      <c r="K49" s="198"/>
      <c r="L49" s="198"/>
    </row>
    <row r="50" spans="7:12" ht="15.6" x14ac:dyDescent="0.3">
      <c r="G50" s="198"/>
      <c r="H50" s="198"/>
      <c r="I50" s="198"/>
      <c r="J50" s="198"/>
      <c r="K50" s="198"/>
      <c r="L50" s="198"/>
    </row>
    <row r="51" spans="7:12" ht="15.6" x14ac:dyDescent="0.3">
      <c r="G51" s="198"/>
      <c r="H51" s="198"/>
      <c r="I51" s="198"/>
      <c r="J51" s="198"/>
      <c r="K51" s="198"/>
      <c r="L51" s="198"/>
    </row>
    <row r="52" spans="7:12" ht="15.6" x14ac:dyDescent="0.3">
      <c r="G52" s="198"/>
      <c r="H52" s="198"/>
      <c r="I52" s="198"/>
      <c r="J52" s="198"/>
      <c r="K52" s="198"/>
      <c r="L52" s="198"/>
    </row>
    <row r="53" spans="7:12" ht="15.6" x14ac:dyDescent="0.3">
      <c r="G53" s="198"/>
      <c r="H53" s="198"/>
      <c r="I53" s="198"/>
      <c r="J53" s="198"/>
      <c r="K53" s="198"/>
      <c r="L53" s="198"/>
    </row>
    <row r="54" spans="7:12" ht="15.6" x14ac:dyDescent="0.3">
      <c r="G54" s="198"/>
      <c r="H54" s="198"/>
      <c r="I54" s="198"/>
      <c r="J54" s="198"/>
      <c r="K54" s="198"/>
      <c r="L54" s="198"/>
    </row>
    <row r="55" spans="7:12" ht="15.6" x14ac:dyDescent="0.3">
      <c r="G55" s="198"/>
      <c r="H55" s="198"/>
      <c r="I55" s="198"/>
      <c r="J55" s="198"/>
      <c r="K55" s="198"/>
      <c r="L55" s="198"/>
    </row>
    <row r="56" spans="7:12" ht="15.6" x14ac:dyDescent="0.3">
      <c r="G56" s="198"/>
      <c r="H56" s="198"/>
      <c r="I56" s="198"/>
      <c r="J56" s="198"/>
      <c r="K56" s="198"/>
      <c r="L56" s="198"/>
    </row>
    <row r="57" spans="7:12" ht="15.6" x14ac:dyDescent="0.3">
      <c r="G57" s="198"/>
      <c r="H57" s="198"/>
      <c r="I57" s="198"/>
      <c r="J57" s="198"/>
      <c r="K57" s="198"/>
      <c r="L57" s="198"/>
    </row>
    <row r="58" spans="7:12" ht="15.6" x14ac:dyDescent="0.3">
      <c r="G58" s="198"/>
      <c r="H58" s="198"/>
      <c r="I58" s="198"/>
      <c r="J58" s="198"/>
      <c r="K58" s="198"/>
      <c r="L58" s="198"/>
    </row>
    <row r="59" spans="7:12" ht="15.6" x14ac:dyDescent="0.3">
      <c r="G59" s="198"/>
      <c r="H59" s="198"/>
      <c r="I59" s="198"/>
      <c r="J59" s="198"/>
      <c r="K59" s="198"/>
      <c r="L59" s="198"/>
    </row>
    <row r="60" spans="7:12" ht="15.6" x14ac:dyDescent="0.3">
      <c r="G60" s="198"/>
      <c r="H60" s="198"/>
      <c r="I60" s="198"/>
      <c r="J60" s="198"/>
      <c r="K60" s="198"/>
      <c r="L60" s="198"/>
    </row>
    <row r="61" spans="7:12" ht="15.6" x14ac:dyDescent="0.3">
      <c r="G61" s="198"/>
      <c r="H61" s="198"/>
      <c r="I61" s="198"/>
      <c r="J61" s="198"/>
      <c r="K61" s="198"/>
      <c r="L61" s="198"/>
    </row>
    <row r="62" spans="7:12" ht="15.6" x14ac:dyDescent="0.3">
      <c r="G62" s="198"/>
      <c r="H62" s="198"/>
      <c r="I62" s="198"/>
      <c r="J62" s="198"/>
      <c r="K62" s="198"/>
      <c r="L62" s="198"/>
    </row>
    <row r="63" spans="7:12" ht="15.6" x14ac:dyDescent="0.3">
      <c r="G63" s="198"/>
      <c r="H63" s="198"/>
      <c r="I63" s="198"/>
      <c r="J63" s="198"/>
      <c r="K63" s="198"/>
      <c r="L63" s="198"/>
    </row>
    <row r="64" spans="7:12" ht="15.6" x14ac:dyDescent="0.3">
      <c r="G64" s="198"/>
      <c r="H64" s="198"/>
      <c r="I64" s="198"/>
      <c r="J64" s="198"/>
      <c r="K64" s="198"/>
      <c r="L64" s="198"/>
    </row>
    <row r="65" spans="7:12" ht="15.6" x14ac:dyDescent="0.3">
      <c r="G65" s="198"/>
      <c r="H65" s="198"/>
      <c r="I65" s="198"/>
      <c r="J65" s="198"/>
      <c r="K65" s="198"/>
      <c r="L65" s="198"/>
    </row>
    <row r="66" spans="7:12" ht="15.6" x14ac:dyDescent="0.3">
      <c r="G66" s="198"/>
      <c r="H66" s="198"/>
      <c r="I66" s="198"/>
      <c r="J66" s="198"/>
      <c r="K66" s="198"/>
      <c r="L66" s="198"/>
    </row>
    <row r="67" spans="7:12" ht="15.6" x14ac:dyDescent="0.3">
      <c r="G67" s="198"/>
      <c r="H67" s="198"/>
      <c r="I67" s="198"/>
      <c r="J67" s="198"/>
      <c r="K67" s="198"/>
      <c r="L67" s="198"/>
    </row>
    <row r="68" spans="7:12" ht="15.6" x14ac:dyDescent="0.3">
      <c r="G68" s="198"/>
      <c r="H68" s="198"/>
      <c r="I68" s="198"/>
      <c r="J68" s="198"/>
      <c r="K68" s="198"/>
      <c r="L68" s="198"/>
    </row>
    <row r="69" spans="7:12" ht="15.6" x14ac:dyDescent="0.3">
      <c r="G69" s="198"/>
      <c r="H69" s="198"/>
      <c r="I69" s="198"/>
      <c r="J69" s="198"/>
      <c r="K69" s="198"/>
      <c r="L69" s="198"/>
    </row>
    <row r="70" spans="7:12" ht="15.6" x14ac:dyDescent="0.3">
      <c r="G70" s="198"/>
      <c r="H70" s="198"/>
      <c r="I70" s="198"/>
      <c r="J70" s="198"/>
      <c r="K70" s="198"/>
      <c r="L70" s="198"/>
    </row>
    <row r="71" spans="7:12" ht="15.6" x14ac:dyDescent="0.3">
      <c r="G71" s="198"/>
      <c r="H71" s="198"/>
      <c r="I71" s="198"/>
      <c r="J71" s="198"/>
      <c r="K71" s="198"/>
      <c r="L71" s="198"/>
    </row>
    <row r="72" spans="7:12" ht="15.6" x14ac:dyDescent="0.3">
      <c r="G72" s="198"/>
      <c r="H72" s="198"/>
      <c r="I72" s="198"/>
      <c r="J72" s="198"/>
      <c r="K72" s="198"/>
      <c r="L72" s="198"/>
    </row>
    <row r="73" spans="7:12" ht="15.6" x14ac:dyDescent="0.3">
      <c r="G73" s="198"/>
      <c r="H73" s="198"/>
      <c r="I73" s="198"/>
      <c r="J73" s="198"/>
      <c r="K73" s="198"/>
      <c r="L73" s="198"/>
    </row>
    <row r="74" spans="7:12" ht="15.6" x14ac:dyDescent="0.3">
      <c r="G74" s="198"/>
      <c r="H74" s="198"/>
      <c r="I74" s="198"/>
      <c r="J74" s="198"/>
      <c r="K74" s="198"/>
      <c r="L74" s="198"/>
    </row>
    <row r="75" spans="7:12" ht="15.6" x14ac:dyDescent="0.3">
      <c r="G75" s="198"/>
      <c r="H75" s="198"/>
      <c r="I75" s="198"/>
      <c r="J75" s="198"/>
      <c r="K75" s="198"/>
      <c r="L75" s="198"/>
    </row>
    <row r="76" spans="7:12" ht="15.6" x14ac:dyDescent="0.3">
      <c r="G76" s="198"/>
      <c r="H76" s="198"/>
      <c r="I76" s="198"/>
      <c r="J76" s="198"/>
      <c r="K76" s="198"/>
      <c r="L76" s="198"/>
    </row>
    <row r="77" spans="7:12" ht="15.6" x14ac:dyDescent="0.3">
      <c r="G77" s="198"/>
      <c r="H77" s="198"/>
      <c r="I77" s="198"/>
      <c r="J77" s="198"/>
      <c r="K77" s="198"/>
      <c r="L77" s="198"/>
    </row>
    <row r="78" spans="7:12" ht="15.6" x14ac:dyDescent="0.3">
      <c r="G78" s="198"/>
      <c r="H78" s="198"/>
      <c r="I78" s="198"/>
      <c r="J78" s="198"/>
      <c r="K78" s="198"/>
      <c r="L78" s="198"/>
    </row>
    <row r="79" spans="7:12" ht="15.6" x14ac:dyDescent="0.3">
      <c r="G79" s="198"/>
      <c r="H79" s="198"/>
      <c r="I79" s="198"/>
      <c r="J79" s="198"/>
      <c r="K79" s="198"/>
      <c r="L79" s="198"/>
    </row>
    <row r="80" spans="7:12" ht="15.6" x14ac:dyDescent="0.3">
      <c r="G80" s="198"/>
      <c r="H80" s="198"/>
      <c r="I80" s="198"/>
      <c r="J80" s="198"/>
      <c r="K80" s="198"/>
      <c r="L80" s="198"/>
    </row>
    <row r="81" spans="7:12" ht="15.6" x14ac:dyDescent="0.3">
      <c r="G81" s="198"/>
      <c r="H81" s="198"/>
      <c r="I81" s="198"/>
      <c r="J81" s="198"/>
      <c r="K81" s="198"/>
      <c r="L81" s="198"/>
    </row>
    <row r="82" spans="7:12" ht="15.6" x14ac:dyDescent="0.3">
      <c r="G82" s="198"/>
      <c r="H82" s="198"/>
      <c r="I82" s="198"/>
      <c r="J82" s="198"/>
      <c r="K82" s="198"/>
      <c r="L82" s="198"/>
    </row>
    <row r="83" spans="7:12" ht="15.6" x14ac:dyDescent="0.3">
      <c r="G83" s="198"/>
      <c r="H83" s="198"/>
      <c r="I83" s="198"/>
      <c r="J83" s="198"/>
      <c r="K83" s="198"/>
      <c r="L83" s="198"/>
    </row>
    <row r="84" spans="7:12" ht="15.6" x14ac:dyDescent="0.3">
      <c r="G84" s="198"/>
      <c r="H84" s="198"/>
      <c r="I84" s="198"/>
      <c r="J84" s="198"/>
      <c r="K84" s="198"/>
      <c r="L84" s="198"/>
    </row>
    <row r="85" spans="7:12" ht="15.6" x14ac:dyDescent="0.3">
      <c r="G85" s="198"/>
      <c r="H85" s="198"/>
      <c r="I85" s="198"/>
      <c r="J85" s="198"/>
      <c r="K85" s="198"/>
      <c r="L85" s="198"/>
    </row>
    <row r="86" spans="7:12" ht="15.6" x14ac:dyDescent="0.3">
      <c r="G86" s="198"/>
      <c r="H86" s="198"/>
      <c r="I86" s="198"/>
      <c r="J86" s="198"/>
      <c r="K86" s="198"/>
      <c r="L86" s="198"/>
    </row>
    <row r="87" spans="7:12" ht="15.6" x14ac:dyDescent="0.3">
      <c r="G87" s="198"/>
      <c r="H87" s="198"/>
      <c r="I87" s="198"/>
      <c r="J87" s="198"/>
      <c r="K87" s="198"/>
      <c r="L87" s="198"/>
    </row>
    <row r="88" spans="7:12" ht="15.6" x14ac:dyDescent="0.3">
      <c r="G88" s="198"/>
      <c r="H88" s="198"/>
      <c r="I88" s="198"/>
      <c r="J88" s="198"/>
      <c r="K88" s="198"/>
      <c r="L88" s="198"/>
    </row>
    <row r="89" spans="7:12" ht="15.6" x14ac:dyDescent="0.3">
      <c r="G89" s="198"/>
      <c r="H89" s="198"/>
      <c r="I89" s="198"/>
      <c r="J89" s="198"/>
      <c r="K89" s="198"/>
      <c r="L89" s="198"/>
    </row>
    <row r="90" spans="7:12" ht="15.6" x14ac:dyDescent="0.3">
      <c r="G90" s="198"/>
      <c r="H90" s="198"/>
      <c r="I90" s="198"/>
      <c r="J90" s="198"/>
      <c r="K90" s="198"/>
      <c r="L90" s="198"/>
    </row>
    <row r="91" spans="7:12" ht="15.6" x14ac:dyDescent="0.3">
      <c r="G91" s="198"/>
      <c r="H91" s="198"/>
      <c r="I91" s="198"/>
      <c r="J91" s="198"/>
      <c r="K91" s="198"/>
      <c r="L91" s="198"/>
    </row>
    <row r="92" spans="7:12" ht="15.6" x14ac:dyDescent="0.3">
      <c r="G92" s="198"/>
      <c r="H92" s="198"/>
      <c r="I92" s="198"/>
      <c r="J92" s="198"/>
      <c r="K92" s="198"/>
      <c r="L92" s="198"/>
    </row>
    <row r="93" spans="7:12" ht="15.6" x14ac:dyDescent="0.3">
      <c r="G93" s="198"/>
      <c r="H93" s="198"/>
      <c r="I93" s="198"/>
      <c r="J93" s="198"/>
      <c r="K93" s="198"/>
      <c r="L93" s="198"/>
    </row>
    <row r="94" spans="7:12" ht="15.6" x14ac:dyDescent="0.3">
      <c r="G94" s="198"/>
      <c r="H94" s="198"/>
      <c r="I94" s="198"/>
      <c r="J94" s="198"/>
      <c r="K94" s="198"/>
      <c r="L94" s="198"/>
    </row>
    <row r="95" spans="7:12" ht="15.6" x14ac:dyDescent="0.3">
      <c r="G95" s="198"/>
      <c r="H95" s="198"/>
      <c r="I95" s="198"/>
      <c r="J95" s="198"/>
      <c r="K95" s="198"/>
      <c r="L95" s="198"/>
    </row>
    <row r="96" spans="7:12" ht="15.6" x14ac:dyDescent="0.3">
      <c r="G96" s="198"/>
      <c r="H96" s="198"/>
      <c r="I96" s="198"/>
      <c r="J96" s="198"/>
      <c r="K96" s="198"/>
      <c r="L96" s="198"/>
    </row>
    <row r="97" spans="7:12" ht="15.6" x14ac:dyDescent="0.3">
      <c r="G97" s="198"/>
      <c r="H97" s="198"/>
      <c r="I97" s="198"/>
      <c r="J97" s="198"/>
      <c r="K97" s="198"/>
      <c r="L97" s="198"/>
    </row>
  </sheetData>
  <sheetProtection algorithmName="SHA-512" hashValue="0j6RbNpnIAU5Ub49nBc0CecJe6Q1wy1W8ICyX/ADlEUmD4spK+8FTCPRXcqT+IbwvVgf++si+OVwtSGw4Ziz4g==" saltValue="DAoTUkroWkwIs11Apcefsw==" spinCount="100000" sheet="1" objects="1" scenarios="1"/>
  <dataValidations disablePrompts="1" count="1">
    <dataValidation type="list" allowBlank="1" showInputMessage="1" showErrorMessage="1" sqref="F15 F16 F17 F23 F24" xr:uid="{00000000-0002-0000-0800-000000000000}">
      <formula1>YesNo</formula1>
    </dataValidation>
  </dataValidations>
  <pageMargins left="6.9791666666666665E-3" right="6.9791666666666665E-3" top="6.9791666666666665E-3" bottom="0.75" header="0.3" footer="0.3"/>
  <pageSetup scale="67" orientation="portrait" r:id="rId1"/>
  <headerFooter>
    <oddFooter>&amp;L&amp;"Avenir LT Std 55 Roman,Regular"&amp;12&amp;K000000FINAL - Version 2 - May 7, 2020&amp;C&amp;"Avenir LT Std 55 Roman,Regular"&amp;12Page &amp;P of &amp;N&amp;R&amp;"Avenir LT Std 55 Roman,Regular"&amp;12&amp;K000000&amp;A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Read Me</vt:lpstr>
      <vt:lpstr>Project Info</vt:lpstr>
      <vt:lpstr>Tree Planting-ITP</vt:lpstr>
      <vt:lpstr>Tree Planting-ITS</vt:lpstr>
      <vt:lpstr>New Bike-Ped Infrastructure</vt:lpstr>
      <vt:lpstr>GHG Summary</vt:lpstr>
      <vt:lpstr>Co-benefit Summary</vt:lpstr>
      <vt:lpstr>Definitions</vt:lpstr>
      <vt:lpstr>Documentation</vt:lpstr>
      <vt:lpstr>Infrastructure GHG Calculations</vt:lpstr>
      <vt:lpstr>Criteria &amp; Toxics Calculations</vt:lpstr>
      <vt:lpstr>Bike-Ped Matrix</vt:lpstr>
      <vt:lpstr>ERF</vt:lpstr>
      <vt:lpstr>Defaults</vt:lpstr>
      <vt:lpstr>Passenger Auto GHG 2017</vt:lpstr>
      <vt:lpstr>Passenger Auto C&amp;T 2017</vt:lpstr>
      <vt:lpstr>mode</vt:lpstr>
      <vt:lpstr>'Bike-Ped Matrix'!Print_Area</vt:lpstr>
      <vt:lpstr>'Criteria &amp; Toxics Calculations'!Print_Area</vt:lpstr>
      <vt:lpstr>Defaults!Print_Area</vt:lpstr>
      <vt:lpstr>Definitions!Print_Area</vt:lpstr>
      <vt:lpstr>Documentation!Print_Area</vt:lpstr>
      <vt:lpstr>ERF!Print_Area</vt:lpstr>
      <vt:lpstr>'New Bike-Ped Infrastructure'!Print_Area</vt:lpstr>
      <vt:lpstr>'Passenger Auto GHG 2017'!Print_Area</vt:lpstr>
      <vt:lpstr>'Project Info'!Print_Area</vt:lpstr>
      <vt:lpstr>'Read Me'!Print_Area</vt:lpstr>
      <vt:lpstr>'Tree Planting-ITS'!Print_Area</vt:lpstr>
      <vt:lpstr>'New Bike-Ped Infrastructure'!Print_Titles</vt:lpstr>
      <vt:lpstr>'New Bike-Ped Infrastructure'!TacSum</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Mario Cruz;Cheryl Laskowski</dc:creator>
  <cp:lastModifiedBy>Stephen G. Chastain</cp:lastModifiedBy>
  <cp:lastPrinted>2019-11-19T19:13:41Z</cp:lastPrinted>
  <dcterms:created xsi:type="dcterms:W3CDTF">2015-04-02T19:35:27Z</dcterms:created>
  <dcterms:modified xsi:type="dcterms:W3CDTF">2021-12-08T22:14:24Z</dcterms:modified>
</cp:coreProperties>
</file>