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tables/table1.xml" ContentType="application/vnd.openxmlformats-officedocument.spreadsheetml.table+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updateLinks="never"/>
  <mc:AlternateContent xmlns:mc="http://schemas.openxmlformats.org/markup-compatibility/2006">
    <mc:Choice Requires="x15">
      <x15ac:absPath xmlns:x15ac="http://schemas.microsoft.com/office/spreadsheetml/2010/11/ac" url="C:\Users\jtipton\Desktop\"/>
    </mc:Choice>
  </mc:AlternateContent>
  <xr:revisionPtr revIDLastSave="0" documentId="13_ncr:1_{2B6819B5-CDEE-443F-A90B-FB222096614A}" xr6:coauthVersionLast="47" xr6:coauthVersionMax="47" xr10:uidLastSave="{00000000-0000-0000-0000-000000000000}"/>
  <bookViews>
    <workbookView xWindow="-120" yWindow="-120" windowWidth="29040" windowHeight="15840" tabRatio="840" xr2:uid="{00000000-000D-0000-FFFF-FFFF00000000}"/>
  </bookViews>
  <sheets>
    <sheet name="Read Me" sheetId="17" r:id="rId1"/>
    <sheet name="Project Info" sheetId="24" r:id="rId2"/>
    <sheet name="Inputs_General" sheetId="35" r:id="rId3"/>
    <sheet name="Inputs_Motors" sheetId="40" r:id="rId4"/>
    <sheet name="Inputs_AB1550" sheetId="38" r:id="rId5"/>
    <sheet name="GHG Summary" sheetId="22" r:id="rId6"/>
    <sheet name="Co-benefits Summary" sheetId="28" r:id="rId7"/>
    <sheet name="Definitions -AND- Conversions" sheetId="29" r:id="rId8"/>
    <sheet name="Documentation" sheetId="26" r:id="rId9"/>
    <sheet name="CCIRTS &lt;HIDE&gt;" sheetId="44" state="hidden" r:id="rId10"/>
    <sheet name="Calculations &lt;HIDE&gt;" sheetId="33" state="hidden" r:id="rId11"/>
    <sheet name="Emission Factors &lt;HIDE&gt;" sheetId="32" state="hidden" r:id="rId12"/>
    <sheet name="Fuel Prices &lt;HIDE&gt;" sheetId="39" state="hidden" r:id="rId13"/>
    <sheet name="Defaults &lt;HIDE&gt;" sheetId="31" state="hidden" r:id="rId14"/>
    <sheet name="&lt;HIDE&gt; DO NOT USE Refrigerants" sheetId="42" state="hidden" r:id="rId15"/>
  </sheets>
  <externalReferences>
    <externalReference r:id="rId16"/>
    <externalReference r:id="rId17"/>
  </externalReferences>
  <definedNames>
    <definedName name="_ftnref2" localSheetId="12">'Fuel Prices &lt;HIDE&gt;'!$B$25</definedName>
    <definedName name="_Toc525572044" localSheetId="12">'Fuel Prices &lt;HIDE&gt;'!$B$16</definedName>
    <definedName name="BCS">'[1]Other '!$J$17:$J$18</definedName>
    <definedName name="County">'[1]Other '!$A$2:$A$59</definedName>
    <definedName name="Fuels">'[1]Other '!$F$2:$F$8</definedName>
    <definedName name="Hundred">'[1]Other '!$E$17:$E$37</definedName>
    <definedName name="LOCAL_MYSQL_DATE_FORMAT" localSheetId="1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nonanaerobic">'[1]Other '!$C$2:$C$15</definedName>
    <definedName name="_xlnm.Print_Area" localSheetId="10">'Calculations &lt;HIDE&gt;'!$A$1:$E$61</definedName>
    <definedName name="_xlnm.Print_Area" localSheetId="12">'Fuel Prices &lt;HIDE&gt;'!$A$1:$F$36</definedName>
    <definedName name="solsep">'[1]Other '!$J$31:$J$38</definedName>
    <definedName name="sources">'[1]Other '!$J$23:$J$26</definedName>
    <definedName name="yes">'[1]Other '!$J$28:$J$29</definedName>
    <definedName name="YN">'[1]Other '!$J$28:$J$29</definedName>
  </definedNames>
  <calcPr calcId="191028" iterate="1" iterateDelta="1.0000000000000001E-5"/>
  <customWorkbookViews>
    <customWorkbookView name="Jimmy Steele - Personal View" guid="{DEDCE137-B42D-4581-9621-E878B14CB7C9}" mergeInterval="0" personalView="1" maximized="1" xWindow="-8" yWindow="-8" windowWidth="1936" windowHeight="117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33" l="1"/>
  <c r="C12" i="33" s="1"/>
  <c r="B17" i="33"/>
  <c r="D17" i="33"/>
  <c r="B18" i="33"/>
  <c r="C18" i="33"/>
  <c r="D18" i="33"/>
  <c r="B19" i="33"/>
  <c r="C19" i="33" s="1"/>
  <c r="D19" i="33"/>
  <c r="B20" i="33"/>
  <c r="C20" i="33"/>
  <c r="D20" i="33"/>
  <c r="B21" i="33"/>
  <c r="C21" i="33" s="1"/>
  <c r="D21" i="33"/>
  <c r="B22" i="33"/>
  <c r="C22" i="33"/>
  <c r="D22" i="33"/>
  <c r="B23" i="33"/>
  <c r="C23" i="33"/>
  <c r="D23" i="33"/>
  <c r="B24" i="33"/>
  <c r="C24" i="33"/>
  <c r="D24" i="33"/>
  <c r="K24" i="33"/>
  <c r="L24" i="33"/>
  <c r="B25" i="33"/>
  <c r="C25" i="33" s="1"/>
  <c r="D25" i="33"/>
  <c r="K25" i="33"/>
  <c r="L25" i="33"/>
  <c r="B26" i="33"/>
  <c r="D26" i="33" s="1"/>
  <c r="C26" i="33"/>
  <c r="K26" i="33"/>
  <c r="L26" i="33"/>
  <c r="B27" i="33"/>
  <c r="C27" i="33" s="1"/>
  <c r="D27" i="33"/>
  <c r="K27" i="33"/>
  <c r="L27" i="33"/>
  <c r="B28" i="33"/>
  <c r="C28" i="33" s="1"/>
  <c r="K28" i="33"/>
  <c r="L28" i="33"/>
  <c r="B29" i="33"/>
  <c r="D29" i="33" s="1"/>
  <c r="C29" i="33"/>
  <c r="K29" i="33"/>
  <c r="L29" i="33"/>
  <c r="B30" i="33"/>
  <c r="C30" i="33"/>
  <c r="D30" i="33"/>
  <c r="K30" i="33"/>
  <c r="L30" i="33"/>
  <c r="B31" i="33"/>
  <c r="C31" i="33" s="1"/>
  <c r="B32" i="33"/>
  <c r="C32" i="33" s="1"/>
  <c r="K32" i="33"/>
  <c r="L32" i="33"/>
  <c r="B33" i="33"/>
  <c r="D33" i="33" s="1"/>
  <c r="C33" i="33"/>
  <c r="K33" i="33"/>
  <c r="L33" i="33"/>
  <c r="B34" i="33"/>
  <c r="C34" i="33"/>
  <c r="D34" i="33"/>
  <c r="K34" i="33"/>
  <c r="L34" i="33"/>
  <c r="B35" i="33"/>
  <c r="C35" i="33" s="1"/>
  <c r="D35" i="33"/>
  <c r="K35" i="33"/>
  <c r="L35" i="33"/>
  <c r="B36" i="33"/>
  <c r="D36" i="33" s="1"/>
  <c r="C36" i="33"/>
  <c r="K36" i="33"/>
  <c r="L36" i="33"/>
  <c r="C37" i="33"/>
  <c r="K37" i="33"/>
  <c r="L37" i="33"/>
  <c r="D38" i="33"/>
  <c r="K38" i="33"/>
  <c r="L38" i="33"/>
  <c r="K39" i="33"/>
  <c r="L39" i="33"/>
  <c r="K40" i="33"/>
  <c r="L40" i="33"/>
  <c r="K41" i="33"/>
  <c r="L41" i="33"/>
  <c r="K42" i="33"/>
  <c r="L42" i="33"/>
  <c r="E53" i="33"/>
  <c r="K71" i="33"/>
  <c r="K72" i="33"/>
  <c r="K73" i="33"/>
  <c r="K74" i="33"/>
  <c r="K75" i="33"/>
  <c r="K76" i="33"/>
  <c r="K77" i="33"/>
  <c r="K78" i="33"/>
  <c r="K79" i="33"/>
  <c r="K80" i="33"/>
  <c r="K81" i="33"/>
  <c r="K82" i="33"/>
  <c r="K83" i="33"/>
  <c r="K84" i="33"/>
  <c r="K85" i="33"/>
  <c r="K86" i="33"/>
  <c r="K87" i="33"/>
  <c r="K88" i="33"/>
  <c r="K89" i="33"/>
  <c r="K90" i="33"/>
  <c r="K91" i="33"/>
  <c r="K92" i="33"/>
  <c r="K93" i="33"/>
  <c r="K94" i="33"/>
  <c r="K95" i="33"/>
  <c r="K96" i="33"/>
  <c r="K97" i="33"/>
  <c r="K98" i="33"/>
  <c r="K99" i="33"/>
  <c r="K100" i="33"/>
  <c r="K101" i="33"/>
  <c r="K102" i="33"/>
  <c r="K103" i="33"/>
  <c r="K104" i="33"/>
  <c r="K105" i="33"/>
  <c r="K106" i="33"/>
  <c r="K107" i="33"/>
  <c r="K108" i="33"/>
  <c r="K109" i="33"/>
  <c r="K110" i="33"/>
  <c r="K111" i="33"/>
  <c r="K112" i="33"/>
  <c r="K113" i="33"/>
  <c r="G11" i="31"/>
  <c r="G12" i="31"/>
  <c r="G13" i="31"/>
  <c r="G14" i="31"/>
  <c r="G15" i="31"/>
  <c r="G16" i="31"/>
  <c r="G17" i="31"/>
  <c r="G18" i="31"/>
  <c r="G19" i="31"/>
  <c r="W16" i="35"/>
  <c r="C59" i="33" l="1"/>
  <c r="C60" i="33"/>
  <c r="D31" i="33"/>
  <c r="D40" i="33" s="1"/>
  <c r="D28" i="33"/>
  <c r="D32" i="33"/>
  <c r="C20" i="39"/>
  <c r="D16" i="32"/>
  <c r="D12" i="32"/>
  <c r="D13" i="32" s="1"/>
  <c r="D14" i="32" s="1"/>
  <c r="D39" i="33" l="1"/>
  <c r="C50" i="33"/>
  <c r="E50" i="33" s="1"/>
  <c r="C58" i="33"/>
  <c r="C52" i="33"/>
  <c r="E52" i="33" s="1"/>
  <c r="S17" i="35"/>
  <c r="W17" i="35"/>
  <c r="X17" i="35"/>
  <c r="S18" i="35"/>
  <c r="W18" i="35"/>
  <c r="X18" i="35"/>
  <c r="S19" i="35"/>
  <c r="W19" i="35"/>
  <c r="X19" i="35"/>
  <c r="S20" i="35"/>
  <c r="W20" i="35"/>
  <c r="X20" i="35"/>
  <c r="S21" i="35"/>
  <c r="W21" i="35"/>
  <c r="X21" i="35"/>
  <c r="S22" i="35"/>
  <c r="W22" i="35"/>
  <c r="X22" i="35"/>
  <c r="S23" i="35"/>
  <c r="W23" i="35"/>
  <c r="X23" i="35"/>
  <c r="S24" i="35"/>
  <c r="W24" i="35"/>
  <c r="X24" i="35"/>
  <c r="S25" i="35"/>
  <c r="W25" i="35"/>
  <c r="X25" i="35"/>
  <c r="S26" i="35"/>
  <c r="W26" i="35"/>
  <c r="X26" i="35"/>
  <c r="S27" i="35"/>
  <c r="W27" i="35"/>
  <c r="X27" i="35"/>
  <c r="S28" i="35"/>
  <c r="W28" i="35"/>
  <c r="X28" i="35"/>
  <c r="S29" i="35"/>
  <c r="W29" i="35"/>
  <c r="X29" i="35"/>
  <c r="S30" i="35"/>
  <c r="W30" i="35"/>
  <c r="X30" i="35"/>
  <c r="S31" i="35"/>
  <c r="W31" i="35"/>
  <c r="X31" i="35"/>
  <c r="S32" i="35"/>
  <c r="W32" i="35"/>
  <c r="X32" i="35"/>
  <c r="S33" i="35"/>
  <c r="W33" i="35"/>
  <c r="X33" i="35"/>
  <c r="S34" i="35"/>
  <c r="W34" i="35"/>
  <c r="X34" i="35"/>
  <c r="S35" i="35"/>
  <c r="W35" i="35"/>
  <c r="X35" i="35"/>
  <c r="M17" i="42"/>
  <c r="M18" i="42"/>
  <c r="M19" i="42"/>
  <c r="M20" i="42"/>
  <c r="M21" i="42"/>
  <c r="M22" i="42"/>
  <c r="M23" i="42"/>
  <c r="M24" i="42"/>
  <c r="M25" i="42"/>
  <c r="M26" i="42"/>
  <c r="M27" i="42"/>
  <c r="M28" i="42"/>
  <c r="M29" i="42"/>
  <c r="M30" i="42"/>
  <c r="M31" i="42"/>
  <c r="M32" i="42"/>
  <c r="M33" i="42"/>
  <c r="M34" i="42"/>
  <c r="M16" i="42"/>
  <c r="M15" i="42"/>
  <c r="D44" i="33" s="1"/>
  <c r="L16" i="42"/>
  <c r="L17" i="42"/>
  <c r="L18" i="42"/>
  <c r="L19" i="42"/>
  <c r="L20" i="42"/>
  <c r="L21" i="42"/>
  <c r="L22" i="42"/>
  <c r="L23" i="42"/>
  <c r="L24" i="42"/>
  <c r="L25" i="42"/>
  <c r="L26" i="42"/>
  <c r="L27" i="42"/>
  <c r="L28" i="42"/>
  <c r="L29" i="42"/>
  <c r="L30" i="42"/>
  <c r="L31" i="42"/>
  <c r="L32" i="42"/>
  <c r="L33" i="42"/>
  <c r="L34" i="42"/>
  <c r="L15" i="42"/>
  <c r="C44" i="33" l="1"/>
  <c r="X87" i="40"/>
  <c r="Y17" i="40"/>
  <c r="X17" i="40"/>
  <c r="C14" i="22"/>
  <c r="C13" i="22"/>
  <c r="C12" i="22"/>
  <c r="C11" i="22"/>
  <c r="Q3" i="44" l="1"/>
  <c r="Q5" i="44"/>
  <c r="Q6" i="44"/>
  <c r="Q7" i="44"/>
  <c r="Q8" i="44"/>
  <c r="Q9" i="44"/>
  <c r="Q10" i="44"/>
  <c r="Q11" i="44"/>
  <c r="Q12" i="44"/>
  <c r="Q13" i="44"/>
  <c r="Q14" i="44"/>
  <c r="Q15" i="44"/>
  <c r="Q16" i="44"/>
  <c r="Q17" i="44"/>
  <c r="Q18" i="44"/>
  <c r="Q19" i="44"/>
  <c r="Q20" i="44"/>
  <c r="Q21" i="44"/>
  <c r="Q22" i="44"/>
  <c r="Q23" i="44"/>
  <c r="Q24" i="44"/>
  <c r="Q25" i="44"/>
  <c r="Q26" i="44"/>
  <c r="Q27" i="44"/>
  <c r="Q28" i="44"/>
  <c r="Q29" i="44"/>
  <c r="Q30" i="44"/>
  <c r="Q31" i="44"/>
  <c r="Q32" i="44"/>
  <c r="D44" i="38" l="1"/>
  <c r="D45" i="38"/>
  <c r="D46" i="38"/>
  <c r="I27" i="29" l="1"/>
  <c r="F27" i="29"/>
  <c r="L3" i="44" l="1"/>
  <c r="L4" i="44"/>
  <c r="L5" i="44"/>
  <c r="L6" i="44"/>
  <c r="L7" i="44"/>
  <c r="L8" i="44"/>
  <c r="L9" i="44"/>
  <c r="L10" i="44"/>
  <c r="L11" i="44"/>
  <c r="L12" i="44"/>
  <c r="L13" i="44"/>
  <c r="L14" i="44"/>
  <c r="L15" i="44"/>
  <c r="L16" i="44"/>
  <c r="L17" i="44"/>
  <c r="L18" i="44"/>
  <c r="L19" i="44"/>
  <c r="L20" i="44"/>
  <c r="L21" i="44"/>
  <c r="L22" i="44"/>
  <c r="L23" i="44"/>
  <c r="L24" i="44"/>
  <c r="L25" i="44"/>
  <c r="L26" i="44"/>
  <c r="L27" i="44"/>
  <c r="L28" i="44"/>
  <c r="L29" i="44"/>
  <c r="L30" i="44"/>
  <c r="L31" i="44"/>
  <c r="L32" i="44"/>
  <c r="T7" i="44" l="1"/>
  <c r="T8" i="44"/>
  <c r="T9" i="44"/>
  <c r="T10" i="44"/>
  <c r="T11" i="44"/>
  <c r="T12" i="44"/>
  <c r="T13" i="44"/>
  <c r="T14" i="44"/>
  <c r="T15" i="44"/>
  <c r="T16" i="44"/>
  <c r="T17" i="44"/>
  <c r="T18" i="44"/>
  <c r="T19" i="44"/>
  <c r="T20" i="44"/>
  <c r="T21" i="44"/>
  <c r="T22" i="44"/>
  <c r="T23" i="44"/>
  <c r="T24" i="44"/>
  <c r="T25" i="44"/>
  <c r="T26" i="44"/>
  <c r="T27" i="44"/>
  <c r="T28" i="44"/>
  <c r="T29" i="44"/>
  <c r="T30" i="44"/>
  <c r="T31" i="44"/>
  <c r="T32" i="44"/>
  <c r="O3" i="44"/>
  <c r="O4" i="44"/>
  <c r="O5" i="44"/>
  <c r="O7" i="44"/>
  <c r="O8" i="44"/>
  <c r="O9" i="44"/>
  <c r="O10" i="44"/>
  <c r="O11" i="44"/>
  <c r="O12" i="44"/>
  <c r="O13" i="44"/>
  <c r="O14" i="44"/>
  <c r="O15" i="44"/>
  <c r="O16" i="44"/>
  <c r="O17" i="44"/>
  <c r="O18" i="44"/>
  <c r="O19" i="44"/>
  <c r="O20" i="44"/>
  <c r="O21" i="44"/>
  <c r="O22" i="44"/>
  <c r="O23" i="44"/>
  <c r="O24" i="44"/>
  <c r="O25" i="44"/>
  <c r="O26" i="44"/>
  <c r="O27" i="44"/>
  <c r="O28" i="44"/>
  <c r="O29" i="44"/>
  <c r="O30" i="44"/>
  <c r="O31" i="44"/>
  <c r="O32" i="44"/>
  <c r="N4" i="44"/>
  <c r="N5" i="44"/>
  <c r="N6" i="44"/>
  <c r="N7" i="44"/>
  <c r="N8" i="44"/>
  <c r="N9" i="44"/>
  <c r="N10" i="44"/>
  <c r="N11" i="44"/>
  <c r="N12" i="44"/>
  <c r="N13" i="44"/>
  <c r="N14" i="44"/>
  <c r="N15" i="44"/>
  <c r="N16" i="44"/>
  <c r="N17" i="44"/>
  <c r="N18" i="44"/>
  <c r="N19" i="44"/>
  <c r="N20" i="44"/>
  <c r="N21" i="44"/>
  <c r="N22" i="44"/>
  <c r="N23" i="44"/>
  <c r="N24" i="44"/>
  <c r="N25" i="44"/>
  <c r="N26" i="44"/>
  <c r="N27" i="44"/>
  <c r="N28" i="44"/>
  <c r="N29" i="44"/>
  <c r="N30" i="44"/>
  <c r="N31" i="44"/>
  <c r="N32" i="44"/>
  <c r="AN5" i="44"/>
  <c r="AN10" i="44"/>
  <c r="AN16" i="44"/>
  <c r="AN21" i="44"/>
  <c r="AN22" i="44"/>
  <c r="AN23" i="44"/>
  <c r="AN24" i="44"/>
  <c r="AN25" i="44"/>
  <c r="AN26" i="44"/>
  <c r="AN27" i="44"/>
  <c r="AN28" i="44"/>
  <c r="AN29" i="44"/>
  <c r="AN30" i="44"/>
  <c r="AN31" i="44"/>
  <c r="AN32" i="44"/>
  <c r="AM4" i="44"/>
  <c r="AM9" i="44"/>
  <c r="AM15" i="44"/>
  <c r="AM20" i="44"/>
  <c r="AM21" i="44"/>
  <c r="AM22" i="44"/>
  <c r="AM23" i="44"/>
  <c r="AM24" i="44"/>
  <c r="AM25" i="44"/>
  <c r="AM26" i="44"/>
  <c r="AM27" i="44"/>
  <c r="AM28" i="44"/>
  <c r="AM29" i="44"/>
  <c r="AM30" i="44"/>
  <c r="AM31" i="44"/>
  <c r="AM32" i="44"/>
  <c r="AL6" i="44"/>
  <c r="AL11" i="44"/>
  <c r="AL17" i="44"/>
  <c r="AL22" i="44"/>
  <c r="AL23" i="44"/>
  <c r="AL24" i="44"/>
  <c r="AL25" i="44"/>
  <c r="AL26" i="44"/>
  <c r="AL27" i="44"/>
  <c r="AL28" i="44"/>
  <c r="AL29" i="44"/>
  <c r="AL30" i="44"/>
  <c r="AL31" i="44"/>
  <c r="AL32" i="44"/>
  <c r="AK7" i="44"/>
  <c r="AK12" i="44"/>
  <c r="AK18" i="44"/>
  <c r="AK23" i="44"/>
  <c r="AK24" i="44"/>
  <c r="AK25" i="44"/>
  <c r="AK26" i="44"/>
  <c r="AK27" i="44"/>
  <c r="AK28" i="44"/>
  <c r="AK29" i="44"/>
  <c r="AK30" i="44"/>
  <c r="AK31" i="44"/>
  <c r="AK32" i="44"/>
  <c r="AJ7" i="44"/>
  <c r="AJ12" i="44"/>
  <c r="AJ18" i="44"/>
  <c r="AJ23" i="44"/>
  <c r="AJ24" i="44"/>
  <c r="AJ25" i="44"/>
  <c r="AJ26" i="44"/>
  <c r="AJ27" i="44"/>
  <c r="AJ28" i="44"/>
  <c r="AJ29" i="44"/>
  <c r="AJ30" i="44"/>
  <c r="AJ31" i="44"/>
  <c r="AJ32" i="44"/>
  <c r="AG8" i="44"/>
  <c r="AG13" i="44"/>
  <c r="AG19" i="44"/>
  <c r="AG24" i="44"/>
  <c r="AG25" i="44"/>
  <c r="AG26" i="44"/>
  <c r="AG27" i="44"/>
  <c r="AG28" i="44"/>
  <c r="AG29" i="44"/>
  <c r="AG30" i="44"/>
  <c r="AG31" i="44"/>
  <c r="AG32" i="44"/>
  <c r="AF6" i="44"/>
  <c r="AF7" i="44"/>
  <c r="AF8" i="44"/>
  <c r="AF9" i="44"/>
  <c r="AF10" i="44"/>
  <c r="AF11" i="44"/>
  <c r="AF12" i="44"/>
  <c r="AF17" i="44"/>
  <c r="AF18" i="44"/>
  <c r="AF19" i="44"/>
  <c r="AF20" i="44"/>
  <c r="AF21" i="44"/>
  <c r="AF22" i="44"/>
  <c r="AF23" i="44"/>
  <c r="AF24" i="44"/>
  <c r="AF25" i="44"/>
  <c r="AF26" i="44"/>
  <c r="AF27" i="44"/>
  <c r="AF28" i="44"/>
  <c r="AF29" i="44"/>
  <c r="AF30" i="44"/>
  <c r="AF31" i="44"/>
  <c r="AF32" i="44"/>
  <c r="AE5" i="44"/>
  <c r="AE6" i="44"/>
  <c r="AE7" i="44"/>
  <c r="AE8" i="44"/>
  <c r="AE9" i="44"/>
  <c r="AE10" i="44"/>
  <c r="AE11" i="44"/>
  <c r="AE16" i="44"/>
  <c r="AE17" i="44"/>
  <c r="AE18" i="44"/>
  <c r="AE19" i="44"/>
  <c r="AE20" i="44"/>
  <c r="AE21" i="44"/>
  <c r="AE22" i="44"/>
  <c r="AE23" i="44"/>
  <c r="AE24" i="44"/>
  <c r="AE25" i="44"/>
  <c r="AE26" i="44"/>
  <c r="AE27" i="44"/>
  <c r="AE28" i="44"/>
  <c r="AE29" i="44"/>
  <c r="AE30" i="44"/>
  <c r="AE31" i="44"/>
  <c r="AE32" i="44"/>
  <c r="AD7" i="44"/>
  <c r="AD8" i="44"/>
  <c r="AD9" i="44"/>
  <c r="AD10" i="44"/>
  <c r="AD11" i="44"/>
  <c r="AD12" i="44"/>
  <c r="AD13" i="44"/>
  <c r="AD18" i="44"/>
  <c r="AD19" i="44"/>
  <c r="AD20" i="44"/>
  <c r="AD21" i="44"/>
  <c r="AD22" i="44"/>
  <c r="AD23" i="44"/>
  <c r="AD24" i="44"/>
  <c r="AD25" i="44"/>
  <c r="AD26" i="44"/>
  <c r="AD27" i="44"/>
  <c r="AD28" i="44"/>
  <c r="AD29" i="44"/>
  <c r="AD30" i="44"/>
  <c r="AD31" i="44"/>
  <c r="AD32" i="44"/>
  <c r="AB5" i="44"/>
  <c r="AB6" i="44"/>
  <c r="AB7" i="44"/>
  <c r="AB8" i="44"/>
  <c r="AB9" i="44"/>
  <c r="AB10" i="44"/>
  <c r="AB11" i="44"/>
  <c r="AB16" i="44"/>
  <c r="AB17" i="44"/>
  <c r="AB18" i="44"/>
  <c r="AB19" i="44"/>
  <c r="AB20" i="44"/>
  <c r="AB21" i="44"/>
  <c r="AB22" i="44"/>
  <c r="AB23" i="44"/>
  <c r="AB24" i="44"/>
  <c r="AB25" i="44"/>
  <c r="AB26" i="44"/>
  <c r="AB27" i="44"/>
  <c r="AB28" i="44"/>
  <c r="AB29" i="44"/>
  <c r="AB30" i="44"/>
  <c r="AB31" i="44"/>
  <c r="AB32" i="44"/>
  <c r="AC6" i="44"/>
  <c r="AC7" i="44"/>
  <c r="AC8" i="44"/>
  <c r="AC9" i="44"/>
  <c r="AC10" i="44"/>
  <c r="AC11" i="44"/>
  <c r="AC12" i="44"/>
  <c r="AC17" i="44"/>
  <c r="AC18" i="44"/>
  <c r="AC19" i="44"/>
  <c r="AC20" i="44"/>
  <c r="AC21" i="44"/>
  <c r="AC22" i="44"/>
  <c r="AC23" i="44"/>
  <c r="AC24" i="44"/>
  <c r="AC25" i="44"/>
  <c r="AC26" i="44"/>
  <c r="AC27" i="44"/>
  <c r="AC28" i="44"/>
  <c r="AC29" i="44"/>
  <c r="AC30" i="44"/>
  <c r="AC31" i="44"/>
  <c r="AC32" i="44"/>
  <c r="AA7" i="44"/>
  <c r="AA8" i="44"/>
  <c r="AA9" i="44"/>
  <c r="AA10" i="44"/>
  <c r="AA11" i="44"/>
  <c r="AA12" i="44"/>
  <c r="AA13" i="44"/>
  <c r="AA18" i="44"/>
  <c r="AA19" i="44"/>
  <c r="AA20" i="44"/>
  <c r="AA21" i="44"/>
  <c r="AA22" i="44"/>
  <c r="AA23" i="44"/>
  <c r="AA24" i="44"/>
  <c r="AA25" i="44"/>
  <c r="AA26" i="44"/>
  <c r="AA27" i="44"/>
  <c r="AA28" i="44"/>
  <c r="AA29" i="44"/>
  <c r="AA30" i="44"/>
  <c r="AA31" i="44"/>
  <c r="AA32" i="44"/>
  <c r="S3" i="44"/>
  <c r="S4" i="44"/>
  <c r="S5" i="44"/>
  <c r="S6" i="44"/>
  <c r="S7" i="44"/>
  <c r="S8" i="44"/>
  <c r="S9" i="44"/>
  <c r="S10" i="44"/>
  <c r="S11" i="44"/>
  <c r="S12" i="44"/>
  <c r="S13" i="44"/>
  <c r="S14" i="44"/>
  <c r="S15" i="44"/>
  <c r="S16" i="44"/>
  <c r="S17" i="44"/>
  <c r="S18" i="44"/>
  <c r="S19" i="44"/>
  <c r="S20" i="44"/>
  <c r="S21" i="44"/>
  <c r="S22" i="44"/>
  <c r="S23" i="44"/>
  <c r="S24" i="44"/>
  <c r="S25" i="44"/>
  <c r="S26" i="44"/>
  <c r="S27" i="44"/>
  <c r="S28" i="44"/>
  <c r="S29" i="44"/>
  <c r="S30" i="44"/>
  <c r="S31" i="44"/>
  <c r="S32" i="44"/>
  <c r="G3" i="44"/>
  <c r="G4" i="44"/>
  <c r="G5" i="44"/>
  <c r="G6" i="44"/>
  <c r="G7" i="44"/>
  <c r="G8" i="44"/>
  <c r="G9" i="44"/>
  <c r="G10" i="44"/>
  <c r="G11" i="44"/>
  <c r="G13" i="44"/>
  <c r="G14" i="44"/>
  <c r="G15" i="44"/>
  <c r="G16" i="44"/>
  <c r="G17" i="44"/>
  <c r="G18" i="44"/>
  <c r="G19" i="44"/>
  <c r="G20" i="44"/>
  <c r="G21" i="44"/>
  <c r="G22" i="44"/>
  <c r="G23" i="44"/>
  <c r="G24" i="44"/>
  <c r="G25" i="44"/>
  <c r="G26" i="44"/>
  <c r="G27" i="44"/>
  <c r="G28" i="44"/>
  <c r="G29" i="44"/>
  <c r="G30" i="44"/>
  <c r="G31" i="44"/>
  <c r="G32" i="44"/>
  <c r="D3" i="44"/>
  <c r="BC3" i="44"/>
  <c r="BD3" i="44"/>
  <c r="BE3" i="44"/>
  <c r="BF3" i="44"/>
  <c r="BG3" i="44"/>
  <c r="BH3" i="44"/>
  <c r="BJ3" i="44"/>
  <c r="BK3" i="44"/>
  <c r="BL3" i="44"/>
  <c r="BM3" i="44"/>
  <c r="BN3" i="44"/>
  <c r="BO3" i="44"/>
  <c r="BP3" i="44"/>
  <c r="BC4" i="44"/>
  <c r="BD4" i="44"/>
  <c r="BE4" i="44"/>
  <c r="BF4" i="44"/>
  <c r="BG4" i="44"/>
  <c r="BH4" i="44"/>
  <c r="BJ4" i="44"/>
  <c r="BK4" i="44"/>
  <c r="BL4" i="44"/>
  <c r="BM4" i="44"/>
  <c r="BN4" i="44"/>
  <c r="BO4" i="44"/>
  <c r="BP4" i="44"/>
  <c r="BC5" i="44"/>
  <c r="BD5" i="44"/>
  <c r="BE5" i="44"/>
  <c r="BF5" i="44"/>
  <c r="BG5" i="44"/>
  <c r="BH5" i="44"/>
  <c r="BJ5" i="44"/>
  <c r="BK5" i="44"/>
  <c r="BL5" i="44"/>
  <c r="BM5" i="44"/>
  <c r="BN5" i="44"/>
  <c r="BO5" i="44"/>
  <c r="BP5" i="44"/>
  <c r="BC6" i="44"/>
  <c r="BD6" i="44"/>
  <c r="BE6" i="44"/>
  <c r="BF6" i="44"/>
  <c r="BG6" i="44"/>
  <c r="BH6" i="44"/>
  <c r="BJ6" i="44"/>
  <c r="BK6" i="44"/>
  <c r="BL6" i="44"/>
  <c r="BM6" i="44"/>
  <c r="BN6" i="44"/>
  <c r="BO6" i="44"/>
  <c r="BP6" i="44"/>
  <c r="BC7" i="44"/>
  <c r="BD7" i="44"/>
  <c r="BE7" i="44"/>
  <c r="BF7" i="44"/>
  <c r="BG7" i="44"/>
  <c r="BH7" i="44"/>
  <c r="BJ7" i="44"/>
  <c r="BK7" i="44"/>
  <c r="BL7" i="44"/>
  <c r="BM7" i="44"/>
  <c r="BN7" i="44"/>
  <c r="BO7" i="44"/>
  <c r="BP7" i="44"/>
  <c r="BC8" i="44"/>
  <c r="BD8" i="44"/>
  <c r="BE8" i="44"/>
  <c r="BF8" i="44"/>
  <c r="BG8" i="44"/>
  <c r="BH8" i="44"/>
  <c r="BJ8" i="44"/>
  <c r="BK8" i="44"/>
  <c r="BL8" i="44"/>
  <c r="BM8" i="44"/>
  <c r="BN8" i="44"/>
  <c r="BO8" i="44"/>
  <c r="BP8" i="44"/>
  <c r="BC9" i="44"/>
  <c r="BD9" i="44"/>
  <c r="BE9" i="44"/>
  <c r="BF9" i="44"/>
  <c r="BG9" i="44"/>
  <c r="BH9" i="44"/>
  <c r="BJ9" i="44"/>
  <c r="BK9" i="44"/>
  <c r="BL9" i="44"/>
  <c r="BM9" i="44"/>
  <c r="BN9" i="44"/>
  <c r="BO9" i="44"/>
  <c r="BP9" i="44"/>
  <c r="BC10" i="44"/>
  <c r="BD10" i="44"/>
  <c r="BE10" i="44"/>
  <c r="BF10" i="44"/>
  <c r="BG10" i="44"/>
  <c r="BH10" i="44"/>
  <c r="BJ10" i="44"/>
  <c r="BK10" i="44"/>
  <c r="BL10" i="44"/>
  <c r="BM10" i="44"/>
  <c r="BN10" i="44"/>
  <c r="BO10" i="44"/>
  <c r="BP10" i="44"/>
  <c r="BC11" i="44"/>
  <c r="BD11" i="44"/>
  <c r="BE11" i="44"/>
  <c r="BF11" i="44"/>
  <c r="BG11" i="44"/>
  <c r="BH11" i="44"/>
  <c r="BJ11" i="44"/>
  <c r="BK11" i="44"/>
  <c r="BL11" i="44"/>
  <c r="BM11" i="44"/>
  <c r="BN11" i="44"/>
  <c r="BO11" i="44"/>
  <c r="BP11" i="44"/>
  <c r="BC12" i="44"/>
  <c r="BD12" i="44"/>
  <c r="BE12" i="44"/>
  <c r="BF12" i="44"/>
  <c r="BG12" i="44"/>
  <c r="BH12" i="44"/>
  <c r="BJ12" i="44"/>
  <c r="BK12" i="44"/>
  <c r="BL12" i="44"/>
  <c r="BM12" i="44"/>
  <c r="BN12" i="44"/>
  <c r="BO12" i="44"/>
  <c r="BP12" i="44"/>
  <c r="BC13" i="44"/>
  <c r="BD13" i="44"/>
  <c r="BE13" i="44"/>
  <c r="BF13" i="44"/>
  <c r="BG13" i="44"/>
  <c r="BH13" i="44"/>
  <c r="BJ13" i="44"/>
  <c r="BK13" i="44"/>
  <c r="BL13" i="44"/>
  <c r="BM13" i="44"/>
  <c r="BN13" i="44"/>
  <c r="BO13" i="44"/>
  <c r="BP13" i="44"/>
  <c r="BC14" i="44"/>
  <c r="BD14" i="44"/>
  <c r="BE14" i="44"/>
  <c r="BF14" i="44"/>
  <c r="BG14" i="44"/>
  <c r="BH14" i="44"/>
  <c r="BJ14" i="44"/>
  <c r="BK14" i="44"/>
  <c r="BL14" i="44"/>
  <c r="BM14" i="44"/>
  <c r="BN14" i="44"/>
  <c r="BO14" i="44"/>
  <c r="BP14" i="44"/>
  <c r="BC15" i="44"/>
  <c r="BD15" i="44"/>
  <c r="BE15" i="44"/>
  <c r="BF15" i="44"/>
  <c r="BG15" i="44"/>
  <c r="BH15" i="44"/>
  <c r="BJ15" i="44"/>
  <c r="BK15" i="44"/>
  <c r="BL15" i="44"/>
  <c r="BM15" i="44"/>
  <c r="BN15" i="44"/>
  <c r="BO15" i="44"/>
  <c r="BP15" i="44"/>
  <c r="BC16" i="44"/>
  <c r="BD16" i="44"/>
  <c r="BE16" i="44"/>
  <c r="BF16" i="44"/>
  <c r="BG16" i="44"/>
  <c r="BH16" i="44"/>
  <c r="BJ16" i="44"/>
  <c r="BK16" i="44"/>
  <c r="BL16" i="44"/>
  <c r="BM16" i="44"/>
  <c r="BN16" i="44"/>
  <c r="BO16" i="44"/>
  <c r="BP16" i="44"/>
  <c r="BC17" i="44"/>
  <c r="BD17" i="44"/>
  <c r="BE17" i="44"/>
  <c r="BF17" i="44"/>
  <c r="BG17" i="44"/>
  <c r="BH17" i="44"/>
  <c r="BJ17" i="44"/>
  <c r="BK17" i="44"/>
  <c r="BL17" i="44"/>
  <c r="BM17" i="44"/>
  <c r="BN17" i="44"/>
  <c r="BO17" i="44"/>
  <c r="BP17" i="44"/>
  <c r="BC18" i="44"/>
  <c r="BD18" i="44"/>
  <c r="BE18" i="44"/>
  <c r="BF18" i="44"/>
  <c r="BG18" i="44"/>
  <c r="BH18" i="44"/>
  <c r="BJ18" i="44"/>
  <c r="BK18" i="44"/>
  <c r="BL18" i="44"/>
  <c r="BM18" i="44"/>
  <c r="BN18" i="44"/>
  <c r="BO18" i="44"/>
  <c r="BP18" i="44"/>
  <c r="BC19" i="44"/>
  <c r="BD19" i="44"/>
  <c r="BE19" i="44"/>
  <c r="BF19" i="44"/>
  <c r="BG19" i="44"/>
  <c r="BH19" i="44"/>
  <c r="BJ19" i="44"/>
  <c r="BK19" i="44"/>
  <c r="BL19" i="44"/>
  <c r="BM19" i="44"/>
  <c r="BN19" i="44"/>
  <c r="BO19" i="44"/>
  <c r="BP19" i="44"/>
  <c r="BC20" i="44"/>
  <c r="BD20" i="44"/>
  <c r="BE20" i="44"/>
  <c r="BF20" i="44"/>
  <c r="BG20" i="44"/>
  <c r="BH20" i="44"/>
  <c r="BJ20" i="44"/>
  <c r="BK20" i="44"/>
  <c r="BL20" i="44"/>
  <c r="BM20" i="44"/>
  <c r="BN20" i="44"/>
  <c r="BO20" i="44"/>
  <c r="BP20" i="44"/>
  <c r="BC21" i="44"/>
  <c r="BD21" i="44"/>
  <c r="BE21" i="44"/>
  <c r="BF21" i="44"/>
  <c r="BG21" i="44"/>
  <c r="BH21" i="44"/>
  <c r="BJ21" i="44"/>
  <c r="BK21" i="44"/>
  <c r="BL21" i="44"/>
  <c r="BM21" i="44"/>
  <c r="BN21" i="44"/>
  <c r="BO21" i="44"/>
  <c r="BP21" i="44"/>
  <c r="BC22" i="44"/>
  <c r="BD22" i="44"/>
  <c r="BE22" i="44"/>
  <c r="BF22" i="44"/>
  <c r="BG22" i="44"/>
  <c r="BH22" i="44"/>
  <c r="BJ22" i="44"/>
  <c r="BK22" i="44"/>
  <c r="BL22" i="44"/>
  <c r="BM22" i="44"/>
  <c r="BN22" i="44"/>
  <c r="BO22" i="44"/>
  <c r="BP22" i="44"/>
  <c r="BC23" i="44"/>
  <c r="BD23" i="44"/>
  <c r="BE23" i="44"/>
  <c r="BF23" i="44"/>
  <c r="BG23" i="44"/>
  <c r="BH23" i="44"/>
  <c r="BJ23" i="44"/>
  <c r="BK23" i="44"/>
  <c r="BL23" i="44"/>
  <c r="BM23" i="44"/>
  <c r="BN23" i="44"/>
  <c r="BO23" i="44"/>
  <c r="BP23" i="44"/>
  <c r="BC24" i="44"/>
  <c r="BD24" i="44"/>
  <c r="BE24" i="44"/>
  <c r="BF24" i="44"/>
  <c r="BG24" i="44"/>
  <c r="BH24" i="44"/>
  <c r="BJ24" i="44"/>
  <c r="BK24" i="44"/>
  <c r="BL24" i="44"/>
  <c r="BM24" i="44"/>
  <c r="BN24" i="44"/>
  <c r="BO24" i="44"/>
  <c r="BP24" i="44"/>
  <c r="BC25" i="44"/>
  <c r="BD25" i="44"/>
  <c r="BE25" i="44"/>
  <c r="BF25" i="44"/>
  <c r="BG25" i="44"/>
  <c r="BH25" i="44"/>
  <c r="BJ25" i="44"/>
  <c r="BK25" i="44"/>
  <c r="BL25" i="44"/>
  <c r="BM25" i="44"/>
  <c r="BN25" i="44"/>
  <c r="BO25" i="44"/>
  <c r="BP25" i="44"/>
  <c r="BC26" i="44"/>
  <c r="BD26" i="44"/>
  <c r="BE26" i="44"/>
  <c r="BF26" i="44"/>
  <c r="BG26" i="44"/>
  <c r="BH26" i="44"/>
  <c r="BJ26" i="44"/>
  <c r="BK26" i="44"/>
  <c r="BL26" i="44"/>
  <c r="BM26" i="44"/>
  <c r="BN26" i="44"/>
  <c r="BO26" i="44"/>
  <c r="BP26" i="44"/>
  <c r="BC27" i="44"/>
  <c r="BD27" i="44"/>
  <c r="BE27" i="44"/>
  <c r="BF27" i="44"/>
  <c r="BG27" i="44"/>
  <c r="BH27" i="44"/>
  <c r="BJ27" i="44"/>
  <c r="BK27" i="44"/>
  <c r="BL27" i="44"/>
  <c r="BM27" i="44"/>
  <c r="BN27" i="44"/>
  <c r="BO27" i="44"/>
  <c r="BP27" i="44"/>
  <c r="BC28" i="44"/>
  <c r="BD28" i="44"/>
  <c r="BE28" i="44"/>
  <c r="BF28" i="44"/>
  <c r="BG28" i="44"/>
  <c r="BH28" i="44"/>
  <c r="BJ28" i="44"/>
  <c r="BK28" i="44"/>
  <c r="BL28" i="44"/>
  <c r="BM28" i="44"/>
  <c r="BN28" i="44"/>
  <c r="BO28" i="44"/>
  <c r="BP28" i="44"/>
  <c r="BC29" i="44"/>
  <c r="BD29" i="44"/>
  <c r="BE29" i="44"/>
  <c r="BF29" i="44"/>
  <c r="BG29" i="44"/>
  <c r="BH29" i="44"/>
  <c r="BJ29" i="44"/>
  <c r="BK29" i="44"/>
  <c r="BL29" i="44"/>
  <c r="BM29" i="44"/>
  <c r="BN29" i="44"/>
  <c r="BO29" i="44"/>
  <c r="BP29" i="44"/>
  <c r="BC30" i="44"/>
  <c r="BD30" i="44"/>
  <c r="BE30" i="44"/>
  <c r="BF30" i="44"/>
  <c r="BG30" i="44"/>
  <c r="BH30" i="44"/>
  <c r="BJ30" i="44"/>
  <c r="BK30" i="44"/>
  <c r="BL30" i="44"/>
  <c r="BM30" i="44"/>
  <c r="BN30" i="44"/>
  <c r="BO30" i="44"/>
  <c r="BP30" i="44"/>
  <c r="BC31" i="44"/>
  <c r="BD31" i="44"/>
  <c r="BE31" i="44"/>
  <c r="BF31" i="44"/>
  <c r="BG31" i="44"/>
  <c r="BH31" i="44"/>
  <c r="BJ31" i="44"/>
  <c r="BK31" i="44"/>
  <c r="BL31" i="44"/>
  <c r="BM31" i="44"/>
  <c r="BN31" i="44"/>
  <c r="BO31" i="44"/>
  <c r="BP31" i="44"/>
  <c r="BC32" i="44"/>
  <c r="BD32" i="44"/>
  <c r="BE32" i="44"/>
  <c r="BF32" i="44"/>
  <c r="BG32" i="44"/>
  <c r="BH32" i="44"/>
  <c r="BJ32" i="44"/>
  <c r="BK32" i="44"/>
  <c r="BL32" i="44"/>
  <c r="BM32" i="44"/>
  <c r="BN32" i="44"/>
  <c r="BO32" i="44"/>
  <c r="BP32" i="44"/>
  <c r="C10" i="28" l="1"/>
  <c r="L16" i="35"/>
  <c r="Y307" i="40" l="1"/>
  <c r="X307" i="40"/>
  <c r="Y297" i="40"/>
  <c r="X297" i="40"/>
  <c r="Y287" i="40"/>
  <c r="X287" i="40"/>
  <c r="Y277" i="40"/>
  <c r="X277" i="40"/>
  <c r="Y267" i="40"/>
  <c r="X267" i="40"/>
  <c r="Y257" i="40"/>
  <c r="X257" i="40"/>
  <c r="Y247" i="40"/>
  <c r="X247" i="40"/>
  <c r="Y237" i="40"/>
  <c r="X237" i="40"/>
  <c r="Y227" i="40"/>
  <c r="X227" i="40"/>
  <c r="Y217" i="40"/>
  <c r="X217" i="40"/>
  <c r="Y207" i="40"/>
  <c r="X207" i="40"/>
  <c r="Y197" i="40"/>
  <c r="X197" i="40"/>
  <c r="Y187" i="40"/>
  <c r="X187" i="40"/>
  <c r="Y177" i="40"/>
  <c r="X177" i="40"/>
  <c r="Y167" i="40"/>
  <c r="X167" i="40"/>
  <c r="Y157" i="40"/>
  <c r="X157" i="40"/>
  <c r="Y147" i="40"/>
  <c r="X147" i="40"/>
  <c r="Y137" i="40"/>
  <c r="X137" i="40"/>
  <c r="Y127" i="40"/>
  <c r="X127" i="40"/>
  <c r="Y117" i="40"/>
  <c r="X117" i="40"/>
  <c r="X16" i="35" l="1"/>
  <c r="D39" i="38" l="1"/>
  <c r="D40" i="38"/>
  <c r="D41" i="38"/>
  <c r="D28" i="38"/>
  <c r="C34" i="28" l="1"/>
  <c r="C23" i="28" l="1"/>
  <c r="AN20" i="44"/>
  <c r="AM19" i="44"/>
  <c r="AJ22" i="44"/>
  <c r="AL21" i="44"/>
  <c r="AK22" i="44"/>
  <c r="AG23" i="44"/>
  <c r="Y97" i="40"/>
  <c r="X97" i="40"/>
  <c r="X47" i="40"/>
  <c r="X37" i="40"/>
  <c r="X27" i="40"/>
  <c r="C17" i="33" s="1"/>
  <c r="Y107" i="40"/>
  <c r="X107" i="40"/>
  <c r="Y87" i="40"/>
  <c r="Y77" i="40"/>
  <c r="X77" i="40"/>
  <c r="Y67" i="40"/>
  <c r="X67" i="40"/>
  <c r="Y57" i="40"/>
  <c r="X57" i="40"/>
  <c r="Y47" i="40"/>
  <c r="Y37" i="40"/>
  <c r="Y27" i="40"/>
  <c r="C40" i="33" l="1"/>
  <c r="C39" i="33"/>
  <c r="AM8" i="44"/>
  <c r="AG12" i="44"/>
  <c r="AL10" i="44"/>
  <c r="AJ11" i="44"/>
  <c r="AK11" i="44"/>
  <c r="AN9" i="44"/>
  <c r="E34" i="24"/>
  <c r="C15" i="22" s="1"/>
  <c r="D53" i="33" l="1"/>
  <c r="C57" i="33"/>
  <c r="D51" i="33"/>
  <c r="C56" i="33"/>
  <c r="D50" i="33"/>
  <c r="D52" i="33"/>
  <c r="C47" i="33"/>
  <c r="C48" i="33"/>
  <c r="Q4" i="44"/>
  <c r="N3" i="44"/>
  <c r="O6" i="44"/>
  <c r="G12" i="44"/>
  <c r="L19" i="35"/>
  <c r="L20" i="35"/>
  <c r="L21" i="35"/>
  <c r="L22" i="35"/>
  <c r="L23" i="35"/>
  <c r="L24" i="35"/>
  <c r="L25" i="35"/>
  <c r="L26" i="35"/>
  <c r="L27" i="35"/>
  <c r="L28" i="35"/>
  <c r="L29" i="35"/>
  <c r="C28" i="29" l="1"/>
  <c r="S16" i="35" l="1"/>
  <c r="L18" i="35"/>
  <c r="L30" i="35"/>
  <c r="L31" i="35"/>
  <c r="L32" i="35"/>
  <c r="L33" i="35"/>
  <c r="L34" i="35"/>
  <c r="L35" i="35"/>
  <c r="L17" i="35"/>
  <c r="C51" i="33" s="1"/>
  <c r="E51" i="33" s="1"/>
  <c r="C18" i="29" l="1"/>
  <c r="C20" i="29"/>
  <c r="C29" i="28" l="1"/>
  <c r="C28" i="28"/>
  <c r="C18" i="28" l="1"/>
  <c r="AM14" i="44"/>
  <c r="AG18" i="44"/>
  <c r="AL16" i="44"/>
  <c r="AK17" i="44"/>
  <c r="AN15" i="44"/>
  <c r="AJ17" i="44"/>
  <c r="C17" i="28"/>
  <c r="AM13" i="44"/>
  <c r="AG17" i="44"/>
  <c r="AK16" i="44"/>
  <c r="AN14" i="44"/>
  <c r="AJ16" i="44"/>
  <c r="AL15" i="44"/>
  <c r="AK5" i="44" l="1"/>
  <c r="AN3" i="44"/>
  <c r="AJ5" i="44"/>
  <c r="AG6" i="44"/>
  <c r="AL4" i="44"/>
  <c r="AM3" i="44"/>
  <c r="AG7" i="44"/>
  <c r="AK6" i="44"/>
  <c r="AN4" i="44"/>
  <c r="AJ6" i="44"/>
  <c r="AL5" i="44"/>
  <c r="D47" i="38"/>
  <c r="D49" i="32"/>
  <c r="F48" i="32"/>
  <c r="G48" i="32" s="1"/>
  <c r="E48" i="32"/>
  <c r="F47" i="32"/>
  <c r="H47" i="32" s="1"/>
  <c r="I47" i="32" s="1"/>
  <c r="E47" i="32"/>
  <c r="F45" i="32"/>
  <c r="H45" i="32" s="1"/>
  <c r="I45" i="32" s="1"/>
  <c r="E45" i="32"/>
  <c r="F44" i="32"/>
  <c r="H44" i="32" s="1"/>
  <c r="I44" i="32" s="1"/>
  <c r="E44" i="32"/>
  <c r="F43" i="32"/>
  <c r="H43" i="32" s="1"/>
  <c r="I43" i="32" s="1"/>
  <c r="E43" i="32"/>
  <c r="G44" i="32" l="1"/>
  <c r="H48" i="32"/>
  <c r="I48" i="32" s="1"/>
  <c r="G47" i="32"/>
  <c r="G43" i="32"/>
  <c r="G45" i="32"/>
  <c r="F55" i="32" l="1"/>
  <c r="H55" i="32" s="1"/>
  <c r="E55" i="32"/>
  <c r="F54" i="32"/>
  <c r="H54" i="32" s="1"/>
  <c r="I54" i="32" s="1"/>
  <c r="E54" i="32"/>
  <c r="F53" i="32"/>
  <c r="H53" i="32" s="1"/>
  <c r="I53" i="32" s="1"/>
  <c r="E53" i="32"/>
  <c r="F52" i="32"/>
  <c r="H52" i="32" s="1"/>
  <c r="E52" i="32"/>
  <c r="F41" i="32"/>
  <c r="G41" i="32" s="1"/>
  <c r="E41" i="32"/>
  <c r="F40" i="32"/>
  <c r="H40" i="32" s="1"/>
  <c r="I40" i="32" s="1"/>
  <c r="E40" i="32"/>
  <c r="F39" i="32"/>
  <c r="H39" i="32" s="1"/>
  <c r="I39" i="32" s="1"/>
  <c r="E39" i="32"/>
  <c r="F38" i="32"/>
  <c r="H38" i="32" s="1"/>
  <c r="E38" i="32"/>
  <c r="C19" i="22" l="1"/>
  <c r="C18" i="22" s="1"/>
  <c r="C22" i="22"/>
  <c r="C21" i="22" s="1"/>
  <c r="D32" i="28"/>
  <c r="C25" i="28"/>
  <c r="I38" i="32"/>
  <c r="G39" i="32"/>
  <c r="G55" i="32"/>
  <c r="G40" i="32"/>
  <c r="G52" i="32"/>
  <c r="G53" i="32"/>
  <c r="H41" i="32"/>
  <c r="I41" i="32" s="1"/>
  <c r="I49" i="32" s="1"/>
  <c r="I55" i="32"/>
  <c r="F49" i="32"/>
  <c r="I52" i="32"/>
  <c r="G54" i="32"/>
  <c r="E49" i="32"/>
  <c r="G38" i="32"/>
  <c r="E32" i="28" l="1"/>
  <c r="C32" i="28"/>
  <c r="AK20" i="44" s="1"/>
  <c r="D21" i="28"/>
  <c r="AE13" i="44"/>
  <c r="AD15" i="44"/>
  <c r="AF14" i="44"/>
  <c r="C14" i="28"/>
  <c r="AG3" i="44" s="1"/>
  <c r="AN11" i="44"/>
  <c r="AG14" i="44"/>
  <c r="AJ13" i="44"/>
  <c r="AK13" i="44"/>
  <c r="AM10" i="44"/>
  <c r="AL12" i="44"/>
  <c r="C26" i="28"/>
  <c r="C27" i="28"/>
  <c r="C33" i="28"/>
  <c r="D34" i="28"/>
  <c r="D31" i="28"/>
  <c r="D33" i="28"/>
  <c r="G49" i="32"/>
  <c r="H49" i="32"/>
  <c r="E34" i="28"/>
  <c r="AM17" i="44" l="1"/>
  <c r="AJ20" i="44"/>
  <c r="AG21" i="44"/>
  <c r="AL19" i="44"/>
  <c r="AN18" i="44"/>
  <c r="C21" i="28"/>
  <c r="AN7" i="44" s="1"/>
  <c r="C22" i="28"/>
  <c r="AN19" i="44"/>
  <c r="AJ21" i="44"/>
  <c r="AL20" i="44"/>
  <c r="AM18" i="44"/>
  <c r="AG22" i="44"/>
  <c r="AK21" i="44"/>
  <c r="AK15" i="44"/>
  <c r="AG16" i="44"/>
  <c r="AN13" i="44"/>
  <c r="AJ15" i="44"/>
  <c r="AL14" i="44"/>
  <c r="AM12" i="44"/>
  <c r="AN12" i="44"/>
  <c r="AG15" i="44"/>
  <c r="AJ14" i="44"/>
  <c r="AL13" i="44"/>
  <c r="AK14" i="44"/>
  <c r="AM11" i="44"/>
  <c r="AC16" i="44"/>
  <c r="AA17" i="44"/>
  <c r="AB15" i="44"/>
  <c r="D22" i="28"/>
  <c r="AF15" i="44"/>
  <c r="AE14" i="44"/>
  <c r="AD16" i="44"/>
  <c r="AB13" i="44"/>
  <c r="AA15" i="44"/>
  <c r="AC14" i="44"/>
  <c r="T4" i="44"/>
  <c r="D20" i="28"/>
  <c r="AD3" i="44" s="1"/>
  <c r="AE12" i="44"/>
  <c r="AD14" i="44"/>
  <c r="AF13" i="44"/>
  <c r="D23" i="28"/>
  <c r="AF16" i="44"/>
  <c r="AE15" i="44"/>
  <c r="AD17" i="44"/>
  <c r="AD4" i="44"/>
  <c r="AF3" i="44"/>
  <c r="C23" i="22"/>
  <c r="T5" i="44" s="1"/>
  <c r="C24" i="22"/>
  <c r="T6" i="44" s="1"/>
  <c r="E23" i="28"/>
  <c r="E21" i="28"/>
  <c r="C16" i="28"/>
  <c r="C15" i="28"/>
  <c r="E33" i="28"/>
  <c r="E31" i="28" l="1"/>
  <c r="C31" i="28"/>
  <c r="AK9" i="44"/>
  <c r="AM6" i="44"/>
  <c r="AL8" i="44"/>
  <c r="AG10" i="44"/>
  <c r="AJ9" i="44"/>
  <c r="AK4" i="44"/>
  <c r="AJ4" i="44"/>
  <c r="AL3" i="44"/>
  <c r="AG5" i="44"/>
  <c r="AN8" i="44"/>
  <c r="AJ10" i="44"/>
  <c r="AL9" i="44"/>
  <c r="AM7" i="44"/>
  <c r="AG11" i="44"/>
  <c r="AK10" i="44"/>
  <c r="AE4" i="44"/>
  <c r="AD6" i="44"/>
  <c r="AF5" i="44"/>
  <c r="T3" i="44"/>
  <c r="AC15" i="44"/>
  <c r="AB14" i="44"/>
  <c r="AA16" i="44"/>
  <c r="AB4" i="44"/>
  <c r="AA6" i="44"/>
  <c r="AC5" i="44"/>
  <c r="AK3" i="44"/>
  <c r="AG4" i="44"/>
  <c r="AE3" i="44"/>
  <c r="AD5" i="44"/>
  <c r="AF4" i="44"/>
  <c r="AA4" i="44"/>
  <c r="AC3" i="44"/>
  <c r="E22" i="28"/>
  <c r="AJ19" i="44" l="1"/>
  <c r="AK19" i="44"/>
  <c r="C20" i="28"/>
  <c r="AL18" i="44"/>
  <c r="AM16" i="44"/>
  <c r="AN17" i="44"/>
  <c r="AG20" i="44"/>
  <c r="E20" i="28"/>
  <c r="AA3" i="44" s="1"/>
  <c r="AB12" i="44"/>
  <c r="AA14" i="44"/>
  <c r="AC13" i="44"/>
  <c r="AA5" i="44"/>
  <c r="AB3" i="44"/>
  <c r="AC4" i="44"/>
  <c r="AK8" i="44" l="1"/>
  <c r="AM5" i="44"/>
  <c r="AN6" i="44"/>
  <c r="AJ8" i="44"/>
  <c r="AG9" i="44"/>
  <c r="AL7" i="44"/>
</calcChain>
</file>

<file path=xl/sharedStrings.xml><?xml version="1.0" encoding="utf-8"?>
<sst xmlns="http://schemas.openxmlformats.org/spreadsheetml/2006/main" count="1810" uniqueCount="758">
  <si>
    <t>California Air Resources Board</t>
  </si>
  <si>
    <t>Benefits Calculator Tool for the</t>
  </si>
  <si>
    <t>Industrial Decarbonization and Improvement of Grid Operations Program</t>
  </si>
  <si>
    <t>California Climate Investments</t>
  </si>
  <si>
    <t>ABOUT:</t>
  </si>
  <si>
    <t xml:space="preserve">For the California Energy Commission (CEC) Industrial Decarbonization and Improvement of Grid Operations (INDIGO) Program, California Air Resources Board </t>
  </si>
  <si>
    <t>(CARB) staff developed this INDIGO Benefits Calculator Tool to estimate the greenhouse (GHG) emission reductions and selected co-benefits of each proposed project</t>
  </si>
  <si>
    <t>type. In an effort to enhance the analysis, provide greater transparency, and assist in project‑level reporting, CARB has included an output tab in this Benefits Calculator</t>
  </si>
  <si>
    <t>Tool for selected co‑benefits and key variables. The INDIGO Benefits Calculator Tool and INDIGO Quantification Methodology are available for download on the</t>
  </si>
  <si>
    <t>California Climate Investments resources webpage.</t>
  </si>
  <si>
    <t>Benefits Calculator Tool and accompanying INDIGO Quantification Methodology have been updated to address public comments, where appropriate, and for</t>
  </si>
  <si>
    <t>consistency with updates to the INDIGO Program solicitation.</t>
  </si>
  <si>
    <t>This INDIGO Benefits Calculator Tool uses methods described in the supporting Quantification Methodology. Other co-benefits estimated in this and other benefits</t>
  </si>
  <si>
    <t>calculator tools use methods described in CARB's Co-benefit Assessment Methodologies. All CARB Co-benefit Assessment Methodologies are available on the</t>
  </si>
  <si>
    <t>California Climate Investments co-benefits webpage.</t>
  </si>
  <si>
    <t>More information:</t>
  </si>
  <si>
    <t>        Questions on this Benefits Calculator Tool should be sent to the</t>
  </si>
  <si>
    <t>GGRF program email.</t>
  </si>
  <si>
    <t>        For more information on CARB’s efforts to support implementation of California Climate Investments, see the</t>
  </si>
  <si>
    <t>California Climate Investments webpage.</t>
  </si>
  <si>
    <t>Note to applicants:</t>
  </si>
  <si>
    <t>A step-by-step user guide, including project examples, for this Benefits Calculator Tool is available on the</t>
  </si>
  <si>
    <t>Third-party tools:</t>
  </si>
  <si>
    <t>This Benefits Calculator Tool may require data inputs obtained from several third-party tools.  Information for using each of these tools is available in the user guide (see</t>
  </si>
  <si>
    <t>above). The following third-party tools may be required to use this Benefits Calculator Tool:</t>
  </si>
  <si>
    <t>     Manufacturing Energy Assessment Software for Utility Reduction (MEASUR)</t>
  </si>
  <si>
    <r>
      <rPr>
        <sz val="12"/>
        <rFont val="Avenir Next LT Pro"/>
        <family val="2"/>
      </rPr>
      <t xml:space="preserve">Available on the </t>
    </r>
    <r>
      <rPr>
        <u/>
        <sz val="12"/>
        <color rgb="FF0000FF"/>
        <rFont val="Avenir Next LT Pro"/>
        <family val="2"/>
      </rPr>
      <t>U.S. Department of Energy webpage.</t>
    </r>
  </si>
  <si>
    <t>     AIRMaster+</t>
  </si>
  <si>
    <t>INDIGO applicants must enter the applicable information in the table below before proceeding with the project-specific data on the Inputs tab.</t>
  </si>
  <si>
    <t>Project Name:</t>
  </si>
  <si>
    <t>Project ID:</t>
  </si>
  <si>
    <r>
      <t>To be completed by</t>
    </r>
    <r>
      <rPr>
        <i/>
        <sz val="12"/>
        <rFont val="Avenir Next LT Pro"/>
        <family val="2"/>
      </rPr>
      <t xml:space="preserve"> CEC</t>
    </r>
  </si>
  <si>
    <t>Project Address:</t>
  </si>
  <si>
    <t>Applicant ID:</t>
  </si>
  <si>
    <t>Contact Name:</t>
  </si>
  <si>
    <t>Contact Phone Number:</t>
  </si>
  <si>
    <t>Contact Email:</t>
  </si>
  <si>
    <t>Date Calculator Completed:</t>
  </si>
  <si>
    <t>Total INDIGO GGRF Funds Requested ($):</t>
  </si>
  <si>
    <t>Other GGRF Leveraged Funds ($):</t>
  </si>
  <si>
    <t>Non-GGRF Leveraged Funds ($):</t>
  </si>
  <si>
    <t>Total Funds ($):</t>
  </si>
  <si>
    <t>Project Completion Date (MM/DD/YYYY):</t>
  </si>
  <si>
    <t>Project Life (Years):</t>
  </si>
  <si>
    <t>Key for color-coded fields:</t>
  </si>
  <si>
    <t>Required input field</t>
  </si>
  <si>
    <t>Blue with dash outline</t>
  </si>
  <si>
    <t>Optional input field*</t>
  </si>
  <si>
    <t>Grey with dual outline</t>
  </si>
  <si>
    <t>Output field / not modifiable</t>
  </si>
  <si>
    <t>Yellow with slant dash-dot outline</t>
  </si>
  <si>
    <t>Helpful hints / important tips</t>
  </si>
  <si>
    <t>Not applicable</t>
  </si>
  <si>
    <t>*See "Documentation" tab for additional information</t>
  </si>
  <si>
    <t xml:space="preserve">   Industrial Decarbonization and Improvement of Grid Operations Program</t>
  </si>
  <si>
    <t>Equipment Information</t>
  </si>
  <si>
    <r>
      <t>Baseline Annual Energy Usage</t>
    </r>
    <r>
      <rPr>
        <sz val="12"/>
        <color theme="1"/>
        <rFont val="Avenir Next LT Pro"/>
        <family val="2"/>
      </rPr>
      <t xml:space="preserve">
(Before Installation of the Measure(s))</t>
    </r>
  </si>
  <si>
    <r>
      <t>Project Annual Energy Usage</t>
    </r>
    <r>
      <rPr>
        <sz val="12"/>
        <color theme="1"/>
        <rFont val="Avenir Next LT Pro"/>
        <family val="2"/>
      </rPr>
      <t xml:space="preserve">
(After Installation of the Measure(s))</t>
    </r>
  </si>
  <si>
    <t>Co-Benefits</t>
  </si>
  <si>
    <t>Annual Estimated Energy Reductions</t>
  </si>
  <si>
    <t>Notes</t>
  </si>
  <si>
    <t>Tier</t>
  </si>
  <si>
    <t>Component / Technology</t>
  </si>
  <si>
    <t>Description of system improvement</t>
  </si>
  <si>
    <t>Type of Boiler</t>
  </si>
  <si>
    <t>Number of Identical Units</t>
  </si>
  <si>
    <t>Annual Electricity Usage per Unit (kWh/yr)</t>
  </si>
  <si>
    <t>Annual Natural Gas Usage per Unit (therm/yr)</t>
  </si>
  <si>
    <t>Annual Hours of Operation (hrs/yr)</t>
  </si>
  <si>
    <t>Energy Usage Calculation Method</t>
  </si>
  <si>
    <r>
      <t>NO</t>
    </r>
    <r>
      <rPr>
        <b/>
        <vertAlign val="subscript"/>
        <sz val="12"/>
        <color theme="1"/>
        <rFont val="Avenir Next LT Pro"/>
        <family val="2"/>
      </rPr>
      <t>x</t>
    </r>
    <r>
      <rPr>
        <b/>
        <sz val="12"/>
        <color theme="1"/>
        <rFont val="Avenir Next LT Pro"/>
        <family val="2"/>
      </rPr>
      <t xml:space="preserve"> Emission Factor (lb/therm)</t>
    </r>
  </si>
  <si>
    <t>Annual On-site Renewable Electricity Generation,
if applicable (kWh/year)</t>
  </si>
  <si>
    <t>Annual On-site Renewable Natural Gas Production,
if applicable (therm/year)</t>
  </si>
  <si>
    <t>Annual On-site Water Use Reductions,
if applicable (gallons/year)</t>
  </si>
  <si>
    <t>Total Annual Electricity Reduction (kWh/yr)</t>
  </si>
  <si>
    <t>Total Annual         Natural Gas Reduction (therm/yr)</t>
  </si>
  <si>
    <t xml:space="preserve">                            Industrial Decarbonization and Improvement of Grid Operations Program</t>
  </si>
  <si>
    <t>Baseline Motor Information (if applicable)</t>
  </si>
  <si>
    <t>Project Motor Information (if applicable)</t>
  </si>
  <si>
    <t>Baseline Motor Inputs</t>
  </si>
  <si>
    <t>Baseline Standard Motor Inputs</t>
  </si>
  <si>
    <t>Baseline VFD/VSD Motor Inputs</t>
  </si>
  <si>
    <t>Project Motor Inputs</t>
  </si>
  <si>
    <t>Project Standard Motor Inputs</t>
  </si>
  <si>
    <t>Project VFD/VSD Motor Inputs</t>
  </si>
  <si>
    <t>Equipment Location /
Facility Identifier</t>
  </si>
  <si>
    <t>Type of Motor</t>
  </si>
  <si>
    <t>Nameplate Rated Horsepower (HP)</t>
  </si>
  <si>
    <t>Average Load (%)</t>
  </si>
  <si>
    <t>Efficiency Under Actual Load Conditions (%)</t>
  </si>
  <si>
    <t>Annual Operating Hours (hrs/yr)</t>
  </si>
  <si>
    <t>Operating Condition</t>
  </si>
  <si>
    <t>Speed (%)</t>
  </si>
  <si>
    <t>Total Baseline Annual Electricity Usage (kWh/yr)</t>
  </si>
  <si>
    <t>Total Project Annual Electricity Usage (kWh/yr)</t>
  </si>
  <si>
    <t>#1</t>
  </si>
  <si>
    <t>#2</t>
  </si>
  <si>
    <t>#3</t>
  </si>
  <si>
    <t>#4</t>
  </si>
  <si>
    <t>#5</t>
  </si>
  <si>
    <t>#6</t>
  </si>
  <si>
    <t>#7</t>
  </si>
  <si>
    <t>#8</t>
  </si>
  <si>
    <t>#9</t>
  </si>
  <si>
    <t>#10</t>
  </si>
  <si>
    <t>*Expand hidden rows for additional motor inputs</t>
  </si>
  <si>
    <t xml:space="preserve">                                          Industrial Decarbonization and Improvement of Grid Operations Program</t>
  </si>
  <si>
    <t>Refrigerant Information (if applicable)</t>
  </si>
  <si>
    <t>Baseline Refrigerant</t>
  </si>
  <si>
    <t>Project Refrigerant
(After Installation of the Tier I Measures)</t>
  </si>
  <si>
    <t>Estimated Annual GHG Reductions</t>
  </si>
  <si>
    <t>Estimated End-of-Life GHG Reductions</t>
  </si>
  <si>
    <t>Component(s)</t>
  </si>
  <si>
    <t>Type of Refrigerant</t>
  </si>
  <si>
    <t>Refrigerant Charge (lb)</t>
  </si>
  <si>
    <t>Leakage Rate (%/yr)</t>
  </si>
  <si>
    <r>
      <t>(MTCO</t>
    </r>
    <r>
      <rPr>
        <b/>
        <vertAlign val="subscript"/>
        <sz val="12"/>
        <color theme="1"/>
        <rFont val="Avenir Next LT Pro"/>
        <family val="2"/>
      </rPr>
      <t>2</t>
    </r>
    <r>
      <rPr>
        <b/>
        <sz val="12"/>
        <color theme="1"/>
        <rFont val="Avenir Next LT Pro"/>
        <family val="2"/>
      </rPr>
      <t>e/yr)</t>
    </r>
  </si>
  <si>
    <r>
      <t>(MTCO</t>
    </r>
    <r>
      <rPr>
        <b/>
        <vertAlign val="subscript"/>
        <sz val="12"/>
        <color theme="1"/>
        <rFont val="Avenir Next LT Pro"/>
        <family val="2"/>
      </rPr>
      <t>2</t>
    </r>
    <r>
      <rPr>
        <b/>
        <sz val="12"/>
        <color theme="1"/>
        <rFont val="Avenir Next LT Pro"/>
        <family val="2"/>
      </rPr>
      <t>e)</t>
    </r>
  </si>
  <si>
    <t xml:space="preserve">                              Industrial Decarbonization and Improvement of Grid Operations Program</t>
  </si>
  <si>
    <t>This worksheet is used for determining whether and/or how the project provides benefits to priority populations, per Assembly Bill 1550 requirements. By default, INDIGO projects are evaluated</t>
  </si>
  <si>
    <t>using the benefit criteria table for Energy Efficiency and Renewable Energy. However, INDIGO projects may also provide benefits related to Job Training and Workforce Development.</t>
  </si>
  <si>
    <t>Evaluation for whether projects benefit priority populations uses a 3-step process. If the project meets a criteria in Steps 1, 2, and 3, it may be considered as providing direct, meaningful, and</t>
  </si>
  <si>
    <t>assured benefits to priority populations and may be counted toward statutory investment minimums. The benefit criteria table for Energy Efficiency and Renewable Energy is available at:</t>
  </si>
  <si>
    <t>Qualifying Question</t>
  </si>
  <si>
    <t>Required Inputs: Yes/No</t>
  </si>
  <si>
    <t>Inputs</t>
  </si>
  <si>
    <t>Added Criteria Table</t>
  </si>
  <si>
    <t>Additional Potential Project Benefits to Priority Populations</t>
  </si>
  <si>
    <t>Will the project increase residential, commercial, public-sector or industrial energy efficiency or renewable energy generation?</t>
  </si>
  <si>
    <t>Default</t>
  </si>
  <si>
    <t>Yes</t>
  </si>
  <si>
    <t>Energy Efficiency and Renewable Energy</t>
  </si>
  <si>
    <t>Will the project directly benefit priority populations by providing jobs or jobs training, using GGRF funds for labor and/or training?</t>
  </si>
  <si>
    <t>Job Training and Workforce Development</t>
  </si>
  <si>
    <t>Description / Additional Supporting Information</t>
  </si>
  <si>
    <t>Step 1 – Identify the Priority Population(s)
Evaluate the project against each of the following criteria.</t>
  </si>
  <si>
    <r>
      <rPr>
        <sz val="12"/>
        <rFont val="Avenir Next LT Pro"/>
        <family val="2"/>
      </rPr>
      <t xml:space="preserve">Is the project located within a disadvantaged community census tract, low-income community, both disadvantaged and low-income community, buffer zone, or none of the above? Use the AB 1550 mapping tool available at: </t>
    </r>
    <r>
      <rPr>
        <u/>
        <sz val="12"/>
        <rFont val="Avenir Next LT Pro"/>
        <family val="2"/>
      </rPr>
      <t>https://www.arb.ca.gov/cc/capandtrade/auctionproceeds/communityinvestments.htm</t>
    </r>
  </si>
  <si>
    <t>Does the project target jobs (using formal targeted hiring strategies) or provide job training to residents of the community that was selected above?</t>
  </si>
  <si>
    <t>Step 2 – Address a Need
Identify an important community or household need and evaluate whether the project provides a benefit that meaningfully addresses that need.</t>
  </si>
  <si>
    <r>
      <rPr>
        <b/>
        <sz val="12"/>
        <rFont val="Avenir Next LT Pro"/>
        <family val="2"/>
      </rPr>
      <t xml:space="preserve">A. </t>
    </r>
    <r>
      <rPr>
        <sz val="12"/>
        <rFont val="Avenir Next LT Pro"/>
        <family val="2"/>
      </rPr>
      <t>Host community meetings, workshops, outreach efforts, or public meetings as part of the planning process to engage local residents and community groups for input on community or household needs, and document how the received input was considered in the design and/or selection of projects to address those needs.</t>
    </r>
  </si>
  <si>
    <r>
      <rPr>
        <b/>
        <sz val="12"/>
        <rFont val="Avenir Next LT Pro"/>
        <family val="2"/>
      </rPr>
      <t xml:space="preserve">B. </t>
    </r>
    <r>
      <rPr>
        <sz val="12"/>
        <rFont val="Avenir Next LT Pro"/>
        <family val="2"/>
      </rPr>
      <t>Receive documentation of support from local community-based organizations and/or residents (e.g., letters, emails) identifying a need that the project addresses and demonstrating that the project has broad community support.</t>
    </r>
  </si>
  <si>
    <r>
      <rPr>
        <b/>
        <sz val="12"/>
        <rFont val="Avenir Next LT Pro"/>
        <family val="2"/>
      </rPr>
      <t>C.</t>
    </r>
    <r>
      <rPr>
        <sz val="12"/>
        <rFont val="Avenir Next LT Pro"/>
        <family val="2"/>
      </rPr>
      <t xml:space="preserve"> Where direct engagement is infeasible, look at the individual factors in CalEnviroScreen that are most impacting an identified disadvantaged or low-income community (i.e., factors that score above the 75th percentile), and confirm that the project will reduce the impacts of at least one of those factors.</t>
    </r>
    <r>
      <rPr>
        <u/>
        <sz val="12"/>
        <rFont val="Avenir Next LT Pro"/>
        <family val="2"/>
      </rPr>
      <t xml:space="preserve">
https://oehha.ca.gov/calenviroscreen/report/calenviroscreen-30</t>
    </r>
  </si>
  <si>
    <r>
      <rPr>
        <b/>
        <sz val="12"/>
        <rFont val="Avenir Next LT Pro"/>
        <family val="2"/>
      </rPr>
      <t xml:space="preserve">D. </t>
    </r>
    <r>
      <rPr>
        <sz val="12"/>
        <rFont val="Avenir Next LT Pro"/>
        <family val="2"/>
      </rPr>
      <t>Where direct engagement is infeasible, refer to the list of common needs for priority populations in CARB’s Funding Guidelines Table 5 and confirm that the project addresses at least one listed need.</t>
    </r>
    <r>
      <rPr>
        <u/>
        <sz val="12"/>
        <rFont val="Avenir Next LT Pro"/>
        <family val="2"/>
      </rPr>
      <t xml:space="preserve">
https://www.arb.ca.gov/cc/capandtrade/auctionproceeds/2018-funding-guidelines.pdf</t>
    </r>
  </si>
  <si>
    <t>Step 3 – Provide a Benefit
Evaluate the project against each of the following criteria to determine if it provides direct, meaningful, and assured benefits to priority populations.
The benefit provided must directly address the identified need.</t>
  </si>
  <si>
    <r>
      <rPr>
        <b/>
        <sz val="12"/>
        <rFont val="Avenir Next LT Pro"/>
        <family val="2"/>
      </rPr>
      <t>A.</t>
    </r>
    <r>
      <rPr>
        <sz val="12"/>
        <rFont val="Avenir Next LT Pro"/>
        <family val="2"/>
      </rPr>
      <t xml:space="preserve"> Project provides energy efficiency upgrades to residents of a disadvantaged or low-income community or a low-income household (e.g. single- or multi-family housing units, shelters, college/university campus housing).</t>
    </r>
  </si>
  <si>
    <r>
      <rPr>
        <b/>
        <sz val="12"/>
        <rFont val="Avenir Next LT Pro"/>
        <family val="2"/>
      </rPr>
      <t>B.</t>
    </r>
    <r>
      <rPr>
        <sz val="12"/>
        <rFont val="Avenir Next LT Pro"/>
        <family val="2"/>
      </rPr>
      <t xml:space="preserve"> Project provides renewable energy and direct energy cost savings to residents of disadvantaged or low-income communities, or low-income households (e.g. solar photovoltaic systems or community solar).</t>
    </r>
  </si>
  <si>
    <r>
      <rPr>
        <b/>
        <sz val="12"/>
        <rFont val="Avenir Next LT Pro"/>
        <family val="2"/>
      </rPr>
      <t>C.</t>
    </r>
    <r>
      <rPr>
        <sz val="12"/>
        <rFont val="Avenir Next LT Pro"/>
        <family val="2"/>
      </rPr>
      <t xml:space="preserve"> Project reduces on-site criteria air pollutant or toxic air contaminant emissions through reduction of fossil fuel consumption via efficiency improvements or electrification.</t>
    </r>
  </si>
  <si>
    <r>
      <rPr>
        <b/>
        <sz val="12"/>
        <rFont val="Avenir Next LT Pro"/>
        <family val="2"/>
      </rPr>
      <t>D.</t>
    </r>
    <r>
      <rPr>
        <sz val="12"/>
        <rFont val="Avenir Next LT Pro"/>
        <family val="2"/>
      </rPr>
      <t xml:space="preserve"> Project reinvests energy or fuel cost savings that would otherwise be realized by the funding recipient into the same disadvantaged or low-income community, or to low-income households, to provide direct, meaningful, and assured benefits to residents.</t>
    </r>
  </si>
  <si>
    <r>
      <rPr>
        <b/>
        <sz val="12"/>
        <rFont val="Avenir Next LT Pro"/>
        <family val="2"/>
      </rPr>
      <t xml:space="preserve">A2. </t>
    </r>
    <r>
      <rPr>
        <sz val="12"/>
        <rFont val="Avenir Next LT Pro"/>
        <family val="2"/>
      </rPr>
      <t>Project provides high-quality (e.g., local living wages, health insurance, paid leave) jobs to priority populations.</t>
    </r>
  </si>
  <si>
    <r>
      <t>B2.</t>
    </r>
    <r>
      <rPr>
        <sz val="12"/>
        <rFont val="Avenir Next LT Pro"/>
        <family val="2"/>
      </rPr>
      <t xml:space="preserve"> Project provides job training to priority populations that is part of a program with an established placement record.</t>
    </r>
  </si>
  <si>
    <r>
      <rPr>
        <b/>
        <sz val="12"/>
        <rFont val="Avenir Next LT Pro"/>
        <family val="2"/>
      </rPr>
      <t xml:space="preserve">C2. </t>
    </r>
    <r>
      <rPr>
        <sz val="12"/>
        <rFont val="Avenir Next LT Pro"/>
        <family val="2"/>
      </rPr>
      <t>Project provides job training to priority populations that includes capacity building that leads to industry-recognized credentials (e.g., certifications, certificates, degrees, licenses, other documentation of competency and qualifications).</t>
    </r>
  </si>
  <si>
    <t>Potentially Count towards AB 1550</t>
  </si>
  <si>
    <t>Does the project meet Step 1?</t>
  </si>
  <si>
    <t>Does the project meet Step 2?</t>
  </si>
  <si>
    <t>Does the project meet Step 3 (corresponding to Step 2)?</t>
  </si>
  <si>
    <t>Does the project potentially provide benefits to priority populations?</t>
  </si>
  <si>
    <t>Project Information</t>
  </si>
  <si>
    <t xml:space="preserve">Project Name </t>
  </si>
  <si>
    <r>
      <rPr>
        <sz val="12"/>
        <rFont val="Avenir Next LT Pro"/>
        <family val="2"/>
      </rPr>
      <t xml:space="preserve">Total INDIGO </t>
    </r>
    <r>
      <rPr>
        <sz val="12"/>
        <color theme="1"/>
        <rFont val="Avenir Next LT Pro"/>
        <family val="2"/>
      </rPr>
      <t>GGRF Funds Requested ($)</t>
    </r>
  </si>
  <si>
    <t>Other GGRF Leveraged Funds ($)</t>
  </si>
  <si>
    <t>Non-GGRF Leveraged Funds ($)</t>
  </si>
  <si>
    <t>Total Funds ($)</t>
  </si>
  <si>
    <t>Annual GHG Summary</t>
  </si>
  <si>
    <r>
      <t>Total Annual INDIGO GGRF GHG Emission Reductions (MTCO</t>
    </r>
    <r>
      <rPr>
        <vertAlign val="subscript"/>
        <sz val="12"/>
        <rFont val="Avenir Next LT Pro"/>
        <family val="2"/>
      </rPr>
      <t>2</t>
    </r>
    <r>
      <rPr>
        <sz val="12"/>
        <rFont val="Avenir Next LT Pro"/>
        <family val="2"/>
      </rPr>
      <t>e/year)</t>
    </r>
  </si>
  <si>
    <r>
      <t>Total Annual GHG Emission Reductions (MTCO</t>
    </r>
    <r>
      <rPr>
        <vertAlign val="subscript"/>
        <sz val="12"/>
        <rFont val="Avenir Next LT Pro"/>
        <family val="2"/>
      </rPr>
      <t>2</t>
    </r>
    <r>
      <rPr>
        <sz val="12"/>
        <rFont val="Avenir Next LT Pro"/>
        <family val="2"/>
      </rPr>
      <t>e/year)</t>
    </r>
  </si>
  <si>
    <t>Total GHG Summary</t>
  </si>
  <si>
    <r>
      <t>Total INDIGO GGRF GHG Emission Reductions (MTCO</t>
    </r>
    <r>
      <rPr>
        <vertAlign val="subscript"/>
        <sz val="12"/>
        <rFont val="Avenir Next LT Pro"/>
        <family val="2"/>
      </rPr>
      <t>2</t>
    </r>
    <r>
      <rPr>
        <sz val="12"/>
        <rFont val="Avenir Next LT Pro"/>
        <family val="2"/>
      </rPr>
      <t>e)</t>
    </r>
  </si>
  <si>
    <r>
      <t>Total GHG Emission Reductions (MTCO</t>
    </r>
    <r>
      <rPr>
        <vertAlign val="subscript"/>
        <sz val="12"/>
        <rFont val="Avenir Next LT Pro"/>
        <family val="2"/>
      </rPr>
      <t>2</t>
    </r>
    <r>
      <rPr>
        <sz val="12"/>
        <rFont val="Avenir Next LT Pro"/>
        <family val="2"/>
      </rPr>
      <t>e)</t>
    </r>
  </si>
  <si>
    <r>
      <t>Total GHG Emission Reductions per Total INDIGO GGRF Funds (MTCO</t>
    </r>
    <r>
      <rPr>
        <vertAlign val="subscript"/>
        <sz val="12"/>
        <rFont val="Avenir Next LT Pro"/>
        <family val="2"/>
      </rPr>
      <t>2</t>
    </r>
    <r>
      <rPr>
        <sz val="12"/>
        <rFont val="Avenir Next LT Pro"/>
        <family val="2"/>
      </rPr>
      <t>e/$ million)</t>
    </r>
  </si>
  <si>
    <r>
      <t>Total GHG Emission Reductions per Total Funds (MTCO</t>
    </r>
    <r>
      <rPr>
        <vertAlign val="subscript"/>
        <sz val="12"/>
        <color theme="1"/>
        <rFont val="Avenir Next LT Pro"/>
        <family val="2"/>
      </rPr>
      <t>2</t>
    </r>
    <r>
      <rPr>
        <sz val="12"/>
        <color theme="1"/>
        <rFont val="Avenir Next LT Pro"/>
        <family val="2"/>
      </rPr>
      <t>e/$ million)</t>
    </r>
  </si>
  <si>
    <t>Co-benefits and Key Variables Summary</t>
  </si>
  <si>
    <t>INDIGO GGRF Funds</t>
  </si>
  <si>
    <t>Energy and Fuel Cost Savings ($)</t>
  </si>
  <si>
    <t>Grid Electricity Use Reductions (kWh)</t>
  </si>
  <si>
    <t>Fossil Fuel Based Natural Gas Use Reductions (therms)</t>
  </si>
  <si>
    <t>Renewable Energy Generation (kWh)</t>
  </si>
  <si>
    <t>Water Use Reductions (gallons)</t>
  </si>
  <si>
    <t>Criteria and Toxic Air Pollutant Emission Reductions</t>
  </si>
  <si>
    <t>Local</t>
  </si>
  <si>
    <t>Remote</t>
  </si>
  <si>
    <r>
      <t>NO</t>
    </r>
    <r>
      <rPr>
        <vertAlign val="subscript"/>
        <sz val="12"/>
        <rFont val="Avenir Next LT Pro"/>
        <family val="2"/>
      </rPr>
      <t>x</t>
    </r>
    <r>
      <rPr>
        <sz val="12"/>
        <rFont val="Avenir Next LT Pro"/>
        <family val="2"/>
      </rPr>
      <t xml:space="preserve"> emission reductions (lbs)</t>
    </r>
  </si>
  <si>
    <t>ROG emission reductions (lbs)</t>
  </si>
  <si>
    <r>
      <t>PM</t>
    </r>
    <r>
      <rPr>
        <vertAlign val="subscript"/>
        <sz val="12"/>
        <rFont val="Avenir Next LT Pro"/>
        <family val="2"/>
      </rPr>
      <t>2.5</t>
    </r>
    <r>
      <rPr>
        <sz val="12"/>
        <rFont val="Avenir Next LT Pro"/>
        <family val="2"/>
      </rPr>
      <t xml:space="preserve"> emission reductions (lbs)</t>
    </r>
  </si>
  <si>
    <r>
      <t>PM</t>
    </r>
    <r>
      <rPr>
        <vertAlign val="subscript"/>
        <sz val="12"/>
        <rFont val="Avenir Next LT Pro"/>
        <family val="2"/>
      </rPr>
      <t>10</t>
    </r>
    <r>
      <rPr>
        <sz val="12"/>
        <rFont val="Avenir Next LT Pro"/>
        <family val="2"/>
      </rPr>
      <t xml:space="preserve"> emission reductions (lbs)</t>
    </r>
  </si>
  <si>
    <t>Total GGRF Funds</t>
  </si>
  <si>
    <t xml:space="preserve">                                      Industrial Decarbonization and Improvement of Grid Operations Program</t>
  </si>
  <si>
    <t>Definitions of Key Terms</t>
  </si>
  <si>
    <t>Large WFB</t>
  </si>
  <si>
    <t>Large Wall-Fired Boiler (&gt;100 MMBtu/Hr Heat Input)</t>
  </si>
  <si>
    <t>Small WFB</t>
  </si>
  <si>
    <t>Small Wall-Fired Boiler (&lt;100 MMBtu/Hr Heat Input)</t>
  </si>
  <si>
    <t>TFB</t>
  </si>
  <si>
    <t>Tangential-Fired Boiler</t>
  </si>
  <si>
    <t>Unit Conversions</t>
  </si>
  <si>
    <t>1 kWh =</t>
  </si>
  <si>
    <t>MMBTU</t>
  </si>
  <si>
    <t xml:space="preserve">1 MT = </t>
  </si>
  <si>
    <t>lb</t>
  </si>
  <si>
    <t>1 MT =</t>
  </si>
  <si>
    <t>g</t>
  </si>
  <si>
    <t>1 lb =</t>
  </si>
  <si>
    <t>1 g =</t>
  </si>
  <si>
    <t>Motor Calculator Tools</t>
  </si>
  <si>
    <t>Three-Phase Power (kW)</t>
  </si>
  <si>
    <t>Input power at Full Rated Load (kW)</t>
  </si>
  <si>
    <t>Load (%)</t>
  </si>
  <si>
    <t>RMS Voltage, mean line-to-line of three phases (V)</t>
  </si>
  <si>
    <t>RMS Current, mean of three phases (A)</t>
  </si>
  <si>
    <t>Efficiency at Full Rated Load (%)</t>
  </si>
  <si>
    <t>Power Factor (%)</t>
  </si>
  <si>
    <t>Applicants must use this Benefits Calculator Tool to report the estimated GHG benefits and selected co-benefits associated with proposed projects. In addition to INDIGO application</t>
  </si>
  <si>
    <t>requirements, applicants for GGRF funding are required to document results from the use of this Benefits Calculator Tool, including supporting materials to verify the accuracy of</t>
  </si>
  <si>
    <t>project-specific inputs. Applicants are required to provide electronic documentation that is complete and sufficient to allow the calculations to be reviewed and replicated. Paper</t>
  </si>
  <si>
    <t>copies of supporting materials must be available upon request by agency staff.</t>
  </si>
  <si>
    <t>General Documentation</t>
  </si>
  <si>
    <t>The following checklist is provided as a guide to applicants; additional data and/or information may be necessary to support project-specific input assumptions.</t>
  </si>
  <si>
    <t>Documentation Description</t>
  </si>
  <si>
    <t>Completed?</t>
  </si>
  <si>
    <t>Contact information for the person who can answer project specific questions from staff reviewers on the quantification calculations</t>
  </si>
  <si>
    <r>
      <t xml:space="preserve">Project description, including excerpts or specific references to the location in the </t>
    </r>
    <r>
      <rPr>
        <sz val="12"/>
        <rFont val="Avenir Next LT Pro"/>
        <family val="2"/>
      </rPr>
      <t>main INDIGO</t>
    </r>
    <r>
      <rPr>
        <sz val="12"/>
        <color rgb="FF000000"/>
        <rFont val="Avenir Next LT Pro"/>
        <family val="2"/>
      </rPr>
      <t xml:space="preserve"> application of the project information necessary to complete the applicable portions of this Benefits Calculator Tool.</t>
    </r>
  </si>
  <si>
    <r>
      <t>Popula</t>
    </r>
    <r>
      <rPr>
        <sz val="12"/>
        <rFont val="Avenir Next LT Pro"/>
        <family val="2"/>
      </rPr>
      <t xml:space="preserve">ted INDIGO </t>
    </r>
    <r>
      <rPr>
        <sz val="12"/>
        <color rgb="FF000000"/>
        <rFont val="Avenir Next LT Pro"/>
        <family val="2"/>
      </rPr>
      <t xml:space="preserve">Benefits Calculator Tool (this file) </t>
    </r>
    <r>
      <rPr>
        <sz val="12"/>
        <rFont val="Avenir Next LT Pro"/>
        <family val="2"/>
      </rPr>
      <t>(in .xlsx</t>
    </r>
    <r>
      <rPr>
        <sz val="12"/>
        <color rgb="FF000000"/>
        <rFont val="Avenir Next LT Pro"/>
        <family val="2"/>
      </rPr>
      <t>) with worksheets applicable to the project populated (ensure that all fields in the GHG Summary and Co-benefits Summary tabs are populated)</t>
    </r>
  </si>
  <si>
    <r>
      <t>Any other information as necessary and appropriate to substantiate</t>
    </r>
    <r>
      <rPr>
        <sz val="12"/>
        <rFont val="Avenir Next LT Pro"/>
        <family val="2"/>
      </rPr>
      <t xml:space="preserve"> INDIGO</t>
    </r>
    <r>
      <rPr>
        <sz val="12"/>
        <color rgb="FF000000"/>
        <rFont val="Avenir Next LT Pro"/>
        <family val="2"/>
      </rPr>
      <t xml:space="preserve"> Benefits Calculator Tool inputs (e.g., software screenshots, specification sheets)</t>
    </r>
  </si>
  <si>
    <t>Project-Specific Documentation</t>
  </si>
  <si>
    <t>Some applicant-provided data may require additional documentation to substantiate the inputs.  The expected documentation includes, but is not limited to, that described</t>
  </si>
  <si>
    <t>in the table below, organized by quantifiable project component.</t>
  </si>
  <si>
    <r>
      <t>Quantifiable Proje</t>
    </r>
    <r>
      <rPr>
        <b/>
        <sz val="12"/>
        <rFont val="Avenir Next LT Pro"/>
        <family val="2"/>
      </rPr>
      <t>ct Component</t>
    </r>
  </si>
  <si>
    <t>Tool</t>
  </si>
  <si>
    <t>Additional Documentation</t>
  </si>
  <si>
    <t>MEASUR</t>
  </si>
  <si>
    <t>AIRMaster+</t>
  </si>
  <si>
    <t>INDIGO Benefits Calculator Tool</t>
  </si>
  <si>
    <t>Advanced motors and controls, including variable frequency drives (VFDs)</t>
  </si>
  <si>
    <r>
      <rPr>
        <sz val="12"/>
        <color rgb="FF000000"/>
        <rFont val="Wingdings"/>
        <charset val="2"/>
      </rPr>
      <t>ü</t>
    </r>
    <r>
      <rPr>
        <sz val="12"/>
        <color rgb="FF000000"/>
        <rFont val="Avenir Next LT Pro"/>
        <family val="2"/>
      </rPr>
      <t xml:space="preserve">
(Pump and/or Fan Assessment, 
as applicable)</t>
    </r>
  </si>
  <si>
    <r>
      <rPr>
        <sz val="12"/>
        <color rgb="FF000000"/>
        <rFont val="Wingdings"/>
        <charset val="2"/>
      </rPr>
      <t>ü</t>
    </r>
    <r>
      <rPr>
        <sz val="12"/>
        <color rgb="FF000000"/>
        <rFont val="Avenir Next LT Pro"/>
        <family val="2"/>
      </rPr>
      <t xml:space="preserve">
(as applicable)</t>
    </r>
  </si>
  <si>
    <t>• Screenshots of completed third-party tool
• Documentation to support energy consumption estimates (e.g., equipment specification sheets, metering data)</t>
  </si>
  <si>
    <t>Alternatives to natural gas or other fossil fuels (e.g., for dewatering, sterilization, etc.)</t>
  </si>
  <si>
    <t>• Screenshots of completed thrid-party tool
• Documentation to support energy consumption estimates (e.g., equipment specification sheets, metering data)</t>
  </si>
  <si>
    <t xml:space="preserve">Electric boilers / kilns
</t>
  </si>
  <si>
    <r>
      <rPr>
        <sz val="12"/>
        <color rgb="FF000000"/>
        <rFont val="Wingdings"/>
        <charset val="2"/>
      </rPr>
      <t>ü</t>
    </r>
    <r>
      <rPr>
        <sz val="12"/>
        <color rgb="FF000000"/>
        <rFont val="Avenir Next LT Pro"/>
        <family val="2"/>
      </rPr>
      <t xml:space="preserve">
(Steam Assessment, 
as applicable)</t>
    </r>
  </si>
  <si>
    <t>Compressor controls and system optimization</t>
  </si>
  <si>
    <t>Other types of controls, such as compressed air</t>
  </si>
  <si>
    <t>Drying equipment</t>
  </si>
  <si>
    <r>
      <rPr>
        <sz val="12"/>
        <color rgb="FF000000"/>
        <rFont val="Wingdings"/>
        <charset val="2"/>
      </rPr>
      <t>ü</t>
    </r>
    <r>
      <rPr>
        <sz val="12"/>
        <color rgb="FF000000"/>
        <rFont val="Avenir Next LT Pro"/>
        <family val="2"/>
      </rPr>
      <t xml:space="preserve">
(Process Heating Assessment, 
as applicable)</t>
    </r>
  </si>
  <si>
    <t>Evaporators</t>
  </si>
  <si>
    <t>Fuel switching, alternative feedstocks</t>
  </si>
  <si>
    <t>• Documentation to support energy consumption estimates (e.g., equipment specification sheets, metering data)</t>
  </si>
  <si>
    <t>Industrial cooking equipment</t>
  </si>
  <si>
    <t>Industrial heat pumps, steam traps, condensate return, heat recovery</t>
  </si>
  <si>
    <r>
      <rPr>
        <sz val="12"/>
        <color rgb="FF000000"/>
        <rFont val="Wingdings"/>
        <charset val="2"/>
      </rPr>
      <t>ü</t>
    </r>
    <r>
      <rPr>
        <sz val="12"/>
        <color rgb="FF000000"/>
        <rFont val="Avenir Next LT Pro"/>
        <family val="2"/>
      </rPr>
      <t xml:space="preserve">
(Steam or Pump Assessment, 
as applicable)</t>
    </r>
  </si>
  <si>
    <t>Internal metering, software, and controls (to manage and control electricity and natural gas coupled with a project that reduces energy usage)</t>
  </si>
  <si>
    <t>Machine Drive controls and upgrades</t>
  </si>
  <si>
    <t>Mechanical dewatering</t>
  </si>
  <si>
    <t>Microgrids</t>
  </si>
  <si>
    <t>Onsite wastewater treatment</t>
  </si>
  <si>
    <r>
      <rPr>
        <sz val="12"/>
        <color rgb="FF000000"/>
        <rFont val="Wingdings"/>
        <charset val="2"/>
      </rPr>
      <t>ü</t>
    </r>
    <r>
      <rPr>
        <sz val="12"/>
        <color rgb="FF000000"/>
        <rFont val="Avenir Next LT Pro"/>
        <family val="2"/>
      </rPr>
      <t xml:space="preserve">
(Wastewater Assessment, 
as applicable)</t>
    </r>
  </si>
  <si>
    <t>Process equipment insulation</t>
  </si>
  <si>
    <t>Refrigeration optimization</t>
  </si>
  <si>
    <r>
      <rPr>
        <sz val="12"/>
        <color rgb="FF000000"/>
        <rFont val="Wingdings"/>
        <charset val="2"/>
      </rPr>
      <t>ü</t>
    </r>
    <r>
      <rPr>
        <sz val="12"/>
        <color rgb="FF000000"/>
        <rFont val="Avenir Next LT Pro"/>
        <family val="2"/>
      </rPr>
      <t xml:space="preserve">
(Inputs worksheet, 
as applicable)</t>
    </r>
  </si>
  <si>
    <t>Low-GWP Refrigerants</t>
  </si>
  <si>
    <t>Renewable energy generation, such as biogas production</t>
  </si>
  <si>
    <t>Solar thermal</t>
  </si>
  <si>
    <t>Waste heat to power</t>
  </si>
  <si>
    <t>Other</t>
  </si>
  <si>
    <t>AGENCY</t>
  </si>
  <si>
    <t>PROGRAM</t>
  </si>
  <si>
    <t>PROJ_ID</t>
  </si>
  <si>
    <t>PROJ_NAME</t>
  </si>
  <si>
    <t>PROJ_TYPE</t>
  </si>
  <si>
    <t>PROJ_DESC</t>
  </si>
  <si>
    <t>ADDRESS</t>
  </si>
  <si>
    <t>LAT_LON</t>
  </si>
  <si>
    <t>EXP_RECORD_DATE</t>
  </si>
  <si>
    <t>DATE_SELECTED</t>
  </si>
  <si>
    <t>DATE_AWARDED</t>
  </si>
  <si>
    <t>PROJ_COMPLETE_DATE</t>
  </si>
  <si>
    <t>DATE_OP</t>
  </si>
  <si>
    <t>TOTAL_COST</t>
  </si>
  <si>
    <t>TOTAL_GGRF_FUNDING</t>
  </si>
  <si>
    <t>FY_FUNDING</t>
  </si>
  <si>
    <t>PROJ_MATCH_FUNDS</t>
  </si>
  <si>
    <t>QUANT_METHOD_DATE</t>
  </si>
  <si>
    <t>PROJ_LIFE</t>
  </si>
  <si>
    <t>EST_GHG_REDUCTIONS</t>
  </si>
  <si>
    <t>GHG_RED_START</t>
  </si>
  <si>
    <t>GOV_PILLAR_LIST</t>
  </si>
  <si>
    <t>OTHER_STATE_PPI</t>
  </si>
  <si>
    <t>OTHER_STATE_PPI_DESC</t>
  </si>
  <si>
    <t>SCOPING_PLAN_MEASURES</t>
  </si>
  <si>
    <t>EST_TOTAL_DPM_RED</t>
  </si>
  <si>
    <t>EST_TOTAL_NOX_RED</t>
  </si>
  <si>
    <t>EST_TOTAL_PM25_RED</t>
  </si>
  <si>
    <t>EST_TOTAL_ROG_RED</t>
  </si>
  <si>
    <t>EST_STATEW_NOX_RED</t>
  </si>
  <si>
    <t>EST_STATEW_PM25_RED</t>
  </si>
  <si>
    <t>EST_STATEW_ROG_RED</t>
  </si>
  <si>
    <t>ENERGY_COST_SAVINGS</t>
  </si>
  <si>
    <t>CLIMATE_ADAPTATION</t>
  </si>
  <si>
    <t>COMMUNITY_ENGAGEMENT</t>
  </si>
  <si>
    <t>EST_FUEL_RED</t>
  </si>
  <si>
    <t>EST_ENERGY_SAVED_KWH</t>
  </si>
  <si>
    <t>EST_ENERGY_SAVED_THERM</t>
  </si>
  <si>
    <t>EST_WATER_SAVED_GAL</t>
  </si>
  <si>
    <t>EST_ENERGY_GEN_KWH</t>
  </si>
  <si>
    <t>EST_ACRES_PRESERVED</t>
  </si>
  <si>
    <t>DIRECT_JOBS_FTE</t>
  </si>
  <si>
    <t>INDIRECT_JOBS_FTE</t>
  </si>
  <si>
    <t>INDUCED_JOBS_FTE</t>
  </si>
  <si>
    <t>PROJ_BENEFITS_DESC</t>
  </si>
  <si>
    <t>CES_VERSION</t>
  </si>
  <si>
    <t>DAC_TABLE_CHOICE</t>
  </si>
  <si>
    <t>DAC3_YN</t>
  </si>
  <si>
    <t>LOW_INCOME_YN</t>
  </si>
  <si>
    <t>BUFFER_YN</t>
  </si>
  <si>
    <t>FG17_COMM_NEED</t>
  </si>
  <si>
    <t>FG17_COMM_NEED_QUAL</t>
  </si>
  <si>
    <t>FG17_BENEFIT</t>
  </si>
  <si>
    <t>DAC_QUALITATIVE</t>
  </si>
  <si>
    <t>POTENTIAL_DAC3_COUNT</t>
  </si>
  <si>
    <t>POTENTIAL_DAC3_AMT</t>
  </si>
  <si>
    <t>POTENTIAL_LOW_INCOME_COUNT</t>
  </si>
  <si>
    <t>POTENTIAL_LOW_INCOME_AMT</t>
  </si>
  <si>
    <t>POTENTIAL_BUFFER_COUNT</t>
  </si>
  <si>
    <t>POTENTIAL_BUFFER_AMT</t>
  </si>
  <si>
    <t>AB_1550_CHOICE</t>
  </si>
  <si>
    <t>DAC3_COUNT</t>
  </si>
  <si>
    <t>DAC3_AMT</t>
  </si>
  <si>
    <t>LOW_INCOME_COUNT</t>
  </si>
  <si>
    <t>LOW_INCOME_AMT</t>
  </si>
  <si>
    <t>BUFFER_COUNT</t>
  </si>
  <si>
    <t>BUFFER_AMT</t>
  </si>
  <si>
    <t>PROJ_COUNT</t>
  </si>
  <si>
    <t>Agency</t>
  </si>
  <si>
    <t>Subprogram</t>
  </si>
  <si>
    <t>Project ID</t>
  </si>
  <si>
    <t>Project Name</t>
  </si>
  <si>
    <t>Project Type</t>
  </si>
  <si>
    <t>Project Description</t>
  </si>
  <si>
    <t>Project Address</t>
  </si>
  <si>
    <t>Project Latitude and Longitude (degrees)</t>
  </si>
  <si>
    <t>Expenditure Record Date</t>
  </si>
  <si>
    <t>Date Selected</t>
  </si>
  <si>
    <t>Date Awarded</t>
  </si>
  <si>
    <t>Project Completion Date</t>
  </si>
  <si>
    <t>Date Operational</t>
  </si>
  <si>
    <t>Total Project Cost ($)</t>
  </si>
  <si>
    <t>Total GGRF Funding Amount from this Program ($)</t>
  </si>
  <si>
    <t>Fiscal Year(s)</t>
  </si>
  <si>
    <t>Total Matching Funds ($)</t>
  </si>
  <si>
    <t>Quantification Methodology Date</t>
  </si>
  <si>
    <t>Quantification Period (years)</t>
  </si>
  <si>
    <t>GHG Emission Reductions (MTCO2E)</t>
  </si>
  <si>
    <t>Date GHG Emission Reductions Begin</t>
  </si>
  <si>
    <t>Governor’s Pillars (1;2;3;4;5;6)</t>
  </si>
  <si>
    <t>Other State Policies, Plans, or Initiatives? (Y/N)</t>
  </si>
  <si>
    <t>Describe other State Policies, Plans, or Initiatives</t>
  </si>
  <si>
    <t>Support Scoping Plan? (Y/N)</t>
  </si>
  <si>
    <t>Total Diesel PM Reductions (lbs)</t>
  </si>
  <si>
    <t>Total NOx Reductions (lbs)</t>
  </si>
  <si>
    <t>Total PM 2.5 Reductions (lbs)</t>
  </si>
  <si>
    <t>Total Reactive Organic Gases Reductions (lbs)</t>
  </si>
  <si>
    <t>Remote Nox Reductions (lbs)</t>
  </si>
  <si>
    <t>Remote PM 2.5 Reductions (lbs)</t>
  </si>
  <si>
    <t>Remote Reactive Organic Gases Reductions (lbs)</t>
  </si>
  <si>
    <t>Climate Adaptation</t>
  </si>
  <si>
    <t>Community Engagement</t>
  </si>
  <si>
    <t>Fossil Fuel Based Transportation Fuel Use Reductions (gallons)</t>
  </si>
  <si>
    <t>Fossil Fuel Based Energy Use Reductions (kWh)</t>
  </si>
  <si>
    <t>Fossil Fuel Based Energy Use Reductions (therms)</t>
  </si>
  <si>
    <t>Land Conserved (acres)</t>
  </si>
  <si>
    <t>Direct Jobs</t>
  </si>
  <si>
    <t>Indirect Jobs</t>
  </si>
  <si>
    <t>Induced Jobs</t>
  </si>
  <si>
    <t>Describe Co-benefits</t>
  </si>
  <si>
    <t>CalEnviroScreen Version</t>
  </si>
  <si>
    <t>Benefit Criteria Table</t>
  </si>
  <si>
    <t>Benefits Criteria Table
Step 1: Disadvantaged Community? (Y/N)</t>
  </si>
  <si>
    <t>Benefits Criteria Table
Step 1: Low-income Community or Low-income Household? (Y/N)</t>
  </si>
  <si>
    <t>Benefits Criteria Table
Step 1: Low-income 1/2-mile Buffer Region? (Y/N)</t>
  </si>
  <si>
    <t>Benefits Criteria Table
Step 2: Identifying Community Need</t>
  </si>
  <si>
    <t>Benefits Criteria Table
Step 2: Description of Community Need</t>
  </si>
  <si>
    <t>Benefits Criteria Table
Step 3: Benefit Criteria Met</t>
  </si>
  <si>
    <t>Benefits Criteria Table
Step 3: Description of Benefits to Priority Populations</t>
  </si>
  <si>
    <t>Qualifying Disadvantaged Community Benefit Count</t>
  </si>
  <si>
    <t>Qualifying Disadvantaged Community Benefit Amount ($)</t>
  </si>
  <si>
    <t>Qualifying Low-income Count</t>
  </si>
  <si>
    <t>Qualifying Low-income Amount ($)</t>
  </si>
  <si>
    <t>Qualifying 1/2-mile Low-income Buffer Count</t>
  </si>
  <si>
    <t>Qualifying 1/2-mile Low-income Buffer Amount ($)</t>
  </si>
  <si>
    <t>Select a Priority Population</t>
  </si>
  <si>
    <t>Claimed Disadvantaged Communities Benefit Count</t>
  </si>
  <si>
    <t>Claimed Disadvantaged Communities Benefit Amount ($)</t>
  </si>
  <si>
    <t>Claimed Low-income Count</t>
  </si>
  <si>
    <t>Claimed Low-income Amount ($)</t>
  </si>
  <si>
    <t>Claimed Low-income 1/2-mile Buffer Count</t>
  </si>
  <si>
    <t>Claimed Low-income 1/2-mile Buffer Amount ($)</t>
  </si>
  <si>
    <t>Count</t>
  </si>
  <si>
    <t>California Energy Commission</t>
  </si>
  <si>
    <t>Quantification Period</t>
  </si>
  <si>
    <t>Project Life (Years)</t>
  </si>
  <si>
    <t>Quantification Period (Years)</t>
  </si>
  <si>
    <t>Inputs_General Tab &amp; Inputs_Motors Tab</t>
  </si>
  <si>
    <t>TIER I</t>
  </si>
  <si>
    <t>Project Component</t>
  </si>
  <si>
    <t>Electricity Savings
(kWh/yr)</t>
  </si>
  <si>
    <t>Natural Gas Savings (therm/yr)</t>
  </si>
  <si>
    <t>NOx Calcs - Reporting</t>
  </si>
  <si>
    <t>Baseline</t>
  </si>
  <si>
    <t>Project</t>
  </si>
  <si>
    <t>Renewable Electricity Generation</t>
  </si>
  <si>
    <t>Renewable Natural Gas Production</t>
  </si>
  <si>
    <t>Total for GHGs</t>
  </si>
  <si>
    <t>Total for Air Pollutants</t>
  </si>
  <si>
    <t>Inputs_Refrigerants Tab</t>
  </si>
  <si>
    <r>
      <t>Annual GHG Reductions
(MTCO</t>
    </r>
    <r>
      <rPr>
        <b/>
        <vertAlign val="subscript"/>
        <sz val="12"/>
        <color theme="1"/>
        <rFont val="Avenir Next LT Pro"/>
        <family val="2"/>
      </rPr>
      <t>2</t>
    </r>
    <r>
      <rPr>
        <b/>
        <sz val="12"/>
        <color theme="1"/>
        <rFont val="Avenir Next LT Pro"/>
        <family val="2"/>
      </rPr>
      <t>e/yr)</t>
    </r>
  </si>
  <si>
    <r>
      <t>End-of-Life GHG Reductions
(MTCO</t>
    </r>
    <r>
      <rPr>
        <b/>
        <vertAlign val="subscript"/>
        <sz val="12"/>
        <color theme="1"/>
        <rFont val="Avenir Next LT Pro"/>
        <family val="2"/>
      </rPr>
      <t>2</t>
    </r>
    <r>
      <rPr>
        <b/>
        <sz val="12"/>
        <color theme="1"/>
        <rFont val="Avenir Next LT Pro"/>
        <family val="2"/>
      </rPr>
      <t>e)</t>
    </r>
  </si>
  <si>
    <t>Refrigerants</t>
  </si>
  <si>
    <t>Total Emission Reductions</t>
  </si>
  <si>
    <r>
      <t>GHG (MTCO</t>
    </r>
    <r>
      <rPr>
        <vertAlign val="subscript"/>
        <sz val="12"/>
        <color theme="1"/>
        <rFont val="Avenir Next LT Pro"/>
        <family val="2"/>
      </rPr>
      <t>2</t>
    </r>
    <r>
      <rPr>
        <sz val="12"/>
        <color theme="1"/>
        <rFont val="Avenir Next LT Pro"/>
        <family val="2"/>
      </rPr>
      <t>e/yr)</t>
    </r>
  </si>
  <si>
    <r>
      <t>GHG (MTCO</t>
    </r>
    <r>
      <rPr>
        <vertAlign val="subscript"/>
        <sz val="12"/>
        <color theme="1"/>
        <rFont val="Avenir Next LT Pro"/>
        <family val="2"/>
      </rPr>
      <t>2</t>
    </r>
    <r>
      <rPr>
        <sz val="12"/>
        <color theme="1"/>
        <rFont val="Avenir Next LT Pro"/>
        <family val="2"/>
      </rPr>
      <t>e)</t>
    </r>
  </si>
  <si>
    <t>Criteria and Toxic Air Pollutants</t>
  </si>
  <si>
    <t>ROG (lb)</t>
  </si>
  <si>
    <r>
      <t>NO</t>
    </r>
    <r>
      <rPr>
        <vertAlign val="subscript"/>
        <sz val="12"/>
        <rFont val="Avenir Next LT Pro"/>
        <family val="2"/>
      </rPr>
      <t>x</t>
    </r>
    <r>
      <rPr>
        <sz val="12"/>
        <rFont val="Avenir Next LT Pro"/>
        <family val="2"/>
      </rPr>
      <t xml:space="preserve"> (lb)</t>
    </r>
  </si>
  <si>
    <r>
      <t>PM</t>
    </r>
    <r>
      <rPr>
        <vertAlign val="subscript"/>
        <sz val="12"/>
        <rFont val="Avenir Next LT Pro"/>
        <family val="2"/>
      </rPr>
      <t>2.5</t>
    </r>
    <r>
      <rPr>
        <sz val="12"/>
        <rFont val="Avenir Next LT Pro"/>
        <family val="2"/>
      </rPr>
      <t xml:space="preserve"> (lb)</t>
    </r>
  </si>
  <si>
    <r>
      <t>PM</t>
    </r>
    <r>
      <rPr>
        <vertAlign val="subscript"/>
        <sz val="12"/>
        <rFont val="Avenir Next LT Pro"/>
        <family val="2"/>
      </rPr>
      <t>10</t>
    </r>
    <r>
      <rPr>
        <sz val="12"/>
        <rFont val="Avenir Next LT Pro"/>
        <family val="2"/>
      </rPr>
      <t xml:space="preserve"> (lb)</t>
    </r>
  </si>
  <si>
    <t>Co-benefits</t>
  </si>
  <si>
    <t>Renewable Electricity Generation (kWh)</t>
  </si>
  <si>
    <t xml:space="preserve">                                     Industrial Decarbonization and Improvement of Grid Operations Program</t>
  </si>
  <si>
    <t>GHG Emission Factors</t>
  </si>
  <si>
    <t>Type</t>
  </si>
  <si>
    <t>Emission Rate</t>
  </si>
  <si>
    <t>Units</t>
  </si>
  <si>
    <r>
      <t>MT CO</t>
    </r>
    <r>
      <rPr>
        <vertAlign val="subscript"/>
        <sz val="12"/>
        <color theme="1"/>
        <rFont val="Avenir Next LT Pro"/>
        <family val="2"/>
      </rPr>
      <t>2</t>
    </r>
    <r>
      <rPr>
        <sz val="12"/>
        <color theme="1"/>
        <rFont val="Avenir Next LT Pro"/>
        <family val="2"/>
      </rPr>
      <t>e/therm</t>
    </r>
  </si>
  <si>
    <r>
      <t>lb CO</t>
    </r>
    <r>
      <rPr>
        <vertAlign val="subscript"/>
        <sz val="12"/>
        <color theme="1"/>
        <rFont val="Avenir Next LT Pro"/>
        <family val="2"/>
      </rPr>
      <t>2</t>
    </r>
    <r>
      <rPr>
        <sz val="12"/>
        <color theme="1"/>
        <rFont val="Avenir Next LT Pro"/>
        <family val="2"/>
      </rPr>
      <t>e/therm</t>
    </r>
  </si>
  <si>
    <t>Natural Gas GHG Emission Factors</t>
  </si>
  <si>
    <r>
      <t>lb CO</t>
    </r>
    <r>
      <rPr>
        <vertAlign val="subscript"/>
        <sz val="12"/>
        <color theme="1"/>
        <rFont val="Avenir Next LT Pro"/>
        <family val="2"/>
      </rPr>
      <t>2</t>
    </r>
    <r>
      <rPr>
        <sz val="12"/>
        <color theme="1"/>
        <rFont val="Avenir Next LT Pro"/>
        <family val="2"/>
      </rPr>
      <t>e/MMBtu</t>
    </r>
  </si>
  <si>
    <r>
      <t>kg CO</t>
    </r>
    <r>
      <rPr>
        <vertAlign val="subscript"/>
        <sz val="12"/>
        <color theme="1"/>
        <rFont val="Avenir Next LT Pro"/>
        <family val="2"/>
      </rPr>
      <t>2</t>
    </r>
    <r>
      <rPr>
        <sz val="12"/>
        <color theme="1"/>
        <rFont val="Avenir Next LT Pro"/>
        <family val="2"/>
      </rPr>
      <t>e/scf</t>
    </r>
  </si>
  <si>
    <r>
      <t>lb CO</t>
    </r>
    <r>
      <rPr>
        <vertAlign val="subscript"/>
        <sz val="12"/>
        <color theme="1"/>
        <rFont val="Avenir Next LT Pro"/>
        <family val="2"/>
      </rPr>
      <t>2</t>
    </r>
    <r>
      <rPr>
        <sz val="12"/>
        <color theme="1"/>
        <rFont val="Avenir Next LT Pro"/>
        <family val="2"/>
      </rPr>
      <t>e/scf</t>
    </r>
  </si>
  <si>
    <t>(MTCO2e/MWh)</t>
  </si>
  <si>
    <t>California Average Grid Electricity</t>
  </si>
  <si>
    <t>(MTCO2e/kWh)</t>
  </si>
  <si>
    <t>(lbs/MWh)</t>
  </si>
  <si>
    <t>(lbs/kWh)</t>
  </si>
  <si>
    <t>References</t>
  </si>
  <si>
    <t xml:space="preserve">For the purposes of GGRF quantification methodologies, CARB developed a California grid electricity emission </t>
  </si>
  <si>
    <t xml:space="preserve">factor based on total in-state and imported electricity emissions divided by total consumption.  Emissions data were </t>
  </si>
  <si>
    <t>obtained from the CARB GHG inventory, last updated October 2022, available online at:</t>
  </si>
  <si>
    <t>https://ww2.arb.ca.gov/sites/default/files/classic/cc/inventory/ghg_inventory_sector_sum_2000-20.pdf</t>
  </si>
  <si>
    <t xml:space="preserve">Consumption data  were obtained from the CEC Energy Almanac, last updated April 2022 available online at: </t>
  </si>
  <si>
    <t>http://www.energy.ca.gov/almanac/electricity_data/electricity_generation.html</t>
  </si>
  <si>
    <t>EPA Emission Factors for Greenhouse Gas Inventories, as of April 1, 2022, available online at:</t>
  </si>
  <si>
    <t>https://www.epa.gov/system/files/documents/2022-04/ghg_emission_factors_hub.pdf</t>
  </si>
  <si>
    <t>Criteria Pollutant Natural Gas Emission Factors</t>
  </si>
  <si>
    <r>
      <t>Emission Factors for NO</t>
    </r>
    <r>
      <rPr>
        <b/>
        <vertAlign val="subscript"/>
        <sz val="12"/>
        <color theme="1"/>
        <rFont val="Avenir Next LT Pro"/>
        <family val="2"/>
      </rPr>
      <t>x</t>
    </r>
    <r>
      <rPr>
        <b/>
        <sz val="12"/>
        <color theme="1"/>
        <rFont val="Avenir Next LT Pro"/>
        <family val="2"/>
      </rPr>
      <t xml:space="preserve"> and CO from Natural Gas Combustion</t>
    </r>
  </si>
  <si>
    <t>Combustor Type
(MMBtu/Hr Heat Input)</t>
  </si>
  <si>
    <r>
      <t>NO</t>
    </r>
    <r>
      <rPr>
        <b/>
        <vertAlign val="subscript"/>
        <sz val="12"/>
        <color theme="1"/>
        <rFont val="Avenir Next LT Pro"/>
        <family val="2"/>
      </rPr>
      <t>x</t>
    </r>
    <r>
      <rPr>
        <b/>
        <vertAlign val="superscript"/>
        <sz val="12"/>
        <color theme="1"/>
        <rFont val="Avenir Next LT Pro"/>
        <family val="2"/>
      </rPr>
      <t>a, b</t>
    </r>
    <r>
      <rPr>
        <b/>
        <sz val="12"/>
        <color theme="1"/>
        <rFont val="Avenir Next LT Pro"/>
        <family val="2"/>
      </rPr>
      <t xml:space="preserve"> (lb/10</t>
    </r>
    <r>
      <rPr>
        <b/>
        <vertAlign val="superscript"/>
        <sz val="12"/>
        <color theme="1"/>
        <rFont val="Avenir Next LT Pro"/>
        <family val="2"/>
      </rPr>
      <t xml:space="preserve">6 </t>
    </r>
    <r>
      <rPr>
        <b/>
        <sz val="12"/>
        <color theme="1"/>
        <rFont val="Avenir Next LT Pro"/>
        <family val="2"/>
      </rPr>
      <t>scf)</t>
    </r>
  </si>
  <si>
    <r>
      <t>NO</t>
    </r>
    <r>
      <rPr>
        <b/>
        <vertAlign val="subscript"/>
        <sz val="12"/>
        <color theme="1"/>
        <rFont val="Avenir Next LT Pro"/>
        <family val="2"/>
      </rPr>
      <t>x</t>
    </r>
    <r>
      <rPr>
        <b/>
        <vertAlign val="superscript"/>
        <sz val="12"/>
        <color theme="1"/>
        <rFont val="Avenir Next LT Pro"/>
        <family val="2"/>
      </rPr>
      <t>a, b</t>
    </r>
    <r>
      <rPr>
        <b/>
        <sz val="12"/>
        <color theme="1"/>
        <rFont val="Avenir Next LT Pro"/>
        <family val="2"/>
      </rPr>
      <t xml:space="preserve"> (MT/10</t>
    </r>
    <r>
      <rPr>
        <b/>
        <vertAlign val="superscript"/>
        <sz val="12"/>
        <color theme="1"/>
        <rFont val="Avenir Next LT Pro"/>
        <family val="2"/>
      </rPr>
      <t xml:space="preserve">6 </t>
    </r>
    <r>
      <rPr>
        <b/>
        <sz val="12"/>
        <color theme="1"/>
        <rFont val="Avenir Next LT Pro"/>
        <family val="2"/>
      </rPr>
      <t>scf)</t>
    </r>
  </si>
  <si>
    <r>
      <t>NO</t>
    </r>
    <r>
      <rPr>
        <b/>
        <vertAlign val="subscript"/>
        <sz val="12"/>
        <color theme="1"/>
        <rFont val="Avenir Next LT Pro"/>
        <family val="2"/>
      </rPr>
      <t>x</t>
    </r>
    <r>
      <rPr>
        <b/>
        <vertAlign val="superscript"/>
        <sz val="12"/>
        <color theme="1"/>
        <rFont val="Avenir Next LT Pro"/>
        <family val="2"/>
      </rPr>
      <t>b</t>
    </r>
    <r>
      <rPr>
        <b/>
        <sz val="12"/>
        <color theme="1"/>
        <rFont val="Avenir Next LT Pro"/>
        <family val="2"/>
      </rPr>
      <t xml:space="preserve"> (lb/MMBtu)</t>
    </r>
  </si>
  <si>
    <r>
      <t>NO</t>
    </r>
    <r>
      <rPr>
        <b/>
        <vertAlign val="subscript"/>
        <sz val="12"/>
        <color theme="1"/>
        <rFont val="Avenir Next LT Pro"/>
        <family val="2"/>
      </rPr>
      <t>x</t>
    </r>
    <r>
      <rPr>
        <b/>
        <vertAlign val="superscript"/>
        <sz val="12"/>
        <color theme="1"/>
        <rFont val="Avenir Next LT Pro"/>
        <family val="2"/>
      </rPr>
      <t>b</t>
    </r>
    <r>
      <rPr>
        <b/>
        <sz val="12"/>
        <color theme="1"/>
        <rFont val="Avenir Next LT Pro"/>
        <family val="2"/>
      </rPr>
      <t xml:space="preserve"> (MT/MMBtu)</t>
    </r>
  </si>
  <si>
    <r>
      <t>NO</t>
    </r>
    <r>
      <rPr>
        <b/>
        <vertAlign val="subscript"/>
        <sz val="12"/>
        <color theme="1"/>
        <rFont val="Avenir Next LT Pro"/>
        <family val="2"/>
      </rPr>
      <t>x</t>
    </r>
    <r>
      <rPr>
        <b/>
        <vertAlign val="superscript"/>
        <sz val="12"/>
        <color theme="1"/>
        <rFont val="Avenir Next LT Pro"/>
        <family val="2"/>
      </rPr>
      <t>b</t>
    </r>
    <r>
      <rPr>
        <b/>
        <sz val="12"/>
        <color theme="1"/>
        <rFont val="Avenir Next LT Pro"/>
        <family val="2"/>
      </rPr>
      <t xml:space="preserve"> (lb/therm)</t>
    </r>
  </si>
  <si>
    <r>
      <t>NO</t>
    </r>
    <r>
      <rPr>
        <b/>
        <vertAlign val="subscript"/>
        <sz val="12"/>
        <color theme="1"/>
        <rFont val="Avenir Next LT Pro"/>
        <family val="2"/>
      </rPr>
      <t>x</t>
    </r>
    <r>
      <rPr>
        <b/>
        <vertAlign val="superscript"/>
        <sz val="12"/>
        <color theme="1"/>
        <rFont val="Avenir Next LT Pro"/>
        <family val="2"/>
      </rPr>
      <t>b</t>
    </r>
    <r>
      <rPr>
        <b/>
        <sz val="12"/>
        <color theme="1"/>
        <rFont val="Avenir Next LT Pro"/>
        <family val="2"/>
      </rPr>
      <t xml:space="preserve"> (MT/therm)</t>
    </r>
  </si>
  <si>
    <t>Large Wall-Fired Boilers (&gt;100)</t>
  </si>
  <si>
    <t>Large WFB: Uncontrolled (Pre-NSPS)</t>
  </si>
  <si>
    <r>
      <t>Uncontrolled (Pre-NSPS)</t>
    </r>
    <r>
      <rPr>
        <vertAlign val="superscript"/>
        <sz val="12"/>
        <color theme="1"/>
        <rFont val="Avenir Next LT Pro"/>
        <family val="2"/>
      </rPr>
      <t>c</t>
    </r>
  </si>
  <si>
    <t>Large WFB: Uncontrolled (Post-NSPS)</t>
  </si>
  <si>
    <r>
      <t>Uncontrolled (Post-NSPS)</t>
    </r>
    <r>
      <rPr>
        <vertAlign val="superscript"/>
        <sz val="12"/>
        <color theme="1"/>
        <rFont val="Avenir Next LT Pro"/>
        <family val="2"/>
      </rPr>
      <t>c</t>
    </r>
  </si>
  <si>
    <r>
      <t>Large WFB: Controlled - Low NO</t>
    </r>
    <r>
      <rPr>
        <vertAlign val="subscript"/>
        <sz val="12"/>
        <color theme="1"/>
        <rFont val="Avenir Next LT Pro"/>
        <family val="2"/>
      </rPr>
      <t>x</t>
    </r>
  </si>
  <si>
    <r>
      <t>Controlled - low NO</t>
    </r>
    <r>
      <rPr>
        <vertAlign val="subscript"/>
        <sz val="12"/>
        <color theme="1"/>
        <rFont val="Avenir Next LT Pro"/>
        <family val="2"/>
      </rPr>
      <t>x</t>
    </r>
    <r>
      <rPr>
        <sz val="12"/>
        <color theme="1"/>
        <rFont val="Avenir Next LT Pro"/>
        <family val="2"/>
      </rPr>
      <t xml:space="preserve"> burners</t>
    </r>
  </si>
  <si>
    <t>Large WFB: Controlled - Flue gas recirculation</t>
  </si>
  <si>
    <t>Controlled - flue gas recirculation</t>
  </si>
  <si>
    <t>Small Boilers (&lt;100)</t>
  </si>
  <si>
    <t>Small WFB: Uncontrolled</t>
  </si>
  <si>
    <t>Uncontrolled</t>
  </si>
  <si>
    <r>
      <t>Small WFB: Controlled - Low NO</t>
    </r>
    <r>
      <rPr>
        <vertAlign val="subscript"/>
        <sz val="12"/>
        <color theme="1"/>
        <rFont val="Avenir Next LT Pro"/>
        <family val="2"/>
      </rPr>
      <t>x</t>
    </r>
  </si>
  <si>
    <r>
      <t>Small WFB: Controlled - Low NO</t>
    </r>
    <r>
      <rPr>
        <vertAlign val="subscript"/>
        <sz val="12"/>
        <color theme="1"/>
        <rFont val="Avenir Next LT Pro"/>
        <family val="2"/>
      </rPr>
      <t>x</t>
    </r>
    <r>
      <rPr>
        <sz val="12"/>
        <color theme="1"/>
        <rFont val="Avenir Next LT Pro"/>
        <family val="2"/>
      </rPr>
      <t>/Flue gas recirculation</t>
    </r>
  </si>
  <si>
    <r>
      <t>Controlled - low NO</t>
    </r>
    <r>
      <rPr>
        <vertAlign val="subscript"/>
        <sz val="12"/>
        <color theme="1"/>
        <rFont val="Avenir Next LT Pro"/>
        <family val="2"/>
      </rPr>
      <t>x</t>
    </r>
    <r>
      <rPr>
        <sz val="12"/>
        <color theme="1"/>
        <rFont val="Avenir Next LT Pro"/>
        <family val="2"/>
      </rPr>
      <t xml:space="preserve"> burners/flue gas recirculation</t>
    </r>
  </si>
  <si>
    <t>Tangential - Fired Boilers (All sizes)</t>
  </si>
  <si>
    <t>TFB (All sizes): Uncontrolled</t>
  </si>
  <si>
    <t>TFB (All sizes): Controlled - Flue gas recirculation</t>
  </si>
  <si>
    <t>Average of Combustor Types</t>
  </si>
  <si>
    <t>Emission Factors for PM and ROG from Natural Gas Combustion</t>
  </si>
  <si>
    <t>Pollutant</t>
  </si>
  <si>
    <r>
      <t>(lb/10</t>
    </r>
    <r>
      <rPr>
        <b/>
        <vertAlign val="superscript"/>
        <sz val="12"/>
        <color theme="1"/>
        <rFont val="Avenir Next LT Pro"/>
        <family val="2"/>
      </rPr>
      <t>6</t>
    </r>
    <r>
      <rPr>
        <b/>
        <sz val="12"/>
        <color theme="1"/>
        <rFont val="Avenir Next LT Pro"/>
        <family val="2"/>
      </rPr>
      <t xml:space="preserve"> scf)</t>
    </r>
    <r>
      <rPr>
        <b/>
        <vertAlign val="superscript"/>
        <sz val="12"/>
        <color theme="1"/>
        <rFont val="Avenir Next LT Pro"/>
        <family val="2"/>
      </rPr>
      <t>d</t>
    </r>
  </si>
  <si>
    <r>
      <t>(MT/10</t>
    </r>
    <r>
      <rPr>
        <b/>
        <vertAlign val="superscript"/>
        <sz val="12"/>
        <color theme="1"/>
        <rFont val="Avenir Next LT Pro"/>
        <family val="2"/>
      </rPr>
      <t>6</t>
    </r>
    <r>
      <rPr>
        <b/>
        <sz val="12"/>
        <color theme="1"/>
        <rFont val="Avenir Next LT Pro"/>
        <family val="2"/>
      </rPr>
      <t xml:space="preserve"> scf)</t>
    </r>
    <r>
      <rPr>
        <b/>
        <vertAlign val="superscript"/>
        <sz val="12"/>
        <color theme="1"/>
        <rFont val="Avenir Next LT Pro"/>
        <family val="2"/>
      </rPr>
      <t>d</t>
    </r>
  </si>
  <si>
    <t xml:space="preserve"> (lb/MMBtu)</t>
  </si>
  <si>
    <t xml:space="preserve"> (MT/MMBtu)</t>
  </si>
  <si>
    <t>(lb/therm)</t>
  </si>
  <si>
    <t>(MT/therm)</t>
  </si>
  <si>
    <r>
      <t>PM (Total)</t>
    </r>
    <r>
      <rPr>
        <vertAlign val="superscript"/>
        <sz val="12"/>
        <color theme="1"/>
        <rFont val="Avenir Next LT Pro"/>
        <family val="2"/>
      </rPr>
      <t>e</t>
    </r>
  </si>
  <si>
    <r>
      <t>PM (Condensable)</t>
    </r>
    <r>
      <rPr>
        <vertAlign val="superscript"/>
        <sz val="12"/>
        <color theme="1"/>
        <rFont val="Avenir Next LT Pro"/>
        <family val="2"/>
      </rPr>
      <t>e</t>
    </r>
  </si>
  <si>
    <r>
      <t>PM (Filterable)</t>
    </r>
    <r>
      <rPr>
        <vertAlign val="superscript"/>
        <sz val="12"/>
        <color theme="1"/>
        <rFont val="Avenir Next LT Pro"/>
        <family val="2"/>
      </rPr>
      <t>e</t>
    </r>
  </si>
  <si>
    <r>
      <t>ROG</t>
    </r>
    <r>
      <rPr>
        <vertAlign val="superscript"/>
        <sz val="12"/>
        <color theme="1"/>
        <rFont val="Avenir Next LT Pro"/>
        <family val="2"/>
      </rPr>
      <t>f</t>
    </r>
  </si>
  <si>
    <r>
      <rPr>
        <vertAlign val="superscript"/>
        <sz val="10"/>
        <color theme="1"/>
        <rFont val="Avenir Next LT Pro"/>
        <family val="2"/>
      </rPr>
      <t>a</t>
    </r>
    <r>
      <rPr>
        <sz val="10"/>
        <color theme="1"/>
        <rFont val="Avenir Next LT Pro"/>
        <family val="2"/>
      </rPr>
      <t xml:space="preserve">  Units are in pounds of pollutant per million standard cubic feet of natural gas fired. Emission factors are based on an average natural gas higher heating value of 1,020 Btu/scf. The</t>
    </r>
  </si>
  <si>
    <t>emission factors in this table may be converted to other natural gas heating values by multiplying the given emission factor by the ratio of the specified heating value to this average</t>
  </si>
  <si>
    <t>heating value.</t>
  </si>
  <si>
    <r>
      <rPr>
        <vertAlign val="superscript"/>
        <sz val="10"/>
        <color theme="1"/>
        <rFont val="Avenir Next LT Pro"/>
        <family val="2"/>
      </rPr>
      <t>b</t>
    </r>
    <r>
      <rPr>
        <sz val="10"/>
        <color theme="1"/>
        <rFont val="Avenir Next LT Pro"/>
        <family val="2"/>
      </rPr>
      <t xml:space="preserve">  Expressed as NO</t>
    </r>
    <r>
      <rPr>
        <vertAlign val="subscript"/>
        <sz val="10"/>
        <color theme="1"/>
        <rFont val="Avenir Next LT Pro"/>
        <family val="2"/>
      </rPr>
      <t>2</t>
    </r>
    <r>
      <rPr>
        <sz val="10"/>
        <color theme="1"/>
        <rFont val="Avenir Next LT Pro"/>
        <family val="2"/>
      </rPr>
      <t>. For large and small wall fired boilers with SNCR control, apply a 24 percent reduction to the appropriate NO</t>
    </r>
    <r>
      <rPr>
        <vertAlign val="subscript"/>
        <sz val="10"/>
        <color theme="1"/>
        <rFont val="Avenir Next LT Pro"/>
        <family val="2"/>
      </rPr>
      <t>X</t>
    </r>
    <r>
      <rPr>
        <sz val="10"/>
        <color theme="1"/>
        <rFont val="Avenir Next LT Pro"/>
        <family val="2"/>
      </rPr>
      <t xml:space="preserve"> emission factor. For tangential-fired boilers with</t>
    </r>
  </si>
  <si>
    <t>SNCR control, apply a 13 percent reduction to the appropriate NOX emission factor.</t>
  </si>
  <si>
    <r>
      <rPr>
        <vertAlign val="superscript"/>
        <sz val="10"/>
        <color theme="1"/>
        <rFont val="Avenir Next LT Pro"/>
        <family val="2"/>
      </rPr>
      <t>c</t>
    </r>
    <r>
      <rPr>
        <sz val="10"/>
        <color theme="1"/>
        <rFont val="Avenir Next LT Pro"/>
        <family val="2"/>
      </rPr>
      <t xml:space="preserve">  NSPS=New Source Performance Standard as defined in 40 CFR 60 Subparts D and Db. Post-NSPS units are boilers with greater than 250 MMBtu/hr of heat input that commenced</t>
    </r>
  </si>
  <si>
    <t>construction modification, or reconstruction after August 17, 1971, and units with heat input capacities between 100 and 250 MMBtu/hr that commenced construction modification, o</t>
  </si>
  <si>
    <t>reconstruction after June 19, 1984.</t>
  </si>
  <si>
    <r>
      <rPr>
        <vertAlign val="superscript"/>
        <sz val="10"/>
        <color theme="1"/>
        <rFont val="Avenir Next LT Pro"/>
        <family val="2"/>
      </rPr>
      <t>d</t>
    </r>
    <r>
      <rPr>
        <sz val="10"/>
        <color theme="1"/>
        <rFont val="Avenir Next LT Pro"/>
        <family val="2"/>
      </rPr>
      <t xml:space="preserve"> Units are in pounds of pollutant per million standard cubic feet of natural gas fired.  Data are for all natural gas combustion sources. The emission factors in this table may be</t>
    </r>
  </si>
  <si>
    <t>converted to other natural gas heating values by multiplying the given emission factor by the ratio of the specified heating value to this average heating value.</t>
  </si>
  <si>
    <r>
      <rPr>
        <vertAlign val="superscript"/>
        <sz val="10"/>
        <color theme="1"/>
        <rFont val="Avenir Next LT Pro"/>
        <family val="2"/>
      </rPr>
      <t>e</t>
    </r>
    <r>
      <rPr>
        <sz val="10"/>
        <color theme="1"/>
        <rFont val="Avenir Next LT Pro"/>
        <family val="2"/>
      </rPr>
      <t xml:space="preserve"> All PM (total, condensible, and filterable) is assumed to be less than 1.0 micrometer in diameter. Therefore, the PM emission factors presented here may be used to estimate PM</t>
    </r>
    <r>
      <rPr>
        <vertAlign val="subscript"/>
        <sz val="10"/>
        <color theme="1"/>
        <rFont val="Avenir Next LT Pro"/>
        <family val="2"/>
      </rPr>
      <t>10</t>
    </r>
    <r>
      <rPr>
        <sz val="10"/>
        <color theme="1"/>
        <rFont val="Avenir Next LT Pro"/>
        <family val="2"/>
      </rPr>
      <t>,</t>
    </r>
  </si>
  <si>
    <r>
      <t>PM</t>
    </r>
    <r>
      <rPr>
        <vertAlign val="subscript"/>
        <sz val="10"/>
        <color theme="1"/>
        <rFont val="Avenir Next LT Pro"/>
        <family val="2"/>
      </rPr>
      <t>2.5</t>
    </r>
    <r>
      <rPr>
        <sz val="10"/>
        <color theme="1"/>
        <rFont val="Avenir Next LT Pro"/>
        <family val="2"/>
      </rPr>
      <t xml:space="preserve"> or PM</t>
    </r>
    <r>
      <rPr>
        <vertAlign val="subscript"/>
        <sz val="10"/>
        <color theme="1"/>
        <rFont val="Avenir Next LT Pro"/>
        <family val="2"/>
      </rPr>
      <t>1</t>
    </r>
    <r>
      <rPr>
        <sz val="10"/>
        <color theme="1"/>
        <rFont val="Avenir Next LT Pro"/>
        <family val="2"/>
      </rPr>
      <t xml:space="preserve"> emissions. Total PM is the sum of the filterable PM and condensible PM. Condensible PM is the particulate matter collected using EPA Method 202 (or equivalent).</t>
    </r>
  </si>
  <si>
    <t>Filterable PM is the particulate matter collected on, or prior to, the filter of an EPA Method 5 (or equivalent) sampling train.</t>
  </si>
  <si>
    <r>
      <rPr>
        <vertAlign val="superscript"/>
        <sz val="10"/>
        <color theme="1"/>
        <rFont val="Avenir Next LT Pro"/>
        <family val="2"/>
      </rPr>
      <t>f</t>
    </r>
    <r>
      <rPr>
        <sz val="10"/>
        <color theme="1"/>
        <rFont val="Avenir Next LT Pro"/>
        <family val="2"/>
      </rPr>
      <t xml:space="preserve">  ROG emission factors were derived using the speciation of organic compounds list in Table 1.4-3 in AP 42 and removing the compounds consistent with the CARB definition of ROG.</t>
    </r>
  </si>
  <si>
    <r>
      <t xml:space="preserve">Compilation of Air Pollutant Emission Factors (AP-42), Fifth Edition, </t>
    </r>
    <r>
      <rPr>
        <i/>
        <sz val="12"/>
        <color theme="1"/>
        <rFont val="Avenir Next LT Pro"/>
        <family val="2"/>
      </rPr>
      <t>Volume 1, Stationary Point and Area Sources</t>
    </r>
  </si>
  <si>
    <t>All Chapters included in Volume 1 are located at:</t>
  </si>
  <si>
    <t>https://www.epa.gov/air-emissions-factors-and-quantification/ap-42-compilation-air-emission-factors</t>
  </si>
  <si>
    <t>Natural gas emission factors for criteria pollutants - US EPA - AP-42, vol. 1, CH 1.4: Natural Gas Combustion found at:</t>
  </si>
  <si>
    <t>https://www3.epa.gov/ttnchie1/ap42/ch01/final/c01s04.pdf</t>
  </si>
  <si>
    <t xml:space="preserve">California Air Resources Board. January 2009. Definitions of VOC and ROG. </t>
  </si>
  <si>
    <t>https://www.arb.ca.gov/ei/speciate/voc_rog_dfn_1_09.pdf</t>
  </si>
  <si>
    <t>Criteria Pollutant California Average Grid Electricity Emission Factors</t>
  </si>
  <si>
    <t>(MT/MWh)</t>
  </si>
  <si>
    <t>(MT/kWh)</t>
  </si>
  <si>
    <t>ROG</t>
  </si>
  <si>
    <r>
      <t>NO</t>
    </r>
    <r>
      <rPr>
        <vertAlign val="subscript"/>
        <sz val="12"/>
        <color theme="1"/>
        <rFont val="Avenir Next LT Pro"/>
        <family val="2"/>
      </rPr>
      <t>x</t>
    </r>
  </si>
  <si>
    <t>PM</t>
  </si>
  <si>
    <r>
      <t>PM</t>
    </r>
    <r>
      <rPr>
        <vertAlign val="subscript"/>
        <sz val="12"/>
        <color theme="1"/>
        <rFont val="Avenir Next LT Pro"/>
        <family val="2"/>
      </rPr>
      <t>10</t>
    </r>
  </si>
  <si>
    <r>
      <t>PM</t>
    </r>
    <r>
      <rPr>
        <vertAlign val="subscript"/>
        <sz val="12"/>
        <color theme="1"/>
        <rFont val="Avenir Next LT Pro"/>
        <family val="2"/>
      </rPr>
      <t>2.5</t>
    </r>
  </si>
  <si>
    <t xml:space="preserve">Criteria pollutant data is derived from CARB's criteria pollutant emissions inventory for statewide stationary sources of fuel combustion for </t>
  </si>
  <si>
    <t xml:space="preserve">electric utilities and cogeneration. The latest update is based on 2017 estimated annual average emissions. </t>
  </si>
  <si>
    <t>Criteria pollutant emissions data are available online at:</t>
  </si>
  <si>
    <t>https://ww2.arb.ca.gov/applications/statewide-emissions</t>
  </si>
  <si>
    <t xml:space="preserve">Consumption data for in-state generation were obtained from the CEC Energy Almanac, last updated June 2021 available online at: </t>
  </si>
  <si>
    <t>GWPs of Refrigerants</t>
  </si>
  <si>
    <t>Emission Reduction Factor</t>
  </si>
  <si>
    <t>Unit</t>
  </si>
  <si>
    <t>Default Value</t>
  </si>
  <si>
    <r>
      <t>MTCO</t>
    </r>
    <r>
      <rPr>
        <vertAlign val="subscript"/>
        <sz val="12"/>
        <rFont val="Avenir Next LT Pro"/>
        <family val="2"/>
      </rPr>
      <t>2</t>
    </r>
    <r>
      <rPr>
        <sz val="12"/>
        <rFont val="Avenir Next LT Pro"/>
        <family val="2"/>
      </rPr>
      <t>e/metric ton</t>
    </r>
  </si>
  <si>
    <t>CARB Refrigerant Management Program (Weighted GWP of 2020 Cold Storage Inventory)</t>
  </si>
  <si>
    <t>R-22</t>
  </si>
  <si>
    <t>IPCC Fourth Assessment Report (AR4)</t>
  </si>
  <si>
    <t>R-290 (Propane)</t>
  </si>
  <si>
    <t>R-404A</t>
  </si>
  <si>
    <t>R-448A</t>
  </si>
  <si>
    <t>R-449A</t>
  </si>
  <si>
    <t>R-507</t>
  </si>
  <si>
    <t>R-717 (Ammonia)</t>
  </si>
  <si>
    <t>R-718 (Water)</t>
  </si>
  <si>
    <t>CARB Refrigerant Management Program</t>
  </si>
  <si>
    <t>R-729 (Air)</t>
  </si>
  <si>
    <t>R-744 (Carbon Dioxide)</t>
  </si>
  <si>
    <t>R-11</t>
  </si>
  <si>
    <t>R-12</t>
  </si>
  <si>
    <t>R-13</t>
  </si>
  <si>
    <t>R-13b1</t>
  </si>
  <si>
    <t>R-14</t>
  </si>
  <si>
    <t>R-23</t>
  </si>
  <si>
    <t>R-32</t>
  </si>
  <si>
    <t>R-113</t>
  </si>
  <si>
    <t>R-114</t>
  </si>
  <si>
    <t>R-115</t>
  </si>
  <si>
    <t>R-116</t>
  </si>
  <si>
    <t>R-123</t>
  </si>
  <si>
    <t>R-124</t>
  </si>
  <si>
    <t>R-125</t>
  </si>
  <si>
    <t>R-134a</t>
  </si>
  <si>
    <t>IPCC Fourth Assessment Report (AR4) (Used as default refrigerant for TRUs)</t>
  </si>
  <si>
    <t>R-141b</t>
  </si>
  <si>
    <t>R-142b</t>
  </si>
  <si>
    <t>R-143a</t>
  </si>
  <si>
    <t>R-152a</t>
  </si>
  <si>
    <t>R-161 (Fluoroethane)</t>
  </si>
  <si>
    <t>R-170 (Ethane)</t>
  </si>
  <si>
    <t>R-218</t>
  </si>
  <si>
    <t>R-225ca</t>
  </si>
  <si>
    <t>R-225cb</t>
  </si>
  <si>
    <t>R-227ea</t>
  </si>
  <si>
    <t>R-236fa</t>
  </si>
  <si>
    <t>R-245fa</t>
  </si>
  <si>
    <t>R-290</t>
  </si>
  <si>
    <t>R-365mfc</t>
  </si>
  <si>
    <t>R-401A</t>
  </si>
  <si>
    <t>R-401B</t>
  </si>
  <si>
    <t>R-401C</t>
  </si>
  <si>
    <t>R-402A</t>
  </si>
  <si>
    <t>R-402B</t>
  </si>
  <si>
    <t>R-403B</t>
  </si>
  <si>
    <t>R-406A</t>
  </si>
  <si>
    <t>R-407A</t>
  </si>
  <si>
    <t>R-407B</t>
  </si>
  <si>
    <t>R-407C</t>
  </si>
  <si>
    <t>R-407D</t>
  </si>
  <si>
    <t>R-407F</t>
  </si>
  <si>
    <t>R-407H</t>
  </si>
  <si>
    <t>R-408A</t>
  </si>
  <si>
    <t>R-409A</t>
  </si>
  <si>
    <t>R-410A</t>
  </si>
  <si>
    <t>R-410B</t>
  </si>
  <si>
    <t>R-411A</t>
  </si>
  <si>
    <t>R-411B</t>
  </si>
  <si>
    <t>R-413A</t>
  </si>
  <si>
    <t>R-414A</t>
  </si>
  <si>
    <t>R-414B</t>
  </si>
  <si>
    <t>R-416A</t>
  </si>
  <si>
    <t>R-417A</t>
  </si>
  <si>
    <t>R-417C</t>
  </si>
  <si>
    <t>R-420A</t>
  </si>
  <si>
    <t>R-421A</t>
  </si>
  <si>
    <t>R-421B</t>
  </si>
  <si>
    <t>R-422A</t>
  </si>
  <si>
    <t>R-422B</t>
  </si>
  <si>
    <t>R-422C</t>
  </si>
  <si>
    <t>R-422D</t>
  </si>
  <si>
    <t>R-423A</t>
  </si>
  <si>
    <t>R-424A</t>
  </si>
  <si>
    <t>R-426A</t>
  </si>
  <si>
    <t>R-427A</t>
  </si>
  <si>
    <t>R-428A</t>
  </si>
  <si>
    <t>R-434A</t>
  </si>
  <si>
    <t>R-437A</t>
  </si>
  <si>
    <t>R-438A</t>
  </si>
  <si>
    <t>R-442AF</t>
  </si>
  <si>
    <t>R-449B</t>
  </si>
  <si>
    <t>R-450A</t>
  </si>
  <si>
    <t>R-452A</t>
  </si>
  <si>
    <t>R-452B</t>
  </si>
  <si>
    <t>R-453A</t>
  </si>
  <si>
    <t>R-454B</t>
  </si>
  <si>
    <t>R-466A</t>
  </si>
  <si>
    <t>R-500</t>
  </si>
  <si>
    <t>R-502</t>
  </si>
  <si>
    <t>R-503</t>
  </si>
  <si>
    <t>R-508B</t>
  </si>
  <si>
    <t>R-513A</t>
  </si>
  <si>
    <t>R-514A</t>
  </si>
  <si>
    <t>IPCC Fifth Assessment Report (AR5)</t>
  </si>
  <si>
    <t>R-600a (Isobutane)</t>
  </si>
  <si>
    <t>R-601 (Pentane)</t>
  </si>
  <si>
    <t>R-717</t>
  </si>
  <si>
    <t>R-744</t>
  </si>
  <si>
    <t>R-1132a</t>
  </si>
  <si>
    <t>R-1141</t>
  </si>
  <si>
    <t>R-1224yd(Z)</t>
  </si>
  <si>
    <t xml:space="preserve">R-1225ye(E) </t>
  </si>
  <si>
    <t>R-1225ye(Z)</t>
  </si>
  <si>
    <t>R-1234yf</t>
  </si>
  <si>
    <t>R-1234zd(E)</t>
  </si>
  <si>
    <t>R-1234ze(E)</t>
  </si>
  <si>
    <t>R-1234ze(Z)</t>
  </si>
  <si>
    <t>R-1336(Z)</t>
  </si>
  <si>
    <t>R-4310mee</t>
  </si>
  <si>
    <t>EP-88</t>
  </si>
  <si>
    <t>FOR12A</t>
  </si>
  <si>
    <t>FOR12B</t>
  </si>
  <si>
    <t>Free Zone</t>
  </si>
  <si>
    <t>Freeze 12</t>
  </si>
  <si>
    <t>G2018C</t>
  </si>
  <si>
    <t>GHG-HP</t>
  </si>
  <si>
    <t>GHG-X5</t>
  </si>
  <si>
    <t>Glycol</t>
  </si>
  <si>
    <t>HFC-1243zf</t>
  </si>
  <si>
    <t>HFC-1345zfc</t>
  </si>
  <si>
    <t>Hot Shot 2</t>
  </si>
  <si>
    <t>Isceon MO89</t>
  </si>
  <si>
    <t>NARM-502</t>
  </si>
  <si>
    <t>https://ww2.arb.ca.gov/resources/documents/high-gwp-refrigerants</t>
  </si>
  <si>
    <t>IPCC, 2007: Climate Change 2007: The Physical Science Basis. Contribution of Working Group I to the Fourth Assessment Report of the Intergovernmental Panel on Climate Change</t>
  </si>
  <si>
    <t>[Solomon, S., D. Qin, M. Manning, Z. Chen, M. Marquis, K.B. Averyt, M. Tignor and H.L. Miller (eds.)]. Cambridge University Press, Cambridge, United Kingdom and New York, NY,</t>
  </si>
  <si>
    <t>USA., 996 pp.</t>
  </si>
  <si>
    <t>https://www.ipcc.ch/report/ar4/wg1/</t>
  </si>
  <si>
    <t>IPCC, 2014: Climate Change 2014: Synthesis Report. Contribution of Working Groups I, II and III to the Fifth Assessment Report of the Intergovernmental Panel on Climate Change</t>
  </si>
  <si>
    <t>[Core Writing Team, R.K. Pachauri and L.A. Meyer (eds.)]. IPCC, Geneva, Switzerland, 151 pp.</t>
  </si>
  <si>
    <t>https://www.ipcc.ch/report/ar5/syr/</t>
  </si>
  <si>
    <t>Refrigerant Leakage Assumptions</t>
  </si>
  <si>
    <t>Average Annual Leak Rate</t>
  </si>
  <si>
    <t>Average Lifetime</t>
  </si>
  <si>
    <t>Industrial Refrigeration systems with charge &gt;50 – &lt;200 lbs</t>
  </si>
  <si>
    <t>%</t>
  </si>
  <si>
    <t>years</t>
  </si>
  <si>
    <t>Industrial Refrigeration systems with charge 200 – &lt;2,000 lbs</t>
  </si>
  <si>
    <t>Industrial Refrigeration systems with charge ≥ 2,000 lbs</t>
  </si>
  <si>
    <t>CARB. (2020). Proposed Amendments to the Prohibitions on Use of Certain Hydrofluorocarbons in Stationary</t>
  </si>
  <si>
    <t>Refrigeration, Chillers, Aerosols, Propellants, and Foam End-Uses Regulation</t>
  </si>
  <si>
    <t>https://ww3.arb.ca.gov/regact/2020/hfc2020/appb.pdf</t>
  </si>
  <si>
    <t>Refrigerant End-of-Life Leakage Assumptions</t>
  </si>
  <si>
    <t>Industrial Refrigeration systems with charge &gt;50 lbs</t>
  </si>
  <si>
    <r>
      <t>California 2019 average industrial sector energy prices</t>
    </r>
    <r>
      <rPr>
        <b/>
        <vertAlign val="superscript"/>
        <sz val="12"/>
        <color theme="1"/>
        <rFont val="Avenir Next LT Pro"/>
        <family val="2"/>
      </rPr>
      <t>[1]</t>
    </r>
  </si>
  <si>
    <t>Energy Type</t>
  </si>
  <si>
    <t>Price</t>
  </si>
  <si>
    <t>Electricity</t>
  </si>
  <si>
    <t>per kWh</t>
  </si>
  <si>
    <t>Natural Gas</t>
  </si>
  <si>
    <t>per therm</t>
  </si>
  <si>
    <t>[1] U.S. Energy Information Administration (as of 2023)</t>
  </si>
  <si>
    <r>
      <t>West Coast average retail fuel prices</t>
    </r>
    <r>
      <rPr>
        <b/>
        <vertAlign val="superscript"/>
        <sz val="12"/>
        <color theme="1"/>
        <rFont val="Avenir Next LT Pro"/>
        <family val="2"/>
      </rPr>
      <t>[2]</t>
    </r>
  </si>
  <si>
    <t>Fuel Type</t>
  </si>
  <si>
    <t>Gasoline</t>
  </si>
  <si>
    <t>per gallon</t>
  </si>
  <si>
    <t>Diesel</t>
  </si>
  <si>
    <t>Compressed Natural Gas (CNG)</t>
  </si>
  <si>
    <t>per cubic foot</t>
  </si>
  <si>
    <t>Liquefied Natural Gas (LNG)</t>
  </si>
  <si>
    <t>per DGE</t>
  </si>
  <si>
    <t>Ethanol (E85)</t>
  </si>
  <si>
    <t>Propane</t>
  </si>
  <si>
    <t>Biodiesel (B5/B20)</t>
  </si>
  <si>
    <r>
      <t xml:space="preserve">Hydrogen </t>
    </r>
    <r>
      <rPr>
        <vertAlign val="superscript"/>
        <sz val="12"/>
        <color rgb="FF000000"/>
        <rFont val="Avenir Next LT Pro"/>
        <family val="2"/>
      </rPr>
      <t>[3]</t>
    </r>
  </si>
  <si>
    <t>per kilogram</t>
  </si>
  <si>
    <t>[2] U.S. Department of Energy (average from January to October 2022). The West</t>
  </si>
  <si>
    <t>Coast region defined by the U.S. Energy Information Administration includes</t>
  </si>
  <si>
    <t>California, Oregon, Washington, Nevada, Arizona, Hawaii and Alaska.</t>
  </si>
  <si>
    <t>[3] California Energy Commission and California Air Resources Board (sales-weighted</t>
  </si>
  <si>
    <t>average).</t>
  </si>
  <si>
    <t>Reference</t>
  </si>
  <si>
    <r>
      <t xml:space="preserve">CARB. (2023). </t>
    </r>
    <r>
      <rPr>
        <i/>
        <sz val="12"/>
        <color theme="1"/>
        <rFont val="Avenir Next LT Pro"/>
        <family val="2"/>
      </rPr>
      <t>Co-benefit Assessment Methodology for Energy and Fuel Cost Savings.</t>
    </r>
  </si>
  <si>
    <t>https://ww2.arb.ca.gov/sites/default/files/auction-proceeds/final_energyfuelcost_am_2023.pdf</t>
  </si>
  <si>
    <t xml:space="preserve">Documentation Tab </t>
  </si>
  <si>
    <t>AB 1550 Criteria Table: Step 1</t>
  </si>
  <si>
    <t>Type of Facility</t>
  </si>
  <si>
    <t>Components - Inputs_General</t>
  </si>
  <si>
    <t>Type of Fan</t>
  </si>
  <si>
    <t>Method of Calculation</t>
  </si>
  <si>
    <t>None</t>
  </si>
  <si>
    <t>Year-Round Facility</t>
  </si>
  <si>
    <t>Standard</t>
  </si>
  <si>
    <t>Third-Party Tool: MEASUR</t>
  </si>
  <si>
    <t>No</t>
  </si>
  <si>
    <t>Disadvantaged and Low-Income Community</t>
  </si>
  <si>
    <t>Seasonal Facility</t>
  </si>
  <si>
    <t>Tier I</t>
  </si>
  <si>
    <t>Advanced motors and controls including variable frequency drives</t>
  </si>
  <si>
    <t>Variable frequency or speed drive (VFD or VSD)</t>
  </si>
  <si>
    <t>Third-Party Tool: AIRMaster+</t>
  </si>
  <si>
    <t>Disadvantaged Community</t>
  </si>
  <si>
    <t>Tier II</t>
  </si>
  <si>
    <t>Metering Data</t>
  </si>
  <si>
    <t>Low-Income Community</t>
  </si>
  <si>
    <t>Other types of controls, such as compressed air and system optimization</t>
  </si>
  <si>
    <t>Other (please provide a description in the "Notes" column)</t>
  </si>
  <si>
    <t>Buffer Zone</t>
  </si>
  <si>
    <t>Specification Sheets</t>
  </si>
  <si>
    <t>Electric boilers/kilns</t>
  </si>
  <si>
    <t>Electric</t>
  </si>
  <si>
    <t>Internal metering and software to manage and control energy usage, as part of a larger project that reduces energy usage</t>
  </si>
  <si>
    <t>Machine drive controls and upgrades</t>
  </si>
  <si>
    <t>Solar Thermal</t>
  </si>
  <si>
    <t>Other technologies that meet eligibility criteria (please provide a description in the "Notes" column)</t>
  </si>
  <si>
    <t>Components - Inputs_Refrigerants</t>
  </si>
  <si>
    <t>Low global warming potential refrigerants</t>
  </si>
  <si>
    <t>DO NOT USE</t>
  </si>
  <si>
    <t>Total (Local)</t>
  </si>
  <si>
    <t>Total (Local only)</t>
  </si>
  <si>
    <t>        Questions pertaining to the INDIGO Program should be sent to the</t>
  </si>
  <si>
    <t>INDIGO program email.</t>
  </si>
  <si>
    <t>Black with thin solid outline</t>
  </si>
  <si>
    <t>Green with thick solid outline</t>
  </si>
  <si>
    <t>CARB released the Draft INDIGO Benefits Calculator Tool and Draft INDIGO Quantification Methodology for public comment on April 2, 2024. This INDIGO</t>
  </si>
  <si>
    <t>"Documentation" tab</t>
  </si>
  <si>
    <t>"Definitions and Conversions" tab</t>
  </si>
  <si>
    <t>"Co-benefits Summary" tab</t>
  </si>
  <si>
    <t>"GHG Summary" tab</t>
  </si>
  <si>
    <t>"Inputs_AB1550" tab</t>
  </si>
  <si>
    <t>"Inputs_Motors" tab</t>
  </si>
  <si>
    <t>"Inputs_General" tab</t>
  </si>
  <si>
    <t>"Project Info" tab</t>
  </si>
  <si>
    <t>"Read Me"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</si>
</sst>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8" formatCode="&quot;$&quot;#,##0.00_);[Red]\(&quot;$&quot;#,##0.00\)"/>
    <numFmt numFmtId="41" formatCode="_(* #,##0_);_(* \(#,##0\);_(* &quot;-&quot;_);_(@_)"/>
    <numFmt numFmtId="44" formatCode="_(&quot;$&quot;* #,##0.00_);_(&quot;$&quot;* \(#,##0.00\);_(&quot;$&quot;* &quot;-&quot;??_);_(@_)"/>
    <numFmt numFmtId="43" formatCode="_(* #,##0.00_);_(* \(#,##0.00\);_(* &quot;-&quot;??_);_(@_)"/>
    <numFmt numFmtId="164" formatCode="0."/>
    <numFmt numFmtId="165" formatCode="_(&quot;$&quot;* #,##0_);_(&quot;$&quot;* \(#,##0\);_(&quot;$&quot;* &quot;-&quot;??_);_(@_)"/>
    <numFmt numFmtId="166" formatCode="0.0"/>
    <numFmt numFmtId="167" formatCode="0.0000"/>
    <numFmt numFmtId="168" formatCode="0.00000"/>
    <numFmt numFmtId="169" formatCode="0.0000000"/>
    <numFmt numFmtId="170" formatCode="0.000000000"/>
    <numFmt numFmtId="171" formatCode="0.00000000"/>
    <numFmt numFmtId="172" formatCode="0.000000"/>
    <numFmt numFmtId="173" formatCode="0.0%"/>
    <numFmt numFmtId="174" formatCode="&quot;$&quot;#,##0.0000_);[Red]\(&quot;$&quot;#,##0.0000\)"/>
    <numFmt numFmtId="175" formatCode="&quot;$&quot;#,##0"/>
    <numFmt numFmtId="176" formatCode="m/d/yyyy;@"/>
    <numFmt numFmtId="177" formatCode="[&lt;=9999999]###\-####;\(###\)\ ###\-####"/>
    <numFmt numFmtId="178" formatCode="&quot;$&quot;#,##0.00000_);[Red]\(&quot;$&quot;#,##0.00000\)"/>
    <numFmt numFmtId="179" formatCode="&quot;$&quot;#,##0.00000000_);[Red]\(&quot;$&quot;#,##0.00000000\)"/>
  </numFmts>
  <fonts count="51">
    <font>
      <sz val="11"/>
      <color theme="1"/>
      <name val="Calibri"/>
      <family val="2"/>
      <scheme val="minor"/>
    </font>
    <font>
      <sz val="11"/>
      <color theme="1"/>
      <name val="Calibri"/>
      <family val="2"/>
      <scheme val="minor"/>
    </font>
    <font>
      <sz val="10"/>
      <name val="Arial"/>
      <family val="2"/>
    </font>
    <font>
      <u/>
      <sz val="12"/>
      <color theme="10"/>
      <name val="Arial"/>
      <family val="2"/>
    </font>
    <font>
      <u/>
      <sz val="11"/>
      <color theme="10"/>
      <name val="Calibri"/>
      <family val="2"/>
    </font>
    <font>
      <sz val="12"/>
      <color rgb="FF000000"/>
      <name val="Wingdings"/>
      <charset val="2"/>
    </font>
    <font>
      <sz val="9"/>
      <color theme="1"/>
      <name val="Arial"/>
      <family val="2"/>
    </font>
    <font>
      <b/>
      <sz val="9"/>
      <name val="Arial"/>
      <family val="2"/>
    </font>
    <font>
      <u/>
      <sz val="12"/>
      <color theme="10"/>
      <name val="Avenir Next LT Pro"/>
      <family val="2"/>
    </font>
    <font>
      <sz val="12"/>
      <color theme="1"/>
      <name val="Avenir Next LT Pro"/>
      <family val="2"/>
    </font>
    <font>
      <b/>
      <sz val="16"/>
      <color theme="1"/>
      <name val="Avenir Next LT Pro"/>
      <family val="2"/>
    </font>
    <font>
      <sz val="11"/>
      <color theme="1"/>
      <name val="Avenir Next LT Pro"/>
      <family val="2"/>
    </font>
    <font>
      <b/>
      <sz val="16"/>
      <name val="Avenir Next LT Pro"/>
      <family val="2"/>
    </font>
    <font>
      <b/>
      <sz val="16"/>
      <color rgb="FF0000FF"/>
      <name val="Avenir Next LT Pro"/>
      <family val="2"/>
    </font>
    <font>
      <sz val="12"/>
      <name val="Avenir Next LT Pro"/>
      <family val="2"/>
    </font>
    <font>
      <b/>
      <sz val="12"/>
      <color theme="1"/>
      <name val="Avenir Next LT Pro"/>
      <family val="2"/>
    </font>
    <font>
      <sz val="12"/>
      <color rgb="FFFF0000"/>
      <name val="Avenir Next LT Pro"/>
      <family val="2"/>
    </font>
    <font>
      <vertAlign val="subscript"/>
      <sz val="12"/>
      <color theme="1"/>
      <name val="Avenir Next LT Pro"/>
      <family val="2"/>
    </font>
    <font>
      <sz val="11"/>
      <color rgb="FFFF0000"/>
      <name val="Avenir Next LT Pro"/>
      <family val="2"/>
    </font>
    <font>
      <b/>
      <vertAlign val="subscript"/>
      <sz val="12"/>
      <color theme="1"/>
      <name val="Avenir Next LT Pro"/>
      <family val="2"/>
    </font>
    <font>
      <b/>
      <vertAlign val="superscript"/>
      <sz val="12"/>
      <color theme="1"/>
      <name val="Avenir Next LT Pro"/>
      <family val="2"/>
    </font>
    <font>
      <vertAlign val="superscript"/>
      <sz val="12"/>
      <color theme="1"/>
      <name val="Avenir Next LT Pro"/>
      <family val="2"/>
    </font>
    <font>
      <sz val="10"/>
      <color theme="1"/>
      <name val="Avenir Next LT Pro"/>
      <family val="2"/>
    </font>
    <font>
      <vertAlign val="superscript"/>
      <sz val="10"/>
      <color theme="1"/>
      <name val="Avenir Next LT Pro"/>
      <family val="2"/>
    </font>
    <font>
      <vertAlign val="subscript"/>
      <sz val="10"/>
      <color theme="1"/>
      <name val="Avenir Next LT Pro"/>
      <family val="2"/>
    </font>
    <font>
      <i/>
      <sz val="12"/>
      <color theme="1"/>
      <name val="Avenir Next LT Pro"/>
      <family val="2"/>
    </font>
    <font>
      <vertAlign val="subscript"/>
      <sz val="12"/>
      <name val="Avenir Next LT Pro"/>
      <family val="2"/>
    </font>
    <font>
      <b/>
      <sz val="12"/>
      <color rgb="FF000000"/>
      <name val="Avenir Next LT Pro"/>
      <family val="2"/>
    </font>
    <font>
      <sz val="12"/>
      <color rgb="FF000000"/>
      <name val="Avenir Next LT Pro"/>
      <family val="2"/>
    </font>
    <font>
      <sz val="10"/>
      <color rgb="FF000000"/>
      <name val="Avenir Next LT Pro"/>
      <family val="2"/>
    </font>
    <font>
      <vertAlign val="superscript"/>
      <sz val="12"/>
      <color rgb="FF000000"/>
      <name val="Avenir Next LT Pro"/>
      <family val="2"/>
    </font>
    <font>
      <sz val="11"/>
      <name val="Avenir Next LT Pro"/>
      <family val="2"/>
    </font>
    <font>
      <b/>
      <sz val="11"/>
      <color theme="1"/>
      <name val="Avenir Next LT Pro"/>
      <family val="2"/>
    </font>
    <font>
      <b/>
      <sz val="12"/>
      <name val="Avenir Next LT Pro"/>
      <family val="2"/>
    </font>
    <font>
      <b/>
      <sz val="12"/>
      <color theme="0"/>
      <name val="Avenir Next LT Pro"/>
      <family val="2"/>
    </font>
    <font>
      <sz val="12"/>
      <color theme="1" tint="0.499984740745262"/>
      <name val="Avenir Next LT Pro"/>
      <family val="2"/>
    </font>
    <font>
      <sz val="16"/>
      <color theme="1"/>
      <name val="Avenir Next LT Pro"/>
      <family val="2"/>
    </font>
    <font>
      <sz val="14"/>
      <color theme="1"/>
      <name val="Avenir Next LT Pro"/>
      <family val="2"/>
    </font>
    <font>
      <b/>
      <sz val="14"/>
      <color theme="1"/>
      <name val="Avenir Next LT Pro"/>
      <family val="2"/>
    </font>
    <font>
      <sz val="12"/>
      <color rgb="FF000000"/>
      <name val="Avenir Next LT Pro"/>
      <family val="2"/>
      <charset val="2"/>
    </font>
    <font>
      <b/>
      <sz val="14"/>
      <name val="Avenir Next LT Pro"/>
      <family val="2"/>
    </font>
    <font>
      <b/>
      <sz val="14"/>
      <color rgb="FF0000FF"/>
      <name val="Avenir Next LT Pro"/>
      <family val="2"/>
    </font>
    <font>
      <sz val="12"/>
      <color theme="0"/>
      <name val="Avenir Next LT Pro"/>
      <family val="2"/>
    </font>
    <font>
      <i/>
      <sz val="12"/>
      <name val="Avenir Next LT Pro"/>
      <family val="2"/>
    </font>
    <font>
      <u/>
      <sz val="12"/>
      <color indexed="12"/>
      <name val="Avenir Next LT Pro"/>
      <family val="2"/>
    </font>
    <font>
      <sz val="10"/>
      <name val="Avenir Next LT Pro"/>
      <family val="2"/>
    </font>
    <font>
      <u/>
      <sz val="12"/>
      <name val="Avenir Next LT Pro"/>
      <family val="2"/>
    </font>
    <font>
      <u/>
      <sz val="12"/>
      <color rgb="FF0000FF"/>
      <name val="Avenir Next LT Pro"/>
      <family val="2"/>
    </font>
    <font>
      <sz val="12"/>
      <name val="Avenir Next LT Pro"/>
    </font>
    <font>
      <b/>
      <sz val="16"/>
      <color rgb="FFFF0000"/>
      <name val="Avenir Next LT Pro"/>
      <family val="2"/>
    </font>
    <font>
      <sz val="11"/>
      <color theme="1" tint="0.34998626667073579"/>
      <name val="Avenir Next LT Pro"/>
      <family val="2"/>
    </font>
  </fonts>
  <fills count="2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FF66"/>
        <bgColor indexed="64"/>
      </patternFill>
    </fill>
    <fill>
      <patternFill patternType="solid">
        <fgColor theme="1"/>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0"/>
        <bgColor indexed="64"/>
      </patternFill>
    </fill>
    <fill>
      <patternFill patternType="solid">
        <fgColor theme="0" tint="-0.14996795556505021"/>
        <bgColor indexed="64"/>
      </patternFill>
    </fill>
    <fill>
      <patternFill patternType="solid">
        <fgColor rgb="FFB7DEDF"/>
        <bgColor indexed="64"/>
      </patternFill>
    </fill>
    <fill>
      <patternFill patternType="solid">
        <fgColor rgb="FFFCD5B4"/>
        <bgColor indexed="64"/>
      </patternFill>
    </fill>
    <fill>
      <patternFill patternType="solid">
        <fgColor rgb="FFB1A0C7"/>
        <bgColor indexed="64"/>
      </patternFill>
    </fill>
    <fill>
      <patternFill patternType="darkUp">
        <fgColor auto="1"/>
        <bgColor theme="0" tint="-4.9989318521683403E-2"/>
      </patternFill>
    </fill>
    <fill>
      <patternFill patternType="solid">
        <fgColor rgb="FFB7DEE8"/>
        <bgColor indexed="64"/>
      </patternFill>
    </fill>
    <fill>
      <patternFill patternType="solid">
        <fgColor rgb="FFFFFF00"/>
        <bgColor indexed="64"/>
      </patternFill>
    </fill>
  </fills>
  <borders count="1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auto="1"/>
      </left>
      <right style="medium">
        <color auto="1"/>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style="thin">
        <color indexed="64"/>
      </left>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bottom/>
      <diagonal/>
    </border>
    <border>
      <left style="thin">
        <color auto="1"/>
      </left>
      <right style="medium">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thin">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thin">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double">
        <color auto="1"/>
      </left>
      <right style="double">
        <color auto="1"/>
      </right>
      <top style="double">
        <color auto="1"/>
      </top>
      <bottom style="double">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double">
        <color auto="1"/>
      </top>
      <bottom style="double">
        <color auto="1"/>
      </bottom>
      <diagonal/>
    </border>
    <border>
      <left style="double">
        <color auto="1"/>
      </left>
      <right style="medium">
        <color indexed="64"/>
      </right>
      <top style="double">
        <color auto="1"/>
      </top>
      <bottom style="double">
        <color auto="1"/>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right style="medium">
        <color indexed="64"/>
      </right>
      <top/>
      <bottom style="dotted">
        <color indexed="64"/>
      </bottom>
      <diagonal/>
    </border>
    <border>
      <left/>
      <right style="double">
        <color auto="1"/>
      </right>
      <top style="double">
        <color auto="1"/>
      </top>
      <bottom style="double">
        <color auto="1"/>
      </bottom>
      <diagonal/>
    </border>
    <border>
      <left style="double">
        <color auto="1"/>
      </left>
      <right/>
      <top style="double">
        <color auto="1"/>
      </top>
      <bottom style="double">
        <color auto="1"/>
      </bottom>
      <diagonal/>
    </border>
    <border>
      <left/>
      <right style="double">
        <color auto="1"/>
      </right>
      <top style="double">
        <color auto="1"/>
      </top>
      <bottom/>
      <diagonal/>
    </border>
    <border>
      <left style="double">
        <color auto="1"/>
      </left>
      <right/>
      <top style="double">
        <color auto="1"/>
      </top>
      <bottom/>
      <diagonal/>
    </border>
    <border>
      <left style="double">
        <color auto="1"/>
      </left>
      <right style="double">
        <color auto="1"/>
      </right>
      <top/>
      <bottom style="double">
        <color auto="1"/>
      </bottom>
      <diagonal/>
    </border>
    <border>
      <left style="double">
        <color auto="1"/>
      </left>
      <right style="double">
        <color auto="1"/>
      </right>
      <top style="double">
        <color auto="1"/>
      </top>
      <bottom/>
      <diagonal/>
    </border>
    <border>
      <left/>
      <right style="double">
        <color auto="1"/>
      </right>
      <top style="double">
        <color auto="1"/>
      </top>
      <bottom style="medium">
        <color indexed="64"/>
      </bottom>
      <diagonal/>
    </border>
    <border>
      <left style="double">
        <color auto="1"/>
      </left>
      <right style="medium">
        <color indexed="64"/>
      </right>
      <top/>
      <bottom style="double">
        <color auto="1"/>
      </bottom>
      <diagonal/>
    </border>
    <border>
      <left style="double">
        <color auto="1"/>
      </left>
      <right style="medium">
        <color indexed="64"/>
      </right>
      <top style="double">
        <color auto="1"/>
      </top>
      <bottom style="medium">
        <color indexed="64"/>
      </bottom>
      <diagonal/>
    </border>
    <border>
      <left style="dotted">
        <color indexed="64"/>
      </left>
      <right style="medium">
        <color indexed="64"/>
      </right>
      <top/>
      <bottom style="dotted">
        <color indexed="64"/>
      </bottom>
      <diagonal/>
    </border>
    <border>
      <left/>
      <right style="thin">
        <color indexed="64"/>
      </right>
      <top style="medium">
        <color indexed="64"/>
      </top>
      <bottom/>
      <diagonal/>
    </border>
    <border>
      <left style="double">
        <color auto="1"/>
      </left>
      <right/>
      <top/>
      <bottom/>
      <diagonal/>
    </border>
    <border>
      <left style="thin">
        <color indexed="64"/>
      </left>
      <right style="medium">
        <color indexed="64"/>
      </right>
      <top style="double">
        <color auto="1"/>
      </top>
      <bottom style="thin">
        <color indexed="64"/>
      </bottom>
      <diagonal/>
    </border>
    <border>
      <left style="thin">
        <color indexed="64"/>
      </left>
      <right/>
      <top/>
      <bottom style="double">
        <color indexed="64"/>
      </bottom>
      <diagonal/>
    </border>
    <border>
      <left style="double">
        <color auto="1"/>
      </left>
      <right style="thin">
        <color indexed="64"/>
      </right>
      <top style="double">
        <color auto="1"/>
      </top>
      <bottom style="double">
        <color indexed="64"/>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style="dotted">
        <color indexed="64"/>
      </top>
      <bottom/>
      <diagonal/>
    </border>
    <border>
      <left style="medium">
        <color theme="0"/>
      </left>
      <right style="medium">
        <color theme="0"/>
      </right>
      <top style="medium">
        <color theme="0"/>
      </top>
      <bottom style="medium">
        <color theme="0"/>
      </bottom>
      <diagonal/>
    </border>
    <border>
      <left style="slantDashDot">
        <color indexed="64"/>
      </left>
      <right style="slantDashDot">
        <color indexed="64"/>
      </right>
      <top style="slantDashDot">
        <color indexed="64"/>
      </top>
      <bottom/>
      <diagonal/>
    </border>
    <border>
      <left style="double">
        <color auto="1"/>
      </left>
      <right style="double">
        <color auto="1"/>
      </right>
      <top/>
      <bottom/>
      <diagonal/>
    </border>
    <border>
      <left style="medium">
        <color indexed="64"/>
      </left>
      <right style="medium">
        <color indexed="64"/>
      </right>
      <top style="double">
        <color auto="1"/>
      </top>
      <bottom style="dotted">
        <color indexed="64"/>
      </bottom>
      <diagonal/>
    </border>
    <border>
      <left/>
      <right style="double">
        <color indexed="64"/>
      </right>
      <top/>
      <bottom/>
      <diagonal/>
    </border>
    <border>
      <left style="double">
        <color auto="1"/>
      </left>
      <right style="medium">
        <color auto="1"/>
      </right>
      <top style="medium">
        <color indexed="64"/>
      </top>
      <bottom style="medium">
        <color auto="1"/>
      </bottom>
      <diagonal/>
    </border>
    <border>
      <left style="double">
        <color auto="1"/>
      </left>
      <right style="medium">
        <color auto="1"/>
      </right>
      <top style="medium">
        <color auto="1"/>
      </top>
      <bottom/>
      <diagonal/>
    </border>
    <border>
      <left style="double">
        <color auto="1"/>
      </left>
      <right style="medium">
        <color auto="1"/>
      </right>
      <top/>
      <bottom style="medium">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s>
  <cellStyleXfs count="15">
    <xf numFmtId="0" fontId="0" fillId="0" borderId="0"/>
    <xf numFmtId="43" fontId="2" fillId="0" borderId="0" applyFont="0" applyFill="0" applyBorder="0" applyAlignment="0" applyProtection="0"/>
    <xf numFmtId="0" fontId="1" fillId="0" borderId="0"/>
    <xf numFmtId="0" fontId="8" fillId="0" borderId="0" applyNumberForma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2" fillId="0" borderId="0"/>
    <xf numFmtId="43" fontId="1" fillId="0" borderId="0" applyFont="0" applyFill="0" applyBorder="0" applyAlignment="0" applyProtection="0"/>
    <xf numFmtId="0" fontId="1" fillId="0" borderId="0"/>
    <xf numFmtId="0" fontId="2" fillId="0" borderId="0"/>
    <xf numFmtId="0" fontId="4" fillId="0" borderId="0" applyNumberFormat="0" applyFill="0" applyBorder="0" applyAlignment="0" applyProtection="0">
      <alignment vertical="top"/>
      <protection locked="0"/>
    </xf>
    <xf numFmtId="0" fontId="3" fillId="0" borderId="0" applyNumberFormat="0" applyFill="0" applyBorder="0" applyAlignment="0" applyProtection="0"/>
    <xf numFmtId="0" fontId="1" fillId="0" borderId="0"/>
  </cellStyleXfs>
  <cellXfs count="822">
    <xf numFmtId="0" fontId="0" fillId="0" borderId="0" xfId="0"/>
    <xf numFmtId="0" fontId="0" fillId="0" borderId="0" xfId="0" applyProtection="1">
      <protection locked="0"/>
    </xf>
    <xf numFmtId="0" fontId="6" fillId="0" borderId="0" xfId="0" applyFont="1" applyProtection="1">
      <protection locked="0"/>
    </xf>
    <xf numFmtId="0" fontId="6" fillId="0" borderId="0" xfId="0" applyFont="1" applyAlignment="1" applyProtection="1">
      <alignment horizontal="left" wrapText="1"/>
      <protection locked="0"/>
    </xf>
    <xf numFmtId="0" fontId="6" fillId="0" borderId="0" xfId="0" applyFont="1" applyAlignment="1" applyProtection="1">
      <alignment horizontal="left"/>
      <protection locked="0"/>
    </xf>
    <xf numFmtId="14" fontId="0" fillId="0" borderId="0" xfId="0" applyNumberFormat="1" applyProtection="1">
      <protection locked="0"/>
    </xf>
    <xf numFmtId="3" fontId="0" fillId="0" borderId="0" xfId="0" applyNumberFormat="1" applyProtection="1">
      <protection locked="0"/>
    </xf>
    <xf numFmtId="0" fontId="6" fillId="0" borderId="0" xfId="0" applyFont="1"/>
    <xf numFmtId="0" fontId="6" fillId="0" borderId="75" xfId="0" applyFont="1" applyBorder="1" applyAlignment="1" applyProtection="1">
      <alignment horizontal="left" wrapText="1"/>
      <protection locked="0"/>
    </xf>
    <xf numFmtId="15" fontId="0" fillId="0" borderId="0" xfId="0" applyNumberFormat="1" applyProtection="1">
      <protection locked="0"/>
    </xf>
    <xf numFmtId="0" fontId="9" fillId="0" borderId="0" xfId="0" applyFont="1"/>
    <xf numFmtId="0" fontId="10" fillId="0" borderId="0" xfId="0" applyFont="1" applyAlignment="1">
      <alignment horizontal="centerContinuous" vertical="center"/>
    </xf>
    <xf numFmtId="0" fontId="11" fillId="0" borderId="0" xfId="0" applyFont="1"/>
    <xf numFmtId="0" fontId="11" fillId="0" borderId="0" xfId="0" applyFont="1" applyAlignment="1">
      <alignment horizontal="centerContinuous"/>
    </xf>
    <xf numFmtId="0" fontId="12" fillId="0" borderId="0" xfId="0" applyFont="1" applyAlignment="1">
      <alignment horizontal="centerContinuous" vertical="center"/>
    </xf>
    <xf numFmtId="0" fontId="13" fillId="0" borderId="0" xfId="0" applyFont="1" applyAlignment="1">
      <alignment horizontal="centerContinuous" vertical="center"/>
    </xf>
    <xf numFmtId="0" fontId="14" fillId="0" borderId="0" xfId="0" applyFont="1" applyAlignment="1">
      <alignment vertical="top" wrapText="1"/>
    </xf>
    <xf numFmtId="0" fontId="18" fillId="0" borderId="0" xfId="0" applyFont="1"/>
    <xf numFmtId="0" fontId="14" fillId="0" borderId="0" xfId="0" applyFont="1"/>
    <xf numFmtId="1" fontId="14" fillId="0" borderId="0" xfId="0" applyNumberFormat="1" applyFont="1"/>
    <xf numFmtId="0" fontId="9" fillId="0" borderId="0" xfId="0" applyFont="1" applyAlignment="1">
      <alignment vertical="top" wrapText="1"/>
    </xf>
    <xf numFmtId="0" fontId="8" fillId="0" borderId="0" xfId="3" applyBorder="1" applyAlignment="1" applyProtection="1"/>
    <xf numFmtId="0" fontId="8" fillId="0" borderId="6" xfId="3" applyBorder="1" applyAlignment="1" applyProtection="1"/>
    <xf numFmtId="0" fontId="14" fillId="0" borderId="0" xfId="0" applyFont="1" applyAlignment="1">
      <alignment horizontal="left"/>
    </xf>
    <xf numFmtId="0" fontId="8" fillId="0" borderId="5" xfId="13" applyFont="1" applyBorder="1" applyAlignment="1" applyProtection="1">
      <alignment horizontal="left"/>
    </xf>
    <xf numFmtId="0" fontId="8" fillId="0" borderId="0" xfId="13" applyFont="1" applyBorder="1" applyAlignment="1" applyProtection="1">
      <alignment horizontal="left"/>
    </xf>
    <xf numFmtId="0" fontId="8" fillId="0" borderId="8" xfId="13" applyFont="1" applyBorder="1" applyAlignment="1" applyProtection="1"/>
    <xf numFmtId="0" fontId="8" fillId="0" borderId="0" xfId="3" applyFill="1" applyBorder="1" applyAlignment="1" applyProtection="1">
      <alignment vertical="top"/>
    </xf>
    <xf numFmtId="0" fontId="8" fillId="0" borderId="5" xfId="3" applyFill="1" applyBorder="1" applyAlignment="1" applyProtection="1">
      <alignment vertical="top"/>
    </xf>
    <xf numFmtId="0" fontId="8" fillId="0" borderId="0" xfId="3" applyFill="1" applyBorder="1" applyAlignment="1" applyProtection="1">
      <alignment horizontal="left" vertical="top"/>
    </xf>
    <xf numFmtId="0" fontId="8" fillId="0" borderId="5" xfId="3" applyBorder="1" applyAlignment="1" applyProtection="1"/>
    <xf numFmtId="0" fontId="8" fillId="0" borderId="7" xfId="3" applyBorder="1" applyAlignment="1" applyProtection="1"/>
    <xf numFmtId="0" fontId="8" fillId="0" borderId="8" xfId="3" applyBorder="1" applyAlignment="1" applyProtection="1"/>
    <xf numFmtId="0" fontId="8" fillId="0" borderId="0" xfId="3" applyFill="1" applyBorder="1" applyAlignment="1" applyProtection="1">
      <alignment vertical="top" wrapText="1"/>
    </xf>
    <xf numFmtId="0" fontId="8" fillId="0" borderId="5" xfId="3" applyFill="1" applyBorder="1" applyProtection="1"/>
    <xf numFmtId="0" fontId="14" fillId="0" borderId="5" xfId="3" applyFont="1" applyFill="1" applyBorder="1" applyAlignment="1" applyProtection="1"/>
    <xf numFmtId="0" fontId="14" fillId="0" borderId="5" xfId="3" applyFont="1" applyFill="1" applyBorder="1" applyProtection="1"/>
    <xf numFmtId="0" fontId="8" fillId="0" borderId="7" xfId="3" applyFill="1" applyBorder="1" applyProtection="1"/>
    <xf numFmtId="0" fontId="8" fillId="0" borderId="7" xfId="3" applyBorder="1" applyAlignment="1" applyProtection="1">
      <alignment vertical="top"/>
    </xf>
    <xf numFmtId="0" fontId="8" fillId="0" borderId="7" xfId="3" applyBorder="1" applyAlignment="1" applyProtection="1">
      <alignment vertical="center"/>
    </xf>
    <xf numFmtId="0" fontId="8" fillId="0" borderId="0" xfId="13" applyFont="1" applyBorder="1" applyAlignment="1" applyProtection="1">
      <alignment vertical="center" wrapText="1"/>
    </xf>
    <xf numFmtId="0" fontId="8" fillId="0" borderId="0" xfId="13" applyFont="1" applyAlignment="1" applyProtection="1">
      <alignment vertical="center"/>
    </xf>
    <xf numFmtId="0" fontId="10" fillId="0" borderId="0" xfId="0" applyFont="1" applyAlignment="1">
      <alignment horizontal="center" vertical="center"/>
    </xf>
    <xf numFmtId="0" fontId="11" fillId="0" borderId="0" xfId="0" applyFont="1" applyAlignment="1">
      <alignment horizontal="center"/>
    </xf>
    <xf numFmtId="0" fontId="12" fillId="0" borderId="0" xfId="0" applyFont="1" applyAlignment="1">
      <alignment horizontal="center" vertical="center"/>
    </xf>
    <xf numFmtId="0" fontId="15" fillId="0" borderId="0" xfId="0" applyFont="1"/>
    <xf numFmtId="0" fontId="31" fillId="0" borderId="0" xfId="0" applyFont="1"/>
    <xf numFmtId="3" fontId="11" fillId="3" borderId="35" xfId="9" applyNumberFormat="1" applyFont="1" applyFill="1" applyBorder="1" applyAlignment="1" applyProtection="1">
      <alignment horizontal="center" vertical="center"/>
    </xf>
    <xf numFmtId="3" fontId="31" fillId="3" borderId="19" xfId="9" applyNumberFormat="1" applyFont="1" applyFill="1" applyBorder="1" applyAlignment="1" applyProtection="1">
      <alignment horizontal="center" vertical="center"/>
    </xf>
    <xf numFmtId="175" fontId="9" fillId="0" borderId="0" xfId="7" applyNumberFormat="1" applyFont="1" applyFill="1" applyBorder="1" applyAlignment="1" applyProtection="1">
      <alignment horizontal="center" vertical="center"/>
    </xf>
    <xf numFmtId="175" fontId="9" fillId="0" borderId="0" xfId="7" applyNumberFormat="1" applyFont="1" applyFill="1" applyBorder="1" applyAlignment="1" applyProtection="1">
      <alignment vertical="center"/>
    </xf>
    <xf numFmtId="3" fontId="15" fillId="0" borderId="0" xfId="7" applyNumberFormat="1" applyFont="1" applyFill="1" applyBorder="1" applyAlignment="1" applyProtection="1">
      <alignment vertical="center"/>
    </xf>
    <xf numFmtId="3" fontId="9" fillId="6" borderId="1" xfId="0" applyNumberFormat="1" applyFont="1" applyFill="1" applyBorder="1" applyAlignment="1" applyProtection="1">
      <alignment horizontal="center" vertical="center" wrapText="1"/>
      <protection locked="0"/>
    </xf>
    <xf numFmtId="3" fontId="9" fillId="6" borderId="18" xfId="0" applyNumberFormat="1" applyFont="1" applyFill="1" applyBorder="1" applyAlignment="1" applyProtection="1">
      <alignment horizontal="center" vertical="center" wrapText="1"/>
      <protection locked="0"/>
    </xf>
    <xf numFmtId="0" fontId="9" fillId="6" borderId="34" xfId="0" applyFont="1" applyFill="1" applyBorder="1" applyAlignment="1" applyProtection="1">
      <alignment vertical="center" wrapText="1"/>
      <protection locked="0"/>
    </xf>
    <xf numFmtId="0" fontId="9" fillId="6" borderId="72" xfId="0" applyFont="1" applyFill="1" applyBorder="1" applyAlignment="1" applyProtection="1">
      <alignment vertical="center" wrapText="1"/>
      <protection locked="0"/>
    </xf>
    <xf numFmtId="3" fontId="9" fillId="6" borderId="72" xfId="0" applyNumberFormat="1" applyFont="1" applyFill="1" applyBorder="1" applyAlignment="1" applyProtection="1">
      <alignment vertical="center" wrapText="1"/>
      <protection locked="0"/>
    </xf>
    <xf numFmtId="3" fontId="9" fillId="6" borderId="54" xfId="0" applyNumberFormat="1" applyFont="1" applyFill="1" applyBorder="1" applyAlignment="1" applyProtection="1">
      <alignment vertical="center" wrapText="1"/>
      <protection locked="0"/>
    </xf>
    <xf numFmtId="9" fontId="9" fillId="6" borderId="13" xfId="0" applyNumberFormat="1" applyFont="1" applyFill="1" applyBorder="1" applyAlignment="1" applyProtection="1">
      <alignment horizontal="center" vertical="center" wrapText="1"/>
      <protection locked="0"/>
    </xf>
    <xf numFmtId="3" fontId="9" fillId="6" borderId="14" xfId="0" applyNumberFormat="1" applyFont="1" applyFill="1" applyBorder="1" applyAlignment="1" applyProtection="1">
      <alignment horizontal="center" vertical="center" wrapText="1"/>
      <protection locked="0"/>
    </xf>
    <xf numFmtId="9" fontId="9" fillId="6" borderId="13" xfId="0" applyNumberFormat="1" applyFont="1" applyFill="1" applyBorder="1" applyAlignment="1" applyProtection="1">
      <alignment vertical="center" wrapText="1"/>
      <protection locked="0"/>
    </xf>
    <xf numFmtId="3" fontId="9" fillId="6" borderId="13" xfId="0" applyNumberFormat="1" applyFont="1" applyFill="1" applyBorder="1" applyAlignment="1" applyProtection="1">
      <alignment vertical="center" wrapText="1"/>
      <protection locked="0"/>
    </xf>
    <xf numFmtId="0" fontId="9" fillId="3" borderId="22" xfId="0" applyFont="1" applyFill="1" applyBorder="1" applyAlignment="1" applyProtection="1">
      <alignment horizontal="center" vertical="center" wrapText="1"/>
      <protection locked="0"/>
    </xf>
    <xf numFmtId="9" fontId="9" fillId="6" borderId="22" xfId="0" applyNumberFormat="1" applyFont="1" applyFill="1" applyBorder="1" applyAlignment="1" applyProtection="1">
      <alignment horizontal="center" vertical="center" wrapText="1"/>
      <protection locked="0"/>
    </xf>
    <xf numFmtId="3" fontId="9" fillId="6" borderId="48" xfId="0" applyNumberFormat="1" applyFont="1" applyFill="1" applyBorder="1" applyAlignment="1" applyProtection="1">
      <alignment horizontal="center" vertical="center" wrapText="1"/>
      <protection locked="0"/>
    </xf>
    <xf numFmtId="0" fontId="9" fillId="3" borderId="11" xfId="0" applyFont="1" applyFill="1" applyBorder="1" applyAlignment="1" applyProtection="1">
      <alignment horizontal="center" vertical="center" wrapText="1"/>
      <protection locked="0"/>
    </xf>
    <xf numFmtId="9" fontId="9" fillId="5" borderId="1" xfId="0" applyNumberFormat="1"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3" fontId="9" fillId="5" borderId="10" xfId="0" applyNumberFormat="1" applyFont="1" applyFill="1" applyBorder="1" applyAlignment="1" applyProtection="1">
      <alignment horizontal="center" vertical="center" wrapText="1"/>
      <protection locked="0"/>
    </xf>
    <xf numFmtId="0" fontId="9" fillId="3" borderId="78" xfId="0" applyFont="1" applyFill="1" applyBorder="1" applyAlignment="1" applyProtection="1">
      <alignment horizontal="center" vertical="center" wrapText="1"/>
      <protection locked="0"/>
    </xf>
    <xf numFmtId="9" fontId="9" fillId="5" borderId="18" xfId="0" applyNumberFormat="1" applyFont="1" applyFill="1" applyBorder="1" applyAlignment="1" applyProtection="1">
      <alignment horizontal="center" vertical="center" wrapText="1"/>
      <protection locked="0"/>
    </xf>
    <xf numFmtId="0" fontId="9" fillId="6" borderId="36" xfId="0" applyFont="1" applyFill="1" applyBorder="1" applyAlignment="1" applyProtection="1">
      <alignment vertical="center" wrapText="1"/>
      <protection locked="0"/>
    </xf>
    <xf numFmtId="0" fontId="9" fillId="6" borderId="21" xfId="0" applyFont="1" applyFill="1" applyBorder="1" applyAlignment="1" applyProtection="1">
      <alignment vertical="center" wrapText="1"/>
      <protection locked="0"/>
    </xf>
    <xf numFmtId="3" fontId="9" fillId="6" borderId="21" xfId="0" applyNumberFormat="1" applyFont="1" applyFill="1" applyBorder="1" applyAlignment="1" applyProtection="1">
      <alignment vertical="center" wrapText="1"/>
      <protection locked="0"/>
    </xf>
    <xf numFmtId="3" fontId="9" fillId="6" borderId="42" xfId="0" applyNumberFormat="1" applyFont="1" applyFill="1" applyBorder="1" applyAlignment="1" applyProtection="1">
      <alignment vertical="center" wrapText="1"/>
      <protection locked="0"/>
    </xf>
    <xf numFmtId="9" fontId="9" fillId="6" borderId="22" xfId="0" applyNumberFormat="1" applyFont="1" applyFill="1" applyBorder="1" applyAlignment="1" applyProtection="1">
      <alignment vertical="center" wrapText="1"/>
      <protection locked="0"/>
    </xf>
    <xf numFmtId="3" fontId="9" fillId="6" borderId="22" xfId="0" applyNumberFormat="1" applyFont="1" applyFill="1" applyBorder="1" applyAlignment="1" applyProtection="1">
      <alignment vertical="center" wrapText="1"/>
      <protection locked="0"/>
    </xf>
    <xf numFmtId="3" fontId="9" fillId="6" borderId="22" xfId="0" applyNumberFormat="1" applyFont="1" applyFill="1" applyBorder="1" applyAlignment="1" applyProtection="1">
      <alignment horizontal="center" vertical="center" wrapText="1"/>
      <protection locked="0"/>
    </xf>
    <xf numFmtId="0" fontId="9" fillId="3" borderId="13" xfId="0" applyFont="1" applyFill="1" applyBorder="1" applyAlignment="1" applyProtection="1">
      <alignment horizontal="center" vertical="center" wrapText="1"/>
      <protection locked="0"/>
    </xf>
    <xf numFmtId="3" fontId="9" fillId="6" borderId="63" xfId="0" applyNumberFormat="1" applyFont="1" applyFill="1" applyBorder="1" applyAlignment="1" applyProtection="1">
      <alignment horizontal="center" vertical="center" wrapText="1"/>
      <protection locked="0"/>
    </xf>
    <xf numFmtId="3" fontId="9" fillId="5" borderId="1" xfId="0" applyNumberFormat="1" applyFont="1" applyFill="1" applyBorder="1" applyAlignment="1" applyProtection="1">
      <alignment horizontal="center" vertical="center" wrapText="1"/>
      <protection locked="0"/>
    </xf>
    <xf numFmtId="3" fontId="9" fillId="6" borderId="13" xfId="0" applyNumberFormat="1" applyFont="1" applyFill="1" applyBorder="1" applyAlignment="1" applyProtection="1">
      <alignment horizontal="center" vertical="center" wrapText="1"/>
      <protection locked="0"/>
    </xf>
    <xf numFmtId="0" fontId="9" fillId="3" borderId="18" xfId="0" applyFont="1" applyFill="1" applyBorder="1" applyAlignment="1" applyProtection="1">
      <alignment horizontal="center" vertical="center" wrapText="1"/>
      <protection locked="0"/>
    </xf>
    <xf numFmtId="3" fontId="9" fillId="5" borderId="18" xfId="0" applyNumberFormat="1" applyFont="1" applyFill="1" applyBorder="1" applyAlignment="1" applyProtection="1">
      <alignment horizontal="center" vertical="center" wrapText="1"/>
      <protection locked="0"/>
    </xf>
    <xf numFmtId="3" fontId="9" fillId="5" borderId="52" xfId="0" applyNumberFormat="1" applyFont="1" applyFill="1" applyBorder="1" applyAlignment="1" applyProtection="1">
      <alignment horizontal="center" vertical="center" wrapText="1"/>
      <protection locked="0"/>
    </xf>
    <xf numFmtId="0" fontId="8" fillId="0" borderId="0" xfId="3" applyFill="1" applyBorder="1" applyAlignment="1" applyProtection="1">
      <alignment horizontal="left" vertical="top" wrapText="1"/>
    </xf>
    <xf numFmtId="0" fontId="8" fillId="0" borderId="0" xfId="3" applyFill="1" applyBorder="1" applyProtection="1"/>
    <xf numFmtId="0" fontId="8" fillId="0" borderId="0" xfId="3" applyFill="1" applyBorder="1" applyAlignment="1" applyProtection="1">
      <alignment vertical="center" wrapText="1"/>
    </xf>
    <xf numFmtId="0" fontId="8" fillId="0" borderId="0" xfId="13" applyFont="1" applyFill="1" applyBorder="1" applyAlignment="1" applyProtection="1">
      <alignment horizontal="left" vertical="center" wrapText="1"/>
    </xf>
    <xf numFmtId="0" fontId="9" fillId="6" borderId="22" xfId="0" applyFont="1" applyFill="1" applyBorder="1" applyAlignment="1" applyProtection="1">
      <alignment vertical="center" wrapText="1"/>
      <protection locked="0"/>
    </xf>
    <xf numFmtId="0" fontId="8" fillId="0" borderId="0" xfId="13" applyFont="1" applyFill="1" applyBorder="1" applyAlignment="1" applyProtection="1">
      <alignment vertical="top" wrapText="1"/>
    </xf>
    <xf numFmtId="0" fontId="8" fillId="0" borderId="0" xfId="3" applyFill="1" applyBorder="1" applyAlignment="1" applyProtection="1">
      <alignment vertical="top"/>
      <protection locked="0"/>
    </xf>
    <xf numFmtId="0" fontId="8" fillId="0" borderId="0" xfId="3" applyFill="1" applyBorder="1" applyAlignment="1" applyProtection="1">
      <alignment horizontal="left" vertical="center" wrapText="1"/>
    </xf>
    <xf numFmtId="0" fontId="9" fillId="9" borderId="21" xfId="0" applyFont="1" applyFill="1" applyBorder="1" applyAlignment="1" applyProtection="1">
      <alignment vertical="center" wrapText="1"/>
      <protection locked="0"/>
    </xf>
    <xf numFmtId="3" fontId="9" fillId="9" borderId="21" xfId="0" applyNumberFormat="1" applyFont="1" applyFill="1" applyBorder="1" applyAlignment="1" applyProtection="1">
      <alignment vertical="center" wrapText="1"/>
      <protection locked="0"/>
    </xf>
    <xf numFmtId="3" fontId="9" fillId="9" borderId="42" xfId="0" applyNumberFormat="1" applyFont="1" applyFill="1" applyBorder="1" applyAlignment="1" applyProtection="1">
      <alignment vertical="center" wrapText="1"/>
      <protection locked="0"/>
    </xf>
    <xf numFmtId="9" fontId="9" fillId="9" borderId="42" xfId="0" applyNumberFormat="1" applyFont="1" applyFill="1" applyBorder="1" applyAlignment="1" applyProtection="1">
      <alignment vertical="center" wrapText="1"/>
      <protection locked="0"/>
    </xf>
    <xf numFmtId="9" fontId="9" fillId="9" borderId="1" xfId="0" applyNumberFormat="1" applyFont="1" applyFill="1" applyBorder="1" applyAlignment="1" applyProtection="1">
      <alignment vertical="center" wrapText="1"/>
      <protection locked="0"/>
    </xf>
    <xf numFmtId="3" fontId="9" fillId="9" borderId="1" xfId="0" applyNumberFormat="1" applyFont="1" applyFill="1" applyBorder="1" applyAlignment="1" applyProtection="1">
      <alignment vertical="center" wrapText="1"/>
      <protection locked="0"/>
    </xf>
    <xf numFmtId="0" fontId="9" fillId="9" borderId="62" xfId="0" applyFont="1" applyFill="1" applyBorder="1" applyAlignment="1" applyProtection="1">
      <alignment vertical="center" wrapText="1"/>
      <protection locked="0"/>
    </xf>
    <xf numFmtId="3" fontId="9" fillId="9" borderId="62" xfId="0" applyNumberFormat="1" applyFont="1" applyFill="1" applyBorder="1" applyAlignment="1" applyProtection="1">
      <alignment vertical="center" wrapText="1"/>
      <protection locked="0"/>
    </xf>
    <xf numFmtId="3" fontId="9" fillId="9" borderId="64" xfId="0" applyNumberFormat="1" applyFont="1" applyFill="1" applyBorder="1" applyAlignment="1" applyProtection="1">
      <alignment vertical="center" wrapText="1"/>
      <protection locked="0"/>
    </xf>
    <xf numFmtId="9" fontId="9" fillId="9" borderId="64" xfId="0" applyNumberFormat="1" applyFont="1" applyFill="1" applyBorder="1" applyAlignment="1" applyProtection="1">
      <alignment vertical="center" wrapText="1"/>
      <protection locked="0"/>
    </xf>
    <xf numFmtId="0" fontId="9" fillId="9" borderId="22" xfId="0" applyFont="1" applyFill="1" applyBorder="1" applyAlignment="1" applyProtection="1">
      <alignment vertical="center" wrapText="1"/>
      <protection locked="0"/>
    </xf>
    <xf numFmtId="3" fontId="9" fillId="9" borderId="22" xfId="0" applyNumberFormat="1" applyFont="1" applyFill="1" applyBorder="1" applyAlignment="1" applyProtection="1">
      <alignment vertical="center" wrapText="1"/>
      <protection locked="0"/>
    </xf>
    <xf numFmtId="3" fontId="9" fillId="9" borderId="48" xfId="0" applyNumberFormat="1" applyFont="1" applyFill="1" applyBorder="1" applyAlignment="1" applyProtection="1">
      <alignment vertical="center" wrapText="1"/>
      <protection locked="0"/>
    </xf>
    <xf numFmtId="0" fontId="9" fillId="6" borderId="24" xfId="0" applyFont="1" applyFill="1" applyBorder="1" applyAlignment="1" applyProtection="1">
      <alignment vertical="center" wrapText="1"/>
      <protection locked="0"/>
    </xf>
    <xf numFmtId="3" fontId="9" fillId="6" borderId="48" xfId="0" applyNumberFormat="1" applyFont="1" applyFill="1" applyBorder="1" applyAlignment="1" applyProtection="1">
      <alignment vertical="center" wrapText="1"/>
      <protection locked="0"/>
    </xf>
    <xf numFmtId="0" fontId="9" fillId="6" borderId="38" xfId="0" applyFont="1" applyFill="1" applyBorder="1" applyAlignment="1" applyProtection="1">
      <alignment vertical="center" wrapText="1"/>
      <protection locked="0"/>
    </xf>
    <xf numFmtId="0" fontId="9" fillId="6" borderId="62" xfId="0" applyFont="1" applyFill="1" applyBorder="1" applyAlignment="1" applyProtection="1">
      <alignment vertical="center" wrapText="1"/>
      <protection locked="0"/>
    </xf>
    <xf numFmtId="3" fontId="9" fillId="6" borderId="62" xfId="0" applyNumberFormat="1" applyFont="1" applyFill="1" applyBorder="1" applyAlignment="1" applyProtection="1">
      <alignment vertical="center" wrapText="1"/>
      <protection locked="0"/>
    </xf>
    <xf numFmtId="3" fontId="9" fillId="6" borderId="64" xfId="0" applyNumberFormat="1" applyFont="1" applyFill="1" applyBorder="1" applyAlignment="1" applyProtection="1">
      <alignment vertical="center" wrapText="1"/>
      <protection locked="0"/>
    </xf>
    <xf numFmtId="9" fontId="9" fillId="9" borderId="18" xfId="0" applyNumberFormat="1" applyFont="1" applyFill="1" applyBorder="1" applyAlignment="1" applyProtection="1">
      <alignment vertical="center" wrapText="1"/>
      <protection locked="0"/>
    </xf>
    <xf numFmtId="3" fontId="9" fillId="9" borderId="18" xfId="0" applyNumberFormat="1" applyFont="1" applyFill="1" applyBorder="1" applyAlignment="1" applyProtection="1">
      <alignment vertical="center" wrapText="1"/>
      <protection locked="0"/>
    </xf>
    <xf numFmtId="0" fontId="15" fillId="0" borderId="0" xfId="0" applyFont="1" applyAlignment="1" applyProtection="1">
      <alignment horizontal="left" vertical="center"/>
      <protection locked="0"/>
    </xf>
    <xf numFmtId="0" fontId="11" fillId="0" borderId="0" xfId="0" applyFont="1" applyAlignment="1" applyProtection="1">
      <alignment horizontal="center" vertical="center"/>
      <protection locked="0"/>
    </xf>
    <xf numFmtId="0" fontId="15" fillId="0" borderId="0" xfId="0" applyFont="1" applyAlignment="1">
      <alignment vertical="top"/>
    </xf>
    <xf numFmtId="0" fontId="36" fillId="0" borderId="0" xfId="0" applyFont="1" applyAlignment="1">
      <alignment horizontal="centerContinuous"/>
    </xf>
    <xf numFmtId="0" fontId="38" fillId="0" borderId="0" xfId="0" applyFont="1" applyAlignment="1">
      <alignment horizontal="centerContinuous" vertical="center"/>
    </xf>
    <xf numFmtId="0" fontId="40" fillId="0" borderId="0" xfId="0" applyFont="1" applyAlignment="1">
      <alignment horizontal="centerContinuous" vertical="center"/>
    </xf>
    <xf numFmtId="0" fontId="41" fillId="0" borderId="0" xfId="0" applyFont="1" applyAlignment="1">
      <alignment horizontal="centerContinuous" vertical="center"/>
    </xf>
    <xf numFmtId="0" fontId="36" fillId="0" borderId="0" xfId="0" applyFont="1"/>
    <xf numFmtId="4" fontId="14" fillId="0" borderId="0" xfId="0" applyNumberFormat="1" applyFont="1" applyAlignment="1">
      <alignment vertical="top" wrapText="1"/>
    </xf>
    <xf numFmtId="0" fontId="9" fillId="0" borderId="0" xfId="0" applyFont="1" applyAlignment="1">
      <alignment horizontal="right" wrapText="1"/>
    </xf>
    <xf numFmtId="10" fontId="14" fillId="0" borderId="0" xfId="0" applyNumberFormat="1" applyFont="1" applyAlignment="1">
      <alignment vertical="top" wrapText="1"/>
    </xf>
    <xf numFmtId="4" fontId="14" fillId="0" borderId="0" xfId="0" applyNumberFormat="1" applyFont="1" applyAlignment="1">
      <alignment horizontal="right" wrapText="1"/>
    </xf>
    <xf numFmtId="0" fontId="15" fillId="0" borderId="0" xfId="0" applyFont="1" applyAlignment="1">
      <alignment horizontal="right" wrapText="1"/>
    </xf>
    <xf numFmtId="0" fontId="9" fillId="0" borderId="0" xfId="0" applyFont="1" applyAlignment="1">
      <alignment horizontal="right" vertical="top" wrapText="1"/>
    </xf>
    <xf numFmtId="10" fontId="14" fillId="0" borderId="0" xfId="0" applyNumberFormat="1" applyFont="1" applyAlignment="1">
      <alignment horizontal="right" wrapText="1"/>
    </xf>
    <xf numFmtId="3" fontId="14" fillId="0" borderId="0" xfId="0" applyNumberFormat="1" applyFont="1" applyAlignment="1">
      <alignment vertical="top" wrapText="1"/>
    </xf>
    <xf numFmtId="0" fontId="12" fillId="0" borderId="0" xfId="0" applyFont="1" applyAlignment="1">
      <alignment horizontal="left" vertical="center"/>
    </xf>
    <xf numFmtId="3" fontId="16" fillId="9" borderId="1" xfId="0" applyNumberFormat="1" applyFont="1" applyFill="1" applyBorder="1" applyAlignment="1" applyProtection="1">
      <alignment horizontal="center" vertical="center" wrapText="1"/>
      <protection locked="0"/>
    </xf>
    <xf numFmtId="3" fontId="16" fillId="9" borderId="11" xfId="0" applyNumberFormat="1" applyFont="1" applyFill="1" applyBorder="1" applyAlignment="1" applyProtection="1">
      <alignment horizontal="center" vertical="center" wrapText="1"/>
      <protection locked="0"/>
    </xf>
    <xf numFmtId="0" fontId="9" fillId="6" borderId="15" xfId="0" applyFont="1" applyFill="1" applyBorder="1" applyAlignment="1" applyProtection="1">
      <alignment vertical="center" wrapText="1"/>
      <protection locked="0"/>
    </xf>
    <xf numFmtId="0" fontId="9" fillId="6" borderId="16" xfId="0" applyFont="1" applyFill="1" applyBorder="1" applyAlignment="1" applyProtection="1">
      <alignment vertical="center" wrapText="1"/>
      <protection locked="0"/>
    </xf>
    <xf numFmtId="0" fontId="9" fillId="6" borderId="17" xfId="0" applyFont="1" applyFill="1" applyBorder="1" applyAlignment="1" applyProtection="1">
      <alignment vertical="center" wrapText="1"/>
      <protection locked="0"/>
    </xf>
    <xf numFmtId="0" fontId="9" fillId="6" borderId="19" xfId="0" applyFont="1" applyFill="1" applyBorder="1" applyAlignment="1" applyProtection="1">
      <alignment vertical="center" wrapText="1"/>
      <protection locked="0"/>
    </xf>
    <xf numFmtId="167" fontId="16" fillId="9" borderId="11" xfId="0" applyNumberFormat="1" applyFont="1" applyFill="1" applyBorder="1" applyAlignment="1" applyProtection="1">
      <alignment horizontal="center" vertical="center" wrapText="1"/>
      <protection locked="0"/>
    </xf>
    <xf numFmtId="3" fontId="9" fillId="6" borderId="16" xfId="0" applyNumberFormat="1" applyFont="1" applyFill="1" applyBorder="1" applyAlignment="1" applyProtection="1">
      <alignment horizontal="center" vertical="center" wrapText="1"/>
      <protection locked="0"/>
    </xf>
    <xf numFmtId="3" fontId="16" fillId="9" borderId="78" xfId="0" applyNumberFormat="1" applyFont="1" applyFill="1" applyBorder="1" applyAlignment="1" applyProtection="1">
      <alignment horizontal="center" vertical="center" wrapText="1"/>
      <protection locked="0"/>
    </xf>
    <xf numFmtId="3" fontId="9" fillId="6" borderId="19" xfId="0" applyNumberFormat="1" applyFont="1" applyFill="1" applyBorder="1" applyAlignment="1" applyProtection="1">
      <alignment horizontal="center" vertical="center" wrapText="1"/>
      <protection locked="0"/>
    </xf>
    <xf numFmtId="167" fontId="16" fillId="9" borderId="78" xfId="0" applyNumberFormat="1" applyFont="1" applyFill="1" applyBorder="1" applyAlignment="1" applyProtection="1">
      <alignment horizontal="center" vertical="center" wrapText="1"/>
      <protection locked="0"/>
    </xf>
    <xf numFmtId="3" fontId="16" fillId="9" borderId="18" xfId="0" applyNumberFormat="1" applyFont="1" applyFill="1" applyBorder="1" applyAlignment="1" applyProtection="1">
      <alignment horizontal="center" vertical="center" wrapText="1"/>
      <protection locked="0"/>
    </xf>
    <xf numFmtId="0" fontId="9" fillId="6" borderId="25" xfId="0" applyFont="1" applyFill="1" applyBorder="1" applyAlignment="1" applyProtection="1">
      <alignment vertical="center" wrapText="1"/>
      <protection locked="0"/>
    </xf>
    <xf numFmtId="3" fontId="16" fillId="9" borderId="44" xfId="0" applyNumberFormat="1" applyFont="1" applyFill="1" applyBorder="1" applyAlignment="1" applyProtection="1">
      <alignment horizontal="center" vertical="center" wrapText="1"/>
      <protection locked="0"/>
    </xf>
    <xf numFmtId="3" fontId="9" fillId="5" borderId="22" xfId="0" applyNumberFormat="1" applyFont="1" applyFill="1" applyBorder="1" applyAlignment="1" applyProtection="1">
      <alignment horizontal="center" vertical="center" wrapText="1"/>
      <protection locked="0"/>
    </xf>
    <xf numFmtId="3" fontId="9" fillId="6" borderId="25" xfId="0" applyNumberFormat="1" applyFont="1" applyFill="1" applyBorder="1" applyAlignment="1" applyProtection="1">
      <alignment horizontal="center" vertical="center" wrapText="1"/>
      <protection locked="0"/>
    </xf>
    <xf numFmtId="167" fontId="16" fillId="9" borderId="44" xfId="0" applyNumberFormat="1" applyFont="1" applyFill="1" applyBorder="1" applyAlignment="1" applyProtection="1">
      <alignment horizontal="center" vertical="center" wrapText="1"/>
      <protection locked="0"/>
    </xf>
    <xf numFmtId="3" fontId="16" fillId="9" borderId="22" xfId="0" applyNumberFormat="1" applyFont="1" applyFill="1" applyBorder="1" applyAlignment="1" applyProtection="1">
      <alignment horizontal="center" vertical="center" wrapText="1"/>
      <protection locked="0"/>
    </xf>
    <xf numFmtId="0" fontId="8" fillId="8" borderId="81" xfId="3" applyFill="1" applyBorder="1" applyAlignment="1" applyProtection="1">
      <alignment vertical="center"/>
      <protection locked="0"/>
    </xf>
    <xf numFmtId="0" fontId="8" fillId="8" borderId="82" xfId="3" applyFill="1" applyBorder="1" applyAlignment="1" applyProtection="1">
      <alignment vertical="center"/>
      <protection locked="0"/>
    </xf>
    <xf numFmtId="0" fontId="8" fillId="8" borderId="84" xfId="3" applyFill="1" applyBorder="1" applyAlignment="1" applyProtection="1">
      <alignment vertical="center"/>
      <protection locked="0"/>
    </xf>
    <xf numFmtId="0" fontId="8" fillId="8" borderId="85" xfId="3" applyFill="1" applyBorder="1" applyAlignment="1" applyProtection="1">
      <alignment vertical="center"/>
      <protection locked="0"/>
    </xf>
    <xf numFmtId="3" fontId="14" fillId="5" borderId="86" xfId="0" applyNumberFormat="1" applyFont="1" applyFill="1" applyBorder="1" applyAlignment="1" applyProtection="1">
      <alignment horizontal="center" vertical="center" wrapText="1"/>
      <protection locked="0"/>
    </xf>
    <xf numFmtId="3" fontId="14" fillId="5" borderId="87" xfId="0" applyNumberFormat="1" applyFont="1" applyFill="1" applyBorder="1" applyAlignment="1" applyProtection="1">
      <alignment horizontal="center" vertical="center" wrapText="1"/>
      <protection locked="0"/>
    </xf>
    <xf numFmtId="3" fontId="14" fillId="5" borderId="88" xfId="0" applyNumberFormat="1" applyFont="1" applyFill="1" applyBorder="1" applyAlignment="1" applyProtection="1">
      <alignment horizontal="center" vertical="center" wrapText="1"/>
      <protection locked="0"/>
    </xf>
    <xf numFmtId="3" fontId="14" fillId="5" borderId="89" xfId="0" applyNumberFormat="1" applyFont="1" applyFill="1" applyBorder="1" applyAlignment="1" applyProtection="1">
      <alignment horizontal="center" vertical="center" wrapText="1"/>
      <protection locked="0"/>
    </xf>
    <xf numFmtId="3" fontId="14" fillId="5" borderId="90" xfId="0" applyNumberFormat="1" applyFont="1" applyFill="1" applyBorder="1" applyAlignment="1" applyProtection="1">
      <alignment horizontal="center" vertical="center" wrapText="1"/>
      <protection locked="0"/>
    </xf>
    <xf numFmtId="3" fontId="14" fillId="5" borderId="91" xfId="0" applyNumberFormat="1" applyFont="1" applyFill="1" applyBorder="1" applyAlignment="1" applyProtection="1">
      <alignment horizontal="center" vertical="center" wrapText="1"/>
      <protection locked="0"/>
    </xf>
    <xf numFmtId="9" fontId="9" fillId="5" borderId="92" xfId="0" applyNumberFormat="1" applyFont="1" applyFill="1" applyBorder="1" applyAlignment="1" applyProtection="1">
      <alignment horizontal="center" vertical="center" wrapText="1"/>
      <protection locked="0"/>
    </xf>
    <xf numFmtId="3" fontId="9" fillId="5" borderId="93" xfId="0" applyNumberFormat="1" applyFont="1" applyFill="1" applyBorder="1" applyAlignment="1" applyProtection="1">
      <alignment horizontal="center" vertical="center" wrapText="1"/>
      <protection locked="0"/>
    </xf>
    <xf numFmtId="9" fontId="9" fillId="5" borderId="86" xfId="0" applyNumberFormat="1" applyFont="1" applyFill="1" applyBorder="1" applyAlignment="1" applyProtection="1">
      <alignment horizontal="center" vertical="center" wrapText="1"/>
      <protection locked="0"/>
    </xf>
    <xf numFmtId="3" fontId="9" fillId="5" borderId="88" xfId="0" applyNumberFormat="1" applyFont="1" applyFill="1" applyBorder="1" applyAlignment="1" applyProtection="1">
      <alignment horizontal="center" vertical="center" wrapText="1"/>
      <protection locked="0"/>
    </xf>
    <xf numFmtId="9" fontId="9" fillId="5" borderId="89" xfId="0" applyNumberFormat="1" applyFont="1" applyFill="1" applyBorder="1" applyAlignment="1" applyProtection="1">
      <alignment horizontal="center" vertical="center" wrapText="1"/>
      <protection locked="0"/>
    </xf>
    <xf numFmtId="3" fontId="9" fillId="5" borderId="91" xfId="0" applyNumberFormat="1" applyFont="1" applyFill="1" applyBorder="1" applyAlignment="1" applyProtection="1">
      <alignment horizontal="center" vertical="center" wrapText="1"/>
      <protection locked="0"/>
    </xf>
    <xf numFmtId="0" fontId="8" fillId="23" borderId="81" xfId="3" applyFill="1" applyBorder="1" applyAlignment="1" applyProtection="1">
      <alignment vertical="center"/>
      <protection locked="0"/>
    </xf>
    <xf numFmtId="0" fontId="8" fillId="23" borderId="82" xfId="3" applyFill="1" applyBorder="1" applyAlignment="1" applyProtection="1">
      <alignment vertical="center"/>
      <protection locked="0"/>
    </xf>
    <xf numFmtId="0" fontId="8" fillId="23" borderId="84" xfId="3" applyFill="1" applyBorder="1" applyAlignment="1" applyProtection="1">
      <alignment vertical="center"/>
      <protection locked="0"/>
    </xf>
    <xf numFmtId="0" fontId="8" fillId="23" borderId="85" xfId="3" applyFill="1" applyBorder="1" applyAlignment="1" applyProtection="1">
      <alignment vertical="center"/>
      <protection locked="0"/>
    </xf>
    <xf numFmtId="0" fontId="47" fillId="0" borderId="0" xfId="3" applyFont="1" applyFill="1" applyBorder="1" applyAlignment="1" applyProtection="1">
      <alignment vertical="top"/>
      <protection locked="0"/>
    </xf>
    <xf numFmtId="41" fontId="9" fillId="5" borderId="100" xfId="0" applyNumberFormat="1" applyFont="1" applyFill="1" applyBorder="1" applyAlignment="1" applyProtection="1">
      <alignment horizontal="left" vertical="top" wrapText="1"/>
      <protection locked="0"/>
    </xf>
    <xf numFmtId="41" fontId="9" fillId="5" borderId="101" xfId="0" applyNumberFormat="1" applyFont="1" applyFill="1" applyBorder="1" applyAlignment="1" applyProtection="1">
      <alignment horizontal="left" vertical="top" wrapText="1"/>
      <protection locked="0"/>
    </xf>
    <xf numFmtId="3" fontId="14" fillId="5" borderId="102" xfId="0" applyNumberFormat="1" applyFont="1" applyFill="1" applyBorder="1" applyAlignment="1" applyProtection="1">
      <alignment horizontal="center" vertical="center" wrapText="1"/>
      <protection locked="0"/>
    </xf>
    <xf numFmtId="3" fontId="14" fillId="5" borderId="103" xfId="0" applyNumberFormat="1" applyFont="1" applyFill="1" applyBorder="1" applyAlignment="1" applyProtection="1">
      <alignment horizontal="center" vertical="center" wrapText="1"/>
      <protection locked="0"/>
    </xf>
    <xf numFmtId="41" fontId="9" fillId="5" borderId="104" xfId="0" applyNumberFormat="1" applyFont="1" applyFill="1" applyBorder="1" applyAlignment="1" applyProtection="1">
      <alignment horizontal="left" vertical="top" wrapText="1"/>
      <protection locked="0"/>
    </xf>
    <xf numFmtId="3" fontId="14" fillId="5" borderId="114" xfId="0" applyNumberFormat="1" applyFont="1" applyFill="1" applyBorder="1" applyAlignment="1" applyProtection="1">
      <alignment horizontal="center" vertical="center" wrapText="1"/>
      <protection locked="0"/>
    </xf>
    <xf numFmtId="3" fontId="9" fillId="5" borderId="44" xfId="0" applyNumberFormat="1" applyFont="1" applyFill="1" applyBorder="1" applyAlignment="1" applyProtection="1">
      <alignment horizontal="center" vertical="center" wrapText="1"/>
      <protection locked="0"/>
    </xf>
    <xf numFmtId="3" fontId="9" fillId="5" borderId="11" xfId="0" applyNumberFormat="1" applyFont="1" applyFill="1" applyBorder="1" applyAlignment="1" applyProtection="1">
      <alignment horizontal="center" vertical="center" wrapText="1"/>
      <protection locked="0"/>
    </xf>
    <xf numFmtId="3" fontId="9" fillId="5" borderId="78" xfId="0" applyNumberFormat="1" applyFont="1" applyFill="1" applyBorder="1" applyAlignment="1" applyProtection="1">
      <alignment horizontal="center" vertical="center" wrapText="1"/>
      <protection locked="0"/>
    </xf>
    <xf numFmtId="0" fontId="9" fillId="9" borderId="75" xfId="0" applyFont="1" applyFill="1" applyBorder="1" applyAlignment="1" applyProtection="1">
      <alignment vertical="center" wrapText="1"/>
      <protection locked="0"/>
    </xf>
    <xf numFmtId="0" fontId="9" fillId="6" borderId="75" xfId="0" applyFont="1" applyFill="1" applyBorder="1" applyAlignment="1" applyProtection="1">
      <alignment vertical="center" wrapText="1"/>
      <protection locked="0"/>
    </xf>
    <xf numFmtId="0" fontId="9" fillId="6" borderId="115" xfId="0" applyFont="1" applyFill="1" applyBorder="1" applyAlignment="1" applyProtection="1">
      <alignment vertical="center" wrapText="1"/>
      <protection locked="0"/>
    </xf>
    <xf numFmtId="0" fontId="9" fillId="6" borderId="44" xfId="0" applyFont="1" applyFill="1" applyBorder="1" applyAlignment="1" applyProtection="1">
      <alignment vertical="center" wrapText="1"/>
      <protection locked="0"/>
    </xf>
    <xf numFmtId="0" fontId="9" fillId="6" borderId="77" xfId="0" applyFont="1" applyFill="1" applyBorder="1" applyAlignment="1" applyProtection="1">
      <alignment vertical="center" wrapText="1"/>
      <protection locked="0"/>
    </xf>
    <xf numFmtId="9" fontId="9" fillId="6" borderId="42" xfId="0" applyNumberFormat="1" applyFont="1" applyFill="1" applyBorder="1" applyAlignment="1" applyProtection="1">
      <alignment vertical="center" wrapText="1"/>
      <protection locked="0"/>
    </xf>
    <xf numFmtId="0" fontId="9" fillId="3" borderId="44" xfId="0" applyFont="1" applyFill="1" applyBorder="1" applyAlignment="1" applyProtection="1">
      <alignment horizontal="center" vertical="center" wrapText="1"/>
      <protection locked="0"/>
    </xf>
    <xf numFmtId="0" fontId="15" fillId="7" borderId="105" xfId="0" applyFont="1" applyFill="1" applyBorder="1" applyAlignment="1">
      <alignment horizontal="centerContinuous" vertical="center"/>
    </xf>
    <xf numFmtId="0" fontId="9" fillId="9" borderId="44" xfId="0" applyFont="1" applyFill="1" applyBorder="1" applyAlignment="1" applyProtection="1">
      <alignment vertical="center" wrapText="1"/>
      <protection locked="0"/>
    </xf>
    <xf numFmtId="0" fontId="15" fillId="7" borderId="94" xfId="0" applyFont="1" applyFill="1" applyBorder="1" applyAlignment="1">
      <alignment horizontal="centerContinuous" vertical="top" wrapText="1"/>
    </xf>
    <xf numFmtId="0" fontId="9" fillId="2" borderId="94" xfId="0" applyFont="1" applyFill="1" applyBorder="1" applyAlignment="1">
      <alignment horizontal="left" vertical="top" wrapText="1"/>
    </xf>
    <xf numFmtId="0" fontId="9" fillId="3" borderId="94" xfId="0" applyFont="1" applyFill="1" applyBorder="1" applyAlignment="1">
      <alignment horizontal="center" vertical="top" wrapText="1"/>
    </xf>
    <xf numFmtId="0" fontId="14" fillId="3" borderId="94" xfId="0" applyFont="1" applyFill="1" applyBorder="1" applyAlignment="1">
      <alignment horizontal="center"/>
    </xf>
    <xf numFmtId="0" fontId="9" fillId="3" borderId="94" xfId="0" applyFont="1" applyFill="1" applyBorder="1" applyAlignment="1">
      <alignment horizontal="center"/>
    </xf>
    <xf numFmtId="0" fontId="15" fillId="2" borderId="94" xfId="0" applyFont="1" applyFill="1" applyBorder="1" applyAlignment="1">
      <alignment horizontal="left"/>
    </xf>
    <xf numFmtId="0" fontId="15" fillId="3" borderId="94" xfId="0" applyFont="1" applyFill="1" applyBorder="1" applyAlignment="1">
      <alignment horizontal="center"/>
    </xf>
    <xf numFmtId="0" fontId="14" fillId="2" borderId="94" xfId="0" applyFont="1" applyFill="1" applyBorder="1" applyAlignment="1">
      <alignment horizontal="left" vertical="center" wrapText="1"/>
    </xf>
    <xf numFmtId="0" fontId="14" fillId="3" borderId="94" xfId="0" applyFont="1" applyFill="1" applyBorder="1" applyAlignment="1">
      <alignment horizontal="center" vertical="center"/>
    </xf>
    <xf numFmtId="0" fontId="46" fillId="2" borderId="94" xfId="3" applyFont="1" applyFill="1" applyBorder="1" applyAlignment="1" applyProtection="1">
      <alignment horizontal="left" vertical="center" wrapText="1"/>
    </xf>
    <xf numFmtId="0" fontId="15" fillId="14" borderId="110" xfId="0" applyFont="1" applyFill="1" applyBorder="1" applyAlignment="1">
      <alignment horizontal="center" vertical="center"/>
    </xf>
    <xf numFmtId="0" fontId="15" fillId="14" borderId="110" xfId="0" applyFont="1" applyFill="1" applyBorder="1" applyAlignment="1">
      <alignment horizontal="center" vertical="center" wrapText="1"/>
    </xf>
    <xf numFmtId="0" fontId="15" fillId="14" borderId="110" xfId="0" applyFont="1" applyFill="1" applyBorder="1" applyAlignment="1">
      <alignment horizontal="center"/>
    </xf>
    <xf numFmtId="0" fontId="9" fillId="2" borderId="109" xfId="0" applyFont="1" applyFill="1" applyBorder="1" applyAlignment="1">
      <alignment horizontal="left" vertical="center" wrapText="1"/>
    </xf>
    <xf numFmtId="0" fontId="15" fillId="7" borderId="106" xfId="0" applyFont="1" applyFill="1" applyBorder="1" applyAlignment="1">
      <alignment horizontal="centerContinuous"/>
    </xf>
    <xf numFmtId="0" fontId="15" fillId="7" borderId="98" xfId="0" applyFont="1" applyFill="1" applyBorder="1" applyAlignment="1">
      <alignment horizontal="centerContinuous"/>
    </xf>
    <xf numFmtId="0" fontId="15" fillId="7" borderId="106" xfId="0" applyFont="1" applyFill="1" applyBorder="1" applyAlignment="1">
      <alignment horizontal="centerContinuous" vertical="center" wrapText="1"/>
    </xf>
    <xf numFmtId="0" fontId="15" fillId="7" borderId="98" xfId="0" applyFont="1" applyFill="1" applyBorder="1" applyAlignment="1">
      <alignment horizontal="centerContinuous" vertical="center"/>
    </xf>
    <xf numFmtId="4" fontId="9" fillId="3" borderId="98" xfId="7" applyNumberFormat="1" applyFont="1" applyFill="1" applyBorder="1" applyAlignment="1" applyProtection="1">
      <alignment horizontal="left" vertical="center"/>
    </xf>
    <xf numFmtId="4" fontId="9" fillId="3" borderId="105" xfId="7" applyNumberFormat="1" applyFont="1" applyFill="1" applyBorder="1" applyAlignment="1" applyProtection="1">
      <alignment horizontal="left" vertical="center"/>
    </xf>
    <xf numFmtId="4" fontId="9" fillId="3" borderId="106" xfId="7" applyNumberFormat="1" applyFont="1" applyFill="1" applyBorder="1" applyAlignment="1" applyProtection="1">
      <alignment horizontal="left" vertical="center"/>
    </xf>
    <xf numFmtId="3" fontId="14" fillId="3" borderId="94" xfId="7" applyNumberFormat="1" applyFont="1" applyFill="1" applyBorder="1" applyAlignment="1" applyProtection="1">
      <alignment horizontal="center" vertical="center"/>
    </xf>
    <xf numFmtId="3" fontId="14" fillId="3" borderId="110" xfId="7" applyNumberFormat="1" applyFont="1" applyFill="1" applyBorder="1" applyAlignment="1" applyProtection="1">
      <alignment horizontal="center" vertical="center"/>
    </xf>
    <xf numFmtId="0" fontId="9" fillId="2" borderId="106" xfId="0" applyFont="1" applyFill="1" applyBorder="1" applyAlignment="1">
      <alignment horizontal="right" vertical="center"/>
    </xf>
    <xf numFmtId="3" fontId="9" fillId="0" borderId="118" xfId="0" applyNumberFormat="1" applyFont="1" applyBorder="1" applyAlignment="1">
      <alignment vertical="center"/>
    </xf>
    <xf numFmtId="3" fontId="9" fillId="0" borderId="96" xfId="0" applyNumberFormat="1" applyFont="1" applyBorder="1" applyAlignment="1">
      <alignment vertical="center"/>
    </xf>
    <xf numFmtId="3" fontId="9" fillId="0" borderId="97" xfId="0" applyNumberFormat="1" applyFont="1" applyBorder="1" applyAlignment="1">
      <alignment vertical="center"/>
    </xf>
    <xf numFmtId="0" fontId="9" fillId="2" borderId="94" xfId="0" applyFont="1" applyFill="1" applyBorder="1" applyAlignment="1">
      <alignment horizontal="right"/>
    </xf>
    <xf numFmtId="0" fontId="9" fillId="0" borderId="94" xfId="0" applyFont="1" applyBorder="1"/>
    <xf numFmtId="3" fontId="9" fillId="0" borderId="94" xfId="0" applyNumberFormat="1" applyFont="1" applyBorder="1" applyAlignment="1">
      <alignment horizontal="center"/>
    </xf>
    <xf numFmtId="2" fontId="9" fillId="0" borderId="94" xfId="0" applyNumberFormat="1" applyFont="1" applyBorder="1" applyAlignment="1">
      <alignment horizontal="center"/>
    </xf>
    <xf numFmtId="172" fontId="9" fillId="0" borderId="94" xfId="0" applyNumberFormat="1" applyFont="1" applyBorder="1" applyAlignment="1">
      <alignment horizontal="center"/>
    </xf>
    <xf numFmtId="0" fontId="9" fillId="2" borderId="109" xfId="0" applyFont="1" applyFill="1" applyBorder="1" applyAlignment="1">
      <alignment horizontal="right"/>
    </xf>
    <xf numFmtId="0" fontId="14" fillId="0" borderId="109" xfId="0" applyFont="1" applyBorder="1" applyAlignment="1">
      <alignment horizontal="center"/>
    </xf>
    <xf numFmtId="0" fontId="9" fillId="0" borderId="109" xfId="0" applyFont="1" applyBorder="1"/>
    <xf numFmtId="0" fontId="38" fillId="7" borderId="106" xfId="0" applyFont="1" applyFill="1" applyBorder="1" applyAlignment="1">
      <alignment horizontal="centerContinuous"/>
    </xf>
    <xf numFmtId="0" fontId="38" fillId="7" borderId="105" xfId="0" applyFont="1" applyFill="1" applyBorder="1" applyAlignment="1">
      <alignment horizontal="centerContinuous"/>
    </xf>
    <xf numFmtId="0" fontId="38" fillId="7" borderId="98" xfId="0" applyFont="1" applyFill="1" applyBorder="1" applyAlignment="1">
      <alignment horizontal="centerContinuous"/>
    </xf>
    <xf numFmtId="0" fontId="9" fillId="2" borderId="119" xfId="0" applyFont="1" applyFill="1" applyBorder="1" applyAlignment="1">
      <alignment horizontal="right" vertical="center"/>
    </xf>
    <xf numFmtId="3" fontId="9" fillId="0" borderId="106" xfId="0" applyNumberFormat="1" applyFont="1" applyBorder="1" applyAlignment="1">
      <alignment vertical="center"/>
    </xf>
    <xf numFmtId="3" fontId="9" fillId="0" borderId="98" xfId="0" applyNumberFormat="1" applyFont="1" applyBorder="1" applyAlignment="1">
      <alignment vertical="center"/>
    </xf>
    <xf numFmtId="3" fontId="9" fillId="0" borderId="105" xfId="0" applyNumberFormat="1" applyFont="1" applyBorder="1" applyAlignment="1">
      <alignment vertical="center"/>
    </xf>
    <xf numFmtId="4" fontId="14" fillId="6" borderId="44" xfId="0" applyNumberFormat="1" applyFont="1" applyFill="1" applyBorder="1" applyAlignment="1" applyProtection="1">
      <alignment horizontal="right" vertical="top" wrapText="1"/>
      <protection locked="0"/>
    </xf>
    <xf numFmtId="0" fontId="38" fillId="7" borderId="108" xfId="0" applyFont="1" applyFill="1" applyBorder="1" applyAlignment="1">
      <alignment horizontal="centerContinuous"/>
    </xf>
    <xf numFmtId="4" fontId="14" fillId="6" borderId="65" xfId="0" applyNumberFormat="1" applyFont="1" applyFill="1" applyBorder="1" applyAlignment="1" applyProtection="1">
      <alignment horizontal="right" vertical="top" wrapText="1"/>
      <protection locked="0"/>
    </xf>
    <xf numFmtId="0" fontId="9" fillId="2" borderId="94" xfId="0" applyFont="1" applyFill="1" applyBorder="1" applyAlignment="1">
      <alignment vertical="center" wrapText="1"/>
    </xf>
    <xf numFmtId="0" fontId="15" fillId="2" borderId="94" xfId="0" applyFont="1" applyFill="1" applyBorder="1" applyAlignment="1">
      <alignment wrapText="1"/>
    </xf>
    <xf numFmtId="0" fontId="14" fillId="6" borderId="75" xfId="13" applyFont="1" applyFill="1" applyBorder="1" applyAlignment="1" applyProtection="1">
      <alignment horizontal="center" vertical="center" wrapText="1"/>
      <protection locked="0"/>
    </xf>
    <xf numFmtId="0" fontId="48" fillId="3" borderId="94" xfId="13" applyFont="1" applyFill="1" applyBorder="1" applyAlignment="1">
      <alignment horizontal="center" vertical="center" wrapText="1"/>
    </xf>
    <xf numFmtId="3" fontId="15" fillId="2" borderId="109" xfId="7" applyNumberFormat="1" applyFont="1" applyFill="1" applyBorder="1" applyAlignment="1" applyProtection="1">
      <alignment horizontal="center" vertical="center"/>
    </xf>
    <xf numFmtId="175" fontId="14" fillId="3" borderId="106" xfId="7" applyNumberFormat="1" applyFont="1" applyFill="1" applyBorder="1" applyAlignment="1" applyProtection="1">
      <alignment horizontal="centerContinuous" vertical="center"/>
    </xf>
    <xf numFmtId="175" fontId="14" fillId="3" borderId="98" xfId="7" applyNumberFormat="1" applyFont="1" applyFill="1" applyBorder="1" applyAlignment="1" applyProtection="1">
      <alignment horizontal="centerContinuous" vertical="center"/>
    </xf>
    <xf numFmtId="175" fontId="14" fillId="3" borderId="105" xfId="7" applyNumberFormat="1" applyFont="1" applyFill="1" applyBorder="1" applyAlignment="1" applyProtection="1">
      <alignment horizontal="centerContinuous" vertical="center"/>
    </xf>
    <xf numFmtId="3" fontId="14" fillId="3" borderId="106" xfId="7" applyNumberFormat="1" applyFont="1" applyFill="1" applyBorder="1" applyAlignment="1" applyProtection="1">
      <alignment horizontal="centerContinuous" vertical="center"/>
    </xf>
    <xf numFmtId="3" fontId="14" fillId="3" borderId="98" xfId="7" applyNumberFormat="1" applyFont="1" applyFill="1" applyBorder="1" applyAlignment="1" applyProtection="1">
      <alignment horizontal="centerContinuous" vertical="center"/>
    </xf>
    <xf numFmtId="3" fontId="14" fillId="3" borderId="105" xfId="7" applyNumberFormat="1" applyFont="1" applyFill="1" applyBorder="1" applyAlignment="1" applyProtection="1">
      <alignment horizontal="centerContinuous" vertical="center"/>
    </xf>
    <xf numFmtId="0" fontId="14" fillId="0" borderId="0" xfId="3" applyFont="1" applyFill="1" applyBorder="1" applyAlignment="1" applyProtection="1">
      <alignment vertical="center"/>
    </xf>
    <xf numFmtId="0" fontId="8" fillId="0" borderId="0" xfId="3" applyFill="1" applyBorder="1" applyAlignment="1" applyProtection="1">
      <alignment vertical="center"/>
    </xf>
    <xf numFmtId="0" fontId="8" fillId="0" borderId="5" xfId="3" applyBorder="1" applyProtection="1"/>
    <xf numFmtId="0" fontId="9" fillId="9" borderId="77" xfId="0" applyFont="1" applyFill="1" applyBorder="1" applyAlignment="1" applyProtection="1">
      <alignment vertical="center" wrapText="1"/>
      <protection locked="0"/>
    </xf>
    <xf numFmtId="0" fontId="47" fillId="0" borderId="0" xfId="3" applyFont="1" applyFill="1" applyBorder="1" applyAlignment="1" applyProtection="1">
      <alignment horizontal="left" vertical="top"/>
      <protection locked="0"/>
    </xf>
    <xf numFmtId="0" fontId="47" fillId="0" borderId="0" xfId="3" applyFont="1" applyFill="1" applyBorder="1" applyAlignment="1" applyProtection="1">
      <protection locked="0"/>
    </xf>
    <xf numFmtId="177" fontId="9" fillId="6" borderId="120" xfId="8" applyNumberFormat="1" applyFont="1" applyFill="1" applyBorder="1" applyAlignment="1" applyProtection="1">
      <alignment horizontal="center" vertical="center"/>
      <protection locked="0"/>
    </xf>
    <xf numFmtId="14" fontId="44" fillId="6" borderId="120" xfId="3" applyNumberFormat="1" applyFont="1" applyFill="1" applyBorder="1" applyAlignment="1" applyProtection="1">
      <alignment horizontal="center" vertical="center"/>
      <protection locked="0"/>
    </xf>
    <xf numFmtId="14" fontId="9" fillId="6" borderId="120" xfId="8" applyNumberFormat="1" applyFont="1" applyFill="1" applyBorder="1" applyAlignment="1" applyProtection="1">
      <alignment horizontal="center" vertical="center"/>
      <protection locked="0"/>
    </xf>
    <xf numFmtId="165" fontId="9" fillId="6" borderId="120" xfId="7" applyNumberFormat="1" applyFont="1" applyFill="1" applyBorder="1" applyAlignment="1" applyProtection="1">
      <alignment vertical="center"/>
      <protection locked="0"/>
    </xf>
    <xf numFmtId="3" fontId="9" fillId="6" borderId="120" xfId="9" applyNumberFormat="1" applyFont="1" applyFill="1" applyBorder="1" applyAlignment="1" applyProtection="1">
      <alignment vertical="center"/>
      <protection locked="0"/>
    </xf>
    <xf numFmtId="0" fontId="9" fillId="6" borderId="68" xfId="8" applyFont="1" applyFill="1" applyBorder="1" applyAlignment="1" applyProtection="1">
      <alignment horizontal="center" vertical="center"/>
      <protection locked="0"/>
    </xf>
    <xf numFmtId="165" fontId="9" fillId="6" borderId="68" xfId="7" applyNumberFormat="1" applyFont="1" applyFill="1" applyBorder="1" applyAlignment="1" applyProtection="1">
      <alignment vertical="center"/>
      <protection locked="0"/>
    </xf>
    <xf numFmtId="0" fontId="9" fillId="6" borderId="69" xfId="8" applyFont="1" applyFill="1" applyBorder="1" applyAlignment="1" applyProtection="1">
      <alignment horizontal="center" vertical="center"/>
      <protection locked="0"/>
    </xf>
    <xf numFmtId="0" fontId="9" fillId="6" borderId="73" xfId="8" applyFont="1" applyFill="1" applyBorder="1" applyAlignment="1" applyProtection="1">
      <alignment horizontal="center" vertical="center"/>
      <protection locked="0"/>
    </xf>
    <xf numFmtId="176" fontId="9" fillId="6" borderId="69" xfId="0" applyNumberFormat="1" applyFont="1" applyFill="1" applyBorder="1" applyAlignment="1" applyProtection="1">
      <alignment vertical="center"/>
      <protection locked="0"/>
    </xf>
    <xf numFmtId="0" fontId="9" fillId="2" borderId="108" xfId="0" applyFont="1" applyFill="1" applyBorder="1"/>
    <xf numFmtId="0" fontId="9" fillId="2" borderId="70" xfId="0" applyFont="1" applyFill="1" applyBorder="1"/>
    <xf numFmtId="0" fontId="9" fillId="2" borderId="107" xfId="0" applyFont="1" applyFill="1" applyBorder="1"/>
    <xf numFmtId="0" fontId="9" fillId="2" borderId="116" xfId="0" applyFont="1" applyFill="1" applyBorder="1" applyAlignment="1">
      <alignment horizontal="left"/>
    </xf>
    <xf numFmtId="0" fontId="9" fillId="2" borderId="0" xfId="0" applyFont="1" applyFill="1" applyAlignment="1">
      <alignment horizontal="left" wrapText="1"/>
    </xf>
    <xf numFmtId="0" fontId="9" fillId="2" borderId="126" xfId="0" applyFont="1" applyFill="1" applyBorder="1" applyAlignment="1">
      <alignment horizontal="left" wrapText="1"/>
    </xf>
    <xf numFmtId="0" fontId="9" fillId="2" borderId="116" xfId="0" applyFont="1" applyFill="1" applyBorder="1" applyAlignment="1" applyProtection="1">
      <alignment horizontal="left"/>
      <protection locked="0"/>
    </xf>
    <xf numFmtId="0" fontId="9" fillId="2" borderId="0" xfId="0" applyFont="1" applyFill="1" applyAlignment="1" applyProtection="1">
      <alignment horizontal="left" wrapText="1"/>
      <protection locked="0"/>
    </xf>
    <xf numFmtId="0" fontId="9" fillId="2" borderId="126" xfId="0" applyFont="1" applyFill="1" applyBorder="1" applyAlignment="1" applyProtection="1">
      <alignment horizontal="left" wrapText="1"/>
      <protection locked="0"/>
    </xf>
    <xf numFmtId="0" fontId="47" fillId="2" borderId="95" xfId="3" applyFont="1" applyFill="1" applyBorder="1" applyAlignment="1" applyProtection="1">
      <alignment vertical="top"/>
      <protection locked="0"/>
    </xf>
    <xf numFmtId="0" fontId="8" fillId="2" borderId="96" xfId="3" applyFill="1" applyBorder="1" applyAlignment="1" applyProtection="1">
      <alignment vertical="top"/>
      <protection locked="0"/>
    </xf>
    <xf numFmtId="0" fontId="8" fillId="2" borderId="97" xfId="3" applyFill="1" applyBorder="1" applyAlignment="1" applyProtection="1">
      <alignment vertical="top"/>
      <protection locked="0"/>
    </xf>
    <xf numFmtId="0" fontId="15" fillId="7" borderId="70" xfId="0" applyFont="1" applyFill="1" applyBorder="1" applyAlignment="1">
      <alignment horizontal="centerContinuous" vertical="center"/>
    </xf>
    <xf numFmtId="0" fontId="15" fillId="7" borderId="107" xfId="0" applyFont="1" applyFill="1" applyBorder="1" applyAlignment="1">
      <alignment horizontal="centerContinuous" vertical="center"/>
    </xf>
    <xf numFmtId="0" fontId="15" fillId="7" borderId="0" xfId="0" applyFont="1" applyFill="1" applyAlignment="1">
      <alignment horizontal="centerContinuous" vertical="center"/>
    </xf>
    <xf numFmtId="0" fontId="14" fillId="6" borderId="21" xfId="13" applyFont="1" applyFill="1" applyBorder="1" applyAlignment="1" applyProtection="1">
      <alignment vertical="center" wrapText="1"/>
      <protection locked="0"/>
    </xf>
    <xf numFmtId="0" fontId="15" fillId="14" borderId="124" xfId="0" applyFont="1" applyFill="1" applyBorder="1" applyAlignment="1">
      <alignment horizontal="center" vertical="center"/>
    </xf>
    <xf numFmtId="0" fontId="9" fillId="2" borderId="106" xfId="0" applyFont="1" applyFill="1" applyBorder="1" applyAlignment="1">
      <alignment horizontal="left" vertical="center" wrapText="1"/>
    </xf>
    <xf numFmtId="0" fontId="14" fillId="2" borderId="106" xfId="0" applyFont="1" applyFill="1" applyBorder="1" applyAlignment="1">
      <alignment horizontal="left" vertical="center" wrapText="1"/>
    </xf>
    <xf numFmtId="0" fontId="33" fillId="2" borderId="106" xfId="0" applyFont="1" applyFill="1" applyBorder="1" applyAlignment="1">
      <alignment horizontal="left" vertical="center" wrapText="1"/>
    </xf>
    <xf numFmtId="0" fontId="15" fillId="7" borderId="70" xfId="0" applyFont="1" applyFill="1" applyBorder="1" applyAlignment="1">
      <alignment horizontal="centerContinuous"/>
    </xf>
    <xf numFmtId="0" fontId="15" fillId="7" borderId="107" xfId="0" applyFont="1" applyFill="1" applyBorder="1" applyAlignment="1">
      <alignment horizontal="centerContinuous"/>
    </xf>
    <xf numFmtId="0" fontId="14" fillId="3" borderId="116" xfId="0" applyFont="1" applyFill="1" applyBorder="1" applyAlignment="1">
      <alignment horizontal="center" vertical="center"/>
    </xf>
    <xf numFmtId="0" fontId="46" fillId="2" borderId="124" xfId="3" applyFont="1" applyFill="1" applyBorder="1" applyAlignment="1" applyProtection="1">
      <alignment horizontal="left" vertical="center" wrapText="1"/>
    </xf>
    <xf numFmtId="0" fontId="14" fillId="6" borderId="8" xfId="13" applyFont="1" applyFill="1" applyBorder="1" applyAlignment="1" applyProtection="1">
      <alignment horizontal="center" vertical="center" wrapText="1"/>
      <protection locked="0"/>
    </xf>
    <xf numFmtId="0" fontId="15" fillId="14" borderId="124" xfId="0" applyFont="1" applyFill="1" applyBorder="1" applyAlignment="1">
      <alignment horizontal="center" vertical="center" wrapText="1"/>
    </xf>
    <xf numFmtId="0" fontId="15" fillId="7" borderId="116" xfId="0" applyFont="1" applyFill="1" applyBorder="1" applyAlignment="1">
      <alignment horizontal="centerContinuous" vertical="center" wrapText="1"/>
    </xf>
    <xf numFmtId="0" fontId="14" fillId="2" borderId="95" xfId="0" applyFont="1" applyFill="1" applyBorder="1" applyAlignment="1">
      <alignment horizontal="left" vertical="center" wrapText="1"/>
    </xf>
    <xf numFmtId="0" fontId="48" fillId="3" borderId="94" xfId="13" applyFont="1" applyFill="1" applyBorder="1" applyAlignment="1" applyProtection="1">
      <alignment horizontal="center" vertical="center" wrapText="1"/>
      <protection locked="0"/>
    </xf>
    <xf numFmtId="0" fontId="14" fillId="2" borderId="94" xfId="13" applyFont="1" applyFill="1" applyBorder="1" applyAlignment="1" applyProtection="1">
      <alignment horizontal="left" vertical="center" wrapText="1"/>
    </xf>
    <xf numFmtId="0" fontId="14" fillId="3" borderId="124" xfId="0" applyFont="1" applyFill="1" applyBorder="1" applyAlignment="1">
      <alignment horizontal="center" vertical="center"/>
    </xf>
    <xf numFmtId="0" fontId="14" fillId="6" borderId="127" xfId="13" applyFont="1" applyFill="1" applyBorder="1" applyAlignment="1" applyProtection="1">
      <alignment horizontal="center" vertical="center" wrapText="1"/>
      <protection locked="0"/>
    </xf>
    <xf numFmtId="0" fontId="14" fillId="6" borderId="120" xfId="13" applyFont="1" applyFill="1" applyBorder="1" applyAlignment="1" applyProtection="1">
      <alignment vertical="center" wrapText="1"/>
      <protection locked="0"/>
    </xf>
    <xf numFmtId="0" fontId="14" fillId="6" borderId="128" xfId="13" applyFont="1" applyFill="1" applyBorder="1" applyAlignment="1" applyProtection="1">
      <alignment horizontal="center" vertical="center" wrapText="1"/>
      <protection locked="0"/>
    </xf>
    <xf numFmtId="0" fontId="14" fillId="6" borderId="68" xfId="13" applyFont="1" applyFill="1" applyBorder="1" applyAlignment="1" applyProtection="1">
      <alignment vertical="center" wrapText="1"/>
      <protection locked="0"/>
    </xf>
    <xf numFmtId="0" fontId="9" fillId="6" borderId="129" xfId="0" applyFont="1" applyFill="1" applyBorder="1" applyAlignment="1" applyProtection="1">
      <alignment horizontal="center" vertical="center" wrapText="1"/>
      <protection locked="0"/>
    </xf>
    <xf numFmtId="0" fontId="9" fillId="6" borderId="69" xfId="0" applyFont="1" applyFill="1" applyBorder="1" applyAlignment="1" applyProtection="1">
      <alignment vertical="center" wrapText="1"/>
      <protection locked="0"/>
    </xf>
    <xf numFmtId="0" fontId="14" fillId="6" borderId="129" xfId="13" applyFont="1" applyFill="1" applyBorder="1" applyAlignment="1" applyProtection="1">
      <alignment horizontal="center" vertical="center" wrapText="1"/>
      <protection locked="0"/>
    </xf>
    <xf numFmtId="0" fontId="14" fillId="6" borderId="69" xfId="13" applyFont="1" applyFill="1" applyBorder="1" applyAlignment="1" applyProtection="1">
      <alignment vertical="center" wrapText="1"/>
      <protection locked="0"/>
    </xf>
    <xf numFmtId="4" fontId="14" fillId="6" borderId="49" xfId="0" applyNumberFormat="1" applyFont="1" applyFill="1" applyBorder="1" applyAlignment="1" applyProtection="1">
      <alignment horizontal="right" vertical="top" wrapText="1"/>
      <protection locked="0"/>
    </xf>
    <xf numFmtId="4" fontId="14" fillId="6" borderId="20" xfId="0" applyNumberFormat="1" applyFont="1" applyFill="1" applyBorder="1" applyAlignment="1" applyProtection="1">
      <alignment horizontal="right" vertical="top" wrapText="1"/>
      <protection locked="0"/>
    </xf>
    <xf numFmtId="10" fontId="14" fillId="6" borderId="56" xfId="0" applyNumberFormat="1" applyFont="1" applyFill="1" applyBorder="1" applyAlignment="1" applyProtection="1">
      <alignment horizontal="right" vertical="top" wrapText="1"/>
      <protection locked="0"/>
    </xf>
    <xf numFmtId="4" fontId="14" fillId="3" borderId="106" xfId="0" applyNumberFormat="1" applyFont="1" applyFill="1" applyBorder="1" applyAlignment="1" applyProtection="1">
      <alignment horizontal="right" wrapText="1"/>
      <protection locked="0"/>
    </xf>
    <xf numFmtId="0" fontId="38" fillId="7" borderId="70" xfId="0" applyFont="1" applyFill="1" applyBorder="1" applyAlignment="1">
      <alignment horizontal="centerContinuous"/>
    </xf>
    <xf numFmtId="0" fontId="9" fillId="2" borderId="105" xfId="0" applyFont="1" applyFill="1" applyBorder="1" applyAlignment="1" applyProtection="1">
      <alignment vertical="center" wrapText="1"/>
      <protection locked="0"/>
    </xf>
    <xf numFmtId="0" fontId="15" fillId="2" borderId="107" xfId="0" applyFont="1" applyFill="1" applyBorder="1" applyAlignment="1" applyProtection="1">
      <alignment wrapText="1"/>
      <protection locked="0"/>
    </xf>
    <xf numFmtId="4" fontId="14" fillId="3" borderId="108" xfId="0" applyNumberFormat="1" applyFont="1" applyFill="1" applyBorder="1" applyAlignment="1" applyProtection="1">
      <alignment wrapText="1"/>
      <protection locked="0"/>
    </xf>
    <xf numFmtId="10" fontId="14" fillId="3" borderId="110" xfId="0" applyNumberFormat="1" applyFont="1" applyFill="1" applyBorder="1" applyAlignment="1" applyProtection="1">
      <alignment wrapText="1"/>
      <protection locked="0"/>
    </xf>
    <xf numFmtId="4" fontId="14" fillId="9" borderId="130" xfId="0" applyNumberFormat="1" applyFont="1" applyFill="1" applyBorder="1" applyAlignment="1">
      <alignment vertical="top" wrapText="1"/>
    </xf>
    <xf numFmtId="4" fontId="14" fillId="9" borderId="131" xfId="0" applyNumberFormat="1" applyFont="1" applyFill="1" applyBorder="1" applyAlignment="1" applyProtection="1">
      <alignment vertical="top" wrapText="1"/>
      <protection locked="0"/>
    </xf>
    <xf numFmtId="10" fontId="14" fillId="9" borderId="131" xfId="0" applyNumberFormat="1" applyFont="1" applyFill="1" applyBorder="1" applyAlignment="1" applyProtection="1">
      <alignment vertical="top" wrapText="1"/>
      <protection locked="0"/>
    </xf>
    <xf numFmtId="4" fontId="14" fillId="9" borderId="132" xfId="0" applyNumberFormat="1" applyFont="1" applyFill="1" applyBorder="1" applyAlignment="1" applyProtection="1">
      <alignment horizontal="right" wrapText="1"/>
      <protection locked="0"/>
    </xf>
    <xf numFmtId="0" fontId="15" fillId="9" borderId="133" xfId="0" applyFont="1" applyFill="1" applyBorder="1" applyAlignment="1" applyProtection="1">
      <alignment wrapText="1"/>
      <protection locked="0"/>
    </xf>
    <xf numFmtId="4" fontId="14" fillId="9" borderId="134" xfId="0" applyNumberFormat="1" applyFont="1" applyFill="1" applyBorder="1" applyAlignment="1" applyProtection="1">
      <alignment wrapText="1"/>
      <protection locked="0"/>
    </xf>
    <xf numFmtId="0" fontId="15" fillId="9" borderId="134" xfId="0" applyFont="1" applyFill="1" applyBorder="1" applyAlignment="1" applyProtection="1">
      <alignment horizontal="right" wrapText="1"/>
      <protection locked="0"/>
    </xf>
    <xf numFmtId="0" fontId="15" fillId="9" borderId="134" xfId="0" applyFont="1" applyFill="1" applyBorder="1" applyAlignment="1" applyProtection="1">
      <alignment wrapText="1"/>
      <protection locked="0"/>
    </xf>
    <xf numFmtId="10" fontId="14" fillId="9" borderId="135" xfId="0" applyNumberFormat="1" applyFont="1" applyFill="1" applyBorder="1" applyAlignment="1" applyProtection="1">
      <alignment wrapText="1"/>
      <protection locked="0"/>
    </xf>
    <xf numFmtId="0" fontId="9" fillId="9" borderId="130" xfId="0" applyFont="1" applyFill="1" applyBorder="1" applyAlignment="1">
      <alignment horizontal="right" vertical="top" wrapText="1"/>
    </xf>
    <xf numFmtId="0" fontId="9" fillId="9" borderId="131" xfId="0" applyFont="1" applyFill="1" applyBorder="1" applyAlignment="1" applyProtection="1">
      <alignment horizontal="right" vertical="top" wrapText="1"/>
      <protection locked="0"/>
    </xf>
    <xf numFmtId="0" fontId="9" fillId="9" borderId="132" xfId="0" applyFont="1" applyFill="1" applyBorder="1" applyAlignment="1" applyProtection="1">
      <alignment horizontal="right" vertical="top" wrapText="1"/>
      <protection locked="0"/>
    </xf>
    <xf numFmtId="0" fontId="28" fillId="6" borderId="120" xfId="0" applyFont="1" applyFill="1" applyBorder="1" applyAlignment="1" applyProtection="1">
      <alignment vertical="center" wrapText="1"/>
      <protection locked="0"/>
    </xf>
    <xf numFmtId="0" fontId="8" fillId="23" borderId="83" xfId="3" applyFill="1" applyBorder="1" applyAlignment="1" applyProtection="1">
      <alignment vertical="center"/>
      <protection locked="0"/>
    </xf>
    <xf numFmtId="0" fontId="14" fillId="0" borderId="0" xfId="0" applyFont="1" applyAlignment="1">
      <alignment vertical="top"/>
    </xf>
    <xf numFmtId="0" fontId="14" fillId="0" borderId="0" xfId="0" applyFont="1" applyAlignment="1">
      <alignment horizontal="left" vertical="top" wrapText="1"/>
    </xf>
    <xf numFmtId="0" fontId="14" fillId="0" borderId="0" xfId="0" applyFont="1" applyAlignment="1">
      <alignment horizontal="left" vertical="top"/>
    </xf>
    <xf numFmtId="0" fontId="9" fillId="0" borderId="0" xfId="0" applyFont="1" applyAlignment="1">
      <alignment horizontal="left" vertical="top"/>
    </xf>
    <xf numFmtId="0" fontId="16" fillId="0" borderId="0" xfId="0" applyFont="1" applyAlignment="1">
      <alignment horizontal="left" vertical="top" wrapText="1"/>
    </xf>
    <xf numFmtId="0" fontId="9" fillId="0" borderId="0" xfId="3" applyFont="1" applyFill="1" applyBorder="1" applyAlignment="1" applyProtection="1">
      <alignment vertical="top"/>
    </xf>
    <xf numFmtId="0" fontId="16" fillId="0" borderId="0" xfId="3" applyFont="1" applyFill="1" applyBorder="1" applyAlignment="1" applyProtection="1">
      <alignment vertical="top"/>
    </xf>
    <xf numFmtId="0" fontId="14" fillId="0" borderId="0" xfId="3" applyFont="1" applyFill="1" applyBorder="1" applyAlignment="1" applyProtection="1">
      <alignment vertical="top"/>
    </xf>
    <xf numFmtId="0" fontId="47" fillId="0" borderId="0" xfId="3" applyFont="1" applyFill="1" applyBorder="1" applyAlignment="1" applyProtection="1">
      <alignment vertical="top"/>
    </xf>
    <xf numFmtId="0" fontId="14" fillId="0" borderId="0" xfId="8" applyFont="1"/>
    <xf numFmtId="0" fontId="8" fillId="0" borderId="0" xfId="3" applyFill="1" applyBorder="1" applyAlignment="1" applyProtection="1"/>
    <xf numFmtId="0" fontId="14" fillId="0" borderId="0" xfId="3" applyFont="1" applyFill="1" applyBorder="1" applyAlignment="1" applyProtection="1">
      <alignment horizontal="left" vertical="top" wrapText="1"/>
    </xf>
    <xf numFmtId="0" fontId="16" fillId="0" borderId="0" xfId="0" applyFont="1" applyAlignment="1">
      <alignment vertical="top" wrapText="1"/>
    </xf>
    <xf numFmtId="0" fontId="47" fillId="0" borderId="0" xfId="3" applyFont="1" applyBorder="1" applyProtection="1">
      <protection locked="0"/>
    </xf>
    <xf numFmtId="0" fontId="11" fillId="23" borderId="80" xfId="0" applyFont="1" applyFill="1" applyBorder="1" applyProtection="1">
      <protection locked="0"/>
    </xf>
    <xf numFmtId="0" fontId="9" fillId="0" borderId="0" xfId="0" applyFont="1" applyAlignment="1">
      <alignment horizontal="left" vertical="center"/>
    </xf>
    <xf numFmtId="0" fontId="11" fillId="0" borderId="0" xfId="0" applyFont="1" applyAlignment="1">
      <alignment horizontal="left" vertical="center"/>
    </xf>
    <xf numFmtId="0" fontId="33" fillId="0" borderId="0" xfId="3" applyFont="1" applyFill="1" applyBorder="1" applyAlignment="1" applyProtection="1">
      <alignment vertical="top" wrapText="1"/>
    </xf>
    <xf numFmtId="0" fontId="33" fillId="0" borderId="0" xfId="0" applyFont="1" applyAlignment="1">
      <alignment vertical="top" wrapText="1"/>
    </xf>
    <xf numFmtId="0" fontId="33" fillId="0" borderId="0" xfId="3" applyFont="1" applyFill="1" applyBorder="1" applyAlignment="1" applyProtection="1">
      <alignment vertical="top"/>
    </xf>
    <xf numFmtId="0" fontId="14" fillId="0" borderId="0" xfId="3" applyFont="1" applyFill="1" applyBorder="1" applyAlignment="1" applyProtection="1">
      <alignment horizontal="left" vertical="top" wrapText="1" indent="3"/>
    </xf>
    <xf numFmtId="0" fontId="14" fillId="3" borderId="106" xfId="8" applyFont="1" applyFill="1" applyBorder="1" applyAlignment="1">
      <alignment vertical="center"/>
    </xf>
    <xf numFmtId="0" fontId="14" fillId="3" borderId="98" xfId="8" applyFont="1" applyFill="1" applyBorder="1" applyAlignment="1">
      <alignment vertical="center"/>
    </xf>
    <xf numFmtId="0" fontId="25" fillId="3" borderId="94" xfId="8" applyFont="1" applyFill="1" applyBorder="1" applyAlignment="1">
      <alignment horizontal="center" vertical="center"/>
    </xf>
    <xf numFmtId="165" fontId="9" fillId="3" borderId="94" xfId="7" applyNumberFormat="1" applyFont="1" applyFill="1" applyBorder="1" applyAlignment="1" applyProtection="1">
      <alignment vertical="center"/>
    </xf>
    <xf numFmtId="0" fontId="9" fillId="3" borderId="106" xfId="0" applyFont="1" applyFill="1" applyBorder="1" applyAlignment="1">
      <alignment vertical="center"/>
    </xf>
    <xf numFmtId="0" fontId="9" fillId="3" borderId="98" xfId="0" applyFont="1" applyFill="1" applyBorder="1" applyAlignment="1">
      <alignment vertical="center"/>
    </xf>
    <xf numFmtId="0" fontId="33" fillId="3" borderId="106" xfId="0" applyFont="1" applyFill="1" applyBorder="1" applyAlignment="1">
      <alignment horizontal="centerContinuous" vertical="top"/>
    </xf>
    <xf numFmtId="0" fontId="33" fillId="3" borderId="105" xfId="0" applyFont="1" applyFill="1" applyBorder="1" applyAlignment="1">
      <alignment horizontal="centerContinuous" vertical="top"/>
    </xf>
    <xf numFmtId="0" fontId="14" fillId="6" borderId="125" xfId="0" applyFont="1" applyFill="1" applyBorder="1" applyAlignment="1">
      <alignment vertical="top" wrapText="1"/>
    </xf>
    <xf numFmtId="0" fontId="14" fillId="0" borderId="70" xfId="0" applyFont="1" applyBorder="1" applyAlignment="1">
      <alignment vertical="top" wrapText="1"/>
    </xf>
    <xf numFmtId="0" fontId="14" fillId="5" borderId="121" xfId="14" applyFont="1" applyFill="1" applyBorder="1" applyAlignment="1">
      <alignment vertical="top" wrapText="1"/>
    </xf>
    <xf numFmtId="0" fontId="14" fillId="3" borderId="110" xfId="14" applyFont="1" applyFill="1" applyBorder="1" applyAlignment="1">
      <alignment vertical="top" wrapText="1"/>
    </xf>
    <xf numFmtId="0" fontId="14" fillId="8" borderId="123" xfId="14" applyFont="1" applyFill="1" applyBorder="1" applyAlignment="1">
      <alignment vertical="top" wrapText="1"/>
    </xf>
    <xf numFmtId="0" fontId="42" fillId="9" borderId="122" xfId="0" applyFont="1" applyFill="1" applyBorder="1" applyAlignment="1">
      <alignment vertical="top" wrapText="1"/>
    </xf>
    <xf numFmtId="0" fontId="45" fillId="0" borderId="0" xfId="0" applyFont="1" applyAlignment="1">
      <alignment vertical="top"/>
    </xf>
    <xf numFmtId="0" fontId="10" fillId="0" borderId="0" xfId="0" applyFont="1" applyAlignment="1">
      <alignment vertical="center"/>
    </xf>
    <xf numFmtId="0" fontId="33" fillId="0" borderId="0" xfId="0" applyFont="1" applyAlignment="1">
      <alignment horizontal="centerContinuous" vertical="top"/>
    </xf>
    <xf numFmtId="0" fontId="33" fillId="0" borderId="0" xfId="0" applyFont="1" applyAlignment="1">
      <alignment vertical="top"/>
    </xf>
    <xf numFmtId="0" fontId="14" fillId="0" borderId="0" xfId="0" applyFont="1" applyAlignment="1">
      <alignment vertical="center"/>
    </xf>
    <xf numFmtId="0" fontId="14" fillId="0" borderId="0" xfId="0" applyFont="1" applyAlignment="1">
      <alignment vertical="center" wrapText="1"/>
    </xf>
    <xf numFmtId="0" fontId="14" fillId="0" borderId="0" xfId="0" applyFont="1" applyAlignment="1">
      <alignment horizontal="left" vertical="center"/>
    </xf>
    <xf numFmtId="0" fontId="42" fillId="0" borderId="0" xfId="0" applyFont="1" applyAlignment="1">
      <alignment vertical="center"/>
    </xf>
    <xf numFmtId="0" fontId="32" fillId="0" borderId="0" xfId="0" applyFont="1"/>
    <xf numFmtId="0" fontId="15" fillId="7" borderId="30" xfId="0" applyFont="1" applyFill="1" applyBorder="1" applyAlignment="1">
      <alignment vertical="center"/>
    </xf>
    <xf numFmtId="0" fontId="15" fillId="7" borderId="106" xfId="0" applyFont="1" applyFill="1" applyBorder="1" applyAlignment="1">
      <alignment vertical="center"/>
    </xf>
    <xf numFmtId="0" fontId="15" fillId="7" borderId="105" xfId="0" applyFont="1" applyFill="1" applyBorder="1" applyAlignment="1">
      <alignment vertical="center"/>
    </xf>
    <xf numFmtId="0" fontId="15" fillId="7" borderId="105" xfId="0" applyFont="1" applyFill="1" applyBorder="1" applyAlignment="1">
      <alignment horizontal="centerContinuous" vertical="center" wrapText="1"/>
    </xf>
    <xf numFmtId="0" fontId="15" fillId="7" borderId="94" xfId="0" applyFont="1" applyFill="1" applyBorder="1" applyAlignment="1">
      <alignment horizontal="centerContinuous" vertical="center"/>
    </xf>
    <xf numFmtId="0" fontId="15" fillId="7" borderId="99" xfId="0" applyFont="1" applyFill="1" applyBorder="1" applyAlignment="1">
      <alignment horizontal="centerContinuous" vertical="center"/>
    </xf>
    <xf numFmtId="0" fontId="15" fillId="7" borderId="58" xfId="0" applyFont="1" applyFill="1" applyBorder="1" applyAlignment="1">
      <alignment horizontal="center" vertical="center"/>
    </xf>
    <xf numFmtId="0" fontId="15" fillId="7" borderId="94" xfId="0" applyFont="1" applyFill="1" applyBorder="1" applyAlignment="1">
      <alignment horizontal="centerContinuous" vertical="center" wrapText="1"/>
    </xf>
    <xf numFmtId="0" fontId="15" fillId="7" borderId="58" xfId="0" applyFont="1" applyFill="1" applyBorder="1" applyAlignment="1">
      <alignment horizontal="center" vertical="center" wrapText="1"/>
    </xf>
    <xf numFmtId="0" fontId="15" fillId="7" borderId="94" xfId="0" applyFont="1" applyFill="1" applyBorder="1" applyAlignment="1">
      <alignment horizontal="center"/>
    </xf>
    <xf numFmtId="0" fontId="15" fillId="0" borderId="0" xfId="0" applyFont="1" applyAlignment="1">
      <alignment wrapText="1"/>
    </xf>
    <xf numFmtId="0" fontId="15" fillId="2" borderId="60" xfId="0" applyFont="1" applyFill="1" applyBorder="1" applyAlignment="1">
      <alignment horizontal="center" vertical="center" wrapText="1"/>
    </xf>
    <xf numFmtId="0" fontId="15" fillId="2" borderId="94" xfId="0" applyFont="1" applyFill="1" applyBorder="1" applyAlignment="1">
      <alignment horizontal="center" vertical="center" wrapText="1"/>
    </xf>
    <xf numFmtId="0" fontId="9" fillId="6" borderId="61" xfId="0" applyFont="1" applyFill="1" applyBorder="1" applyAlignment="1">
      <alignment horizontal="left" vertical="center" wrapText="1"/>
    </xf>
    <xf numFmtId="41" fontId="9" fillId="3" borderId="97" xfId="0" applyNumberFormat="1" applyFont="1" applyFill="1" applyBorder="1" applyAlignment="1">
      <alignment horizontal="center" vertical="center"/>
    </xf>
    <xf numFmtId="41" fontId="9" fillId="3" borderId="112" xfId="0" applyNumberFormat="1" applyFont="1" applyFill="1" applyBorder="1" applyAlignment="1">
      <alignment horizontal="center" vertical="center"/>
    </xf>
    <xf numFmtId="0" fontId="9" fillId="6" borderId="59" xfId="0" applyFont="1" applyFill="1" applyBorder="1" applyAlignment="1">
      <alignment horizontal="left" vertical="center" wrapText="1"/>
    </xf>
    <xf numFmtId="3" fontId="9" fillId="6" borderId="1" xfId="0" applyNumberFormat="1" applyFont="1" applyFill="1" applyBorder="1" applyAlignment="1">
      <alignment horizontal="center" vertical="center" wrapText="1"/>
    </xf>
    <xf numFmtId="41" fontId="9" fillId="3" borderId="105" xfId="0" applyNumberFormat="1" applyFont="1" applyFill="1" applyBorder="1" applyAlignment="1">
      <alignment horizontal="center" vertical="center"/>
    </xf>
    <xf numFmtId="41" fontId="9" fillId="3" borderId="99" xfId="0" applyNumberFormat="1" applyFont="1" applyFill="1" applyBorder="1" applyAlignment="1">
      <alignment horizontal="center" vertical="center"/>
    </xf>
    <xf numFmtId="0" fontId="9" fillId="6" borderId="60" xfId="0" applyFont="1" applyFill="1" applyBorder="1" applyAlignment="1">
      <alignment horizontal="left" vertical="center" wrapText="1"/>
    </xf>
    <xf numFmtId="3" fontId="9" fillId="6" borderId="18" xfId="0" applyNumberFormat="1" applyFont="1" applyFill="1" applyBorder="1" applyAlignment="1">
      <alignment horizontal="center" vertical="center" wrapText="1"/>
    </xf>
    <xf numFmtId="41" fontId="9" fillId="3" borderId="111" xfId="0" applyNumberFormat="1" applyFont="1" applyFill="1" applyBorder="1" applyAlignment="1">
      <alignment horizontal="center" vertical="center"/>
    </xf>
    <xf numFmtId="41" fontId="9" fillId="3" borderId="113" xfId="0" applyNumberFormat="1" applyFont="1" applyFill="1" applyBorder="1" applyAlignment="1">
      <alignment horizontal="center" vertical="center"/>
    </xf>
    <xf numFmtId="0" fontId="15" fillId="7" borderId="94" xfId="0" applyFont="1" applyFill="1" applyBorder="1" applyAlignment="1">
      <alignment vertical="center" wrapText="1"/>
    </xf>
    <xf numFmtId="0" fontId="15" fillId="7" borderId="94" xfId="0" applyFont="1" applyFill="1" applyBorder="1" applyAlignment="1">
      <alignment horizontal="center" vertical="center" wrapText="1"/>
    </xf>
    <xf numFmtId="0" fontId="9" fillId="2" borderId="110" xfId="0" applyFont="1" applyFill="1" applyBorder="1" applyAlignment="1">
      <alignment horizontal="center" vertical="top" wrapText="1"/>
    </xf>
    <xf numFmtId="41" fontId="9" fillId="3" borderId="70" xfId="0" applyNumberFormat="1" applyFont="1" applyFill="1" applyBorder="1" applyAlignment="1">
      <alignment vertical="center"/>
    </xf>
    <xf numFmtId="41" fontId="9" fillId="3" borderId="117" xfId="0" applyNumberFormat="1" applyFont="1" applyFill="1" applyBorder="1" applyAlignment="1">
      <alignment vertical="center"/>
    </xf>
    <xf numFmtId="0" fontId="9" fillId="2" borderId="124" xfId="0" applyFont="1" applyFill="1" applyBorder="1" applyAlignment="1">
      <alignment horizontal="center" vertical="top" wrapText="1"/>
    </xf>
    <xf numFmtId="41" fontId="9" fillId="3" borderId="0" xfId="0" applyNumberFormat="1" applyFont="1" applyFill="1" applyAlignment="1">
      <alignment vertical="center"/>
    </xf>
    <xf numFmtId="41" fontId="9" fillId="3" borderId="16" xfId="0" applyNumberFormat="1" applyFont="1" applyFill="1" applyBorder="1" applyAlignment="1">
      <alignment vertical="center"/>
    </xf>
    <xf numFmtId="0" fontId="9" fillId="2" borderId="109" xfId="0" applyFont="1" applyFill="1" applyBorder="1" applyAlignment="1">
      <alignment horizontal="center" vertical="top" wrapText="1"/>
    </xf>
    <xf numFmtId="41" fontId="9" fillId="3" borderId="49" xfId="0" applyNumberFormat="1" applyFont="1" applyFill="1" applyBorder="1" applyAlignment="1">
      <alignment vertical="center"/>
    </xf>
    <xf numFmtId="41" fontId="9" fillId="3" borderId="19" xfId="0" applyNumberFormat="1" applyFont="1" applyFill="1" applyBorder="1" applyAlignment="1">
      <alignment vertical="center"/>
    </xf>
    <xf numFmtId="41" fontId="9" fillId="3" borderId="3" xfId="0" applyNumberFormat="1" applyFont="1" applyFill="1" applyBorder="1" applyAlignment="1">
      <alignment vertical="center"/>
    </xf>
    <xf numFmtId="41" fontId="9" fillId="3" borderId="25" xfId="0" applyNumberFormat="1" applyFont="1" applyFill="1" applyBorder="1" applyAlignment="1">
      <alignment vertical="center"/>
    </xf>
    <xf numFmtId="41" fontId="9" fillId="3" borderId="8" xfId="0" applyNumberFormat="1" applyFont="1" applyFill="1" applyBorder="1" applyAlignment="1">
      <alignment vertical="center"/>
    </xf>
    <xf numFmtId="0" fontId="9" fillId="2" borderId="73" xfId="0" applyFont="1" applyFill="1" applyBorder="1" applyAlignment="1">
      <alignment horizontal="center" vertical="top" wrapText="1"/>
    </xf>
    <xf numFmtId="41" fontId="9" fillId="3" borderId="5" xfId="0" applyNumberFormat="1" applyFont="1" applyFill="1" applyBorder="1" applyAlignment="1">
      <alignment vertical="center"/>
    </xf>
    <xf numFmtId="0" fontId="9" fillId="2" borderId="69" xfId="0" applyFont="1" applyFill="1" applyBorder="1" applyAlignment="1">
      <alignment horizontal="center" vertical="top" wrapText="1"/>
    </xf>
    <xf numFmtId="41" fontId="9" fillId="3" borderId="7" xfId="0" applyNumberFormat="1" applyFont="1" applyFill="1" applyBorder="1" applyAlignment="1">
      <alignment vertical="center"/>
    </xf>
    <xf numFmtId="0" fontId="9" fillId="2" borderId="68" xfId="0" applyFont="1" applyFill="1" applyBorder="1" applyAlignment="1">
      <alignment horizontal="center" vertical="top" wrapText="1"/>
    </xf>
    <xf numFmtId="41" fontId="9" fillId="3" borderId="2" xfId="0" applyNumberFormat="1" applyFont="1" applyFill="1" applyBorder="1" applyAlignment="1">
      <alignment vertical="center"/>
    </xf>
    <xf numFmtId="0" fontId="11" fillId="0" borderId="0" xfId="0" applyFont="1" applyAlignment="1">
      <alignment horizontal="center" vertical="center"/>
    </xf>
    <xf numFmtId="0" fontId="38" fillId="7" borderId="106" xfId="0" applyFont="1" applyFill="1" applyBorder="1" applyAlignment="1">
      <alignment horizontal="centerContinuous" vertical="center"/>
    </xf>
    <xf numFmtId="0" fontId="38" fillId="7" borderId="105" xfId="0" applyFont="1" applyFill="1" applyBorder="1" applyAlignment="1">
      <alignment horizontal="centerContinuous" vertical="center"/>
    </xf>
    <xf numFmtId="0" fontId="9" fillId="3" borderId="94" xfId="0" applyFont="1" applyFill="1" applyBorder="1" applyAlignment="1">
      <alignment horizontal="right"/>
    </xf>
    <xf numFmtId="0" fontId="9" fillId="3" borderId="94" xfId="0" applyFont="1" applyFill="1" applyBorder="1" applyAlignment="1">
      <alignment horizontal="center" vertical="center"/>
    </xf>
    <xf numFmtId="165" fontId="9" fillId="3" borderId="94" xfId="0" applyNumberFormat="1" applyFont="1" applyFill="1" applyBorder="1" applyAlignment="1">
      <alignment vertical="center"/>
    </xf>
    <xf numFmtId="0" fontId="15" fillId="0" borderId="0" xfId="0" applyFont="1" applyAlignment="1">
      <alignment horizontal="right"/>
    </xf>
    <xf numFmtId="0" fontId="14" fillId="3" borderId="94" xfId="0" applyFont="1" applyFill="1" applyBorder="1" applyAlignment="1">
      <alignment horizontal="right" vertical="center"/>
    </xf>
    <xf numFmtId="3" fontId="9" fillId="3" borderId="94" xfId="0" applyNumberFormat="1" applyFont="1" applyFill="1" applyBorder="1" applyAlignment="1">
      <alignment horizontal="center" vertical="center"/>
    </xf>
    <xf numFmtId="0" fontId="14" fillId="3" borderId="110" xfId="0" applyFont="1" applyFill="1" applyBorder="1" applyAlignment="1">
      <alignment horizontal="right" vertical="center"/>
    </xf>
    <xf numFmtId="3" fontId="9" fillId="3" borderId="110" xfId="0" applyNumberFormat="1" applyFont="1" applyFill="1" applyBorder="1" applyAlignment="1">
      <alignment horizontal="center" vertical="center"/>
    </xf>
    <xf numFmtId="0" fontId="11" fillId="0" borderId="0" xfId="0" applyFont="1" applyAlignment="1">
      <alignment vertical="center"/>
    </xf>
    <xf numFmtId="0" fontId="14" fillId="3" borderId="94" xfId="0" applyFont="1" applyFill="1" applyBorder="1" applyAlignment="1">
      <alignment horizontal="right" vertical="center" wrapText="1"/>
    </xf>
    <xf numFmtId="0" fontId="9" fillId="3" borderId="94" xfId="0" applyFont="1" applyFill="1" applyBorder="1" applyAlignment="1">
      <alignment horizontal="right" vertical="center" wrapText="1"/>
    </xf>
    <xf numFmtId="0" fontId="9" fillId="3" borderId="106" xfId="0" applyFont="1" applyFill="1" applyBorder="1" applyAlignment="1">
      <alignment horizontal="right"/>
    </xf>
    <xf numFmtId="0" fontId="38" fillId="4" borderId="108" xfId="0" applyFont="1" applyFill="1" applyBorder="1" applyAlignment="1">
      <alignment horizontal="centerContinuous" vertical="center"/>
    </xf>
    <xf numFmtId="0" fontId="38" fillId="4" borderId="70" xfId="0" applyFont="1" applyFill="1" applyBorder="1" applyAlignment="1">
      <alignment horizontal="centerContinuous" vertical="center"/>
    </xf>
    <xf numFmtId="0" fontId="38" fillId="4" borderId="107" xfId="0" applyFont="1" applyFill="1" applyBorder="1" applyAlignment="1">
      <alignment horizontal="centerContinuous" vertical="center"/>
    </xf>
    <xf numFmtId="0" fontId="9" fillId="2" borderId="70" xfId="0" applyFont="1" applyFill="1" applyBorder="1" applyAlignment="1">
      <alignment horizontal="right" vertical="center"/>
    </xf>
    <xf numFmtId="0" fontId="9" fillId="2" borderId="107" xfId="0" applyFont="1" applyFill="1" applyBorder="1" applyAlignment="1">
      <alignment horizontal="right" vertical="center"/>
    </xf>
    <xf numFmtId="0" fontId="14" fillId="3" borderId="106" xfId="0" applyFont="1" applyFill="1" applyBorder="1" applyAlignment="1">
      <alignment horizontal="right" vertical="center"/>
    </xf>
    <xf numFmtId="0" fontId="14" fillId="3" borderId="95" xfId="0" applyFont="1" applyFill="1" applyBorder="1" applyAlignment="1">
      <alignment horizontal="right" vertical="center"/>
    </xf>
    <xf numFmtId="0" fontId="33" fillId="3" borderId="94" xfId="0" applyFont="1" applyFill="1" applyBorder="1" applyAlignment="1">
      <alignment horizontal="right" vertical="center"/>
    </xf>
    <xf numFmtId="0" fontId="14" fillId="2" borderId="106" xfId="0" applyFont="1" applyFill="1" applyBorder="1" applyAlignment="1">
      <alignment horizontal="right" vertical="center"/>
    </xf>
    <xf numFmtId="0" fontId="14" fillId="2" borderId="70" xfId="0" applyFont="1" applyFill="1" applyBorder="1" applyAlignment="1">
      <alignment horizontal="right" vertical="center"/>
    </xf>
    <xf numFmtId="0" fontId="14" fillId="2" borderId="107" xfId="0" applyFont="1" applyFill="1" applyBorder="1" applyAlignment="1">
      <alignment horizontal="right" vertical="center"/>
    </xf>
    <xf numFmtId="0" fontId="37" fillId="0" borderId="0" xfId="0" applyFont="1"/>
    <xf numFmtId="0" fontId="38" fillId="0" borderId="0" xfId="0" applyFont="1" applyAlignment="1">
      <alignment vertical="top"/>
    </xf>
    <xf numFmtId="0" fontId="9" fillId="0" borderId="0" xfId="0" applyFont="1" applyAlignment="1">
      <alignment vertical="top"/>
    </xf>
    <xf numFmtId="0" fontId="9" fillId="0" borderId="0" xfId="0" applyFont="1" applyAlignment="1">
      <alignment horizontal="left" vertical="top" wrapText="1"/>
    </xf>
    <xf numFmtId="0" fontId="27" fillId="7" borderId="94" xfId="0" applyFont="1" applyFill="1" applyBorder="1" applyAlignment="1">
      <alignment horizontal="center" vertical="center" wrapText="1"/>
    </xf>
    <xf numFmtId="0" fontId="27" fillId="7" borderId="110" xfId="0" applyFont="1" applyFill="1" applyBorder="1" applyAlignment="1">
      <alignment horizontal="center" vertical="center" wrapText="1"/>
    </xf>
    <xf numFmtId="164" fontId="28" fillId="0" borderId="94" xfId="0" applyNumberFormat="1" applyFont="1" applyBorder="1" applyAlignment="1">
      <alignment horizontal="center" vertical="center" wrapText="1"/>
    </xf>
    <xf numFmtId="0" fontId="28" fillId="0" borderId="106" xfId="0" applyFont="1" applyBorder="1" applyAlignment="1">
      <alignment vertical="center" wrapText="1"/>
    </xf>
    <xf numFmtId="0" fontId="15" fillId="7" borderId="110" xfId="0" applyFont="1" applyFill="1" applyBorder="1" applyAlignment="1">
      <alignment horizontal="center"/>
    </xf>
    <xf numFmtId="0" fontId="15" fillId="7" borderId="110" xfId="0" applyFont="1" applyFill="1" applyBorder="1" applyAlignment="1">
      <alignment horizontal="center" wrapText="1"/>
    </xf>
    <xf numFmtId="0" fontId="27" fillId="7" borderId="110" xfId="0" applyFont="1" applyFill="1" applyBorder="1" applyAlignment="1">
      <alignment horizontal="center" wrapText="1"/>
    </xf>
    <xf numFmtId="0" fontId="15" fillId="7" borderId="109" xfId="0" applyFont="1" applyFill="1" applyBorder="1" applyAlignment="1">
      <alignment horizontal="center"/>
    </xf>
    <xf numFmtId="0" fontId="15" fillId="7" borderId="109" xfId="0" applyFont="1" applyFill="1" applyBorder="1" applyAlignment="1">
      <alignment horizontal="center" wrapText="1"/>
    </xf>
    <xf numFmtId="0" fontId="27" fillId="7" borderId="124" xfId="0" applyFont="1" applyFill="1" applyBorder="1" applyAlignment="1">
      <alignment horizontal="center" wrapText="1"/>
    </xf>
    <xf numFmtId="0" fontId="9" fillId="0" borderId="94" xfId="0" applyFont="1" applyBorder="1" applyAlignment="1">
      <alignment horizontal="left" vertical="center" wrapText="1"/>
    </xf>
    <xf numFmtId="0" fontId="39" fillId="0" borderId="94" xfId="0" applyFont="1" applyBorder="1" applyAlignment="1">
      <alignment horizontal="center" vertical="center" wrapText="1"/>
    </xf>
    <xf numFmtId="0" fontId="14" fillId="0" borderId="95" xfId="0" applyFont="1" applyBorder="1" applyAlignment="1">
      <alignment horizontal="left" vertical="top" wrapText="1"/>
    </xf>
    <xf numFmtId="0" fontId="28" fillId="0" borderId="94" xfId="0" applyFont="1" applyBorder="1" applyAlignment="1">
      <alignment horizontal="center" vertical="center" wrapText="1"/>
    </xf>
    <xf numFmtId="0" fontId="14" fillId="0" borderId="106" xfId="0" applyFont="1" applyBorder="1" applyAlignment="1">
      <alignment horizontal="left" vertical="top" wrapText="1"/>
    </xf>
    <xf numFmtId="0" fontId="11" fillId="0" borderId="94" xfId="0" applyFont="1" applyBorder="1"/>
    <xf numFmtId="0" fontId="9" fillId="0" borderId="94" xfId="0" applyFont="1" applyBorder="1" applyAlignment="1">
      <alignment vertical="center" wrapText="1"/>
    </xf>
    <xf numFmtId="0" fontId="9" fillId="0" borderId="94" xfId="0" applyFont="1" applyBorder="1" applyAlignment="1">
      <alignment horizontal="left" vertical="center"/>
    </xf>
    <xf numFmtId="0" fontId="14" fillId="0" borderId="94" xfId="0" applyFont="1" applyBorder="1" applyAlignment="1">
      <alignment horizontal="left" vertical="center"/>
    </xf>
    <xf numFmtId="0" fontId="14" fillId="0" borderId="94" xfId="0" applyFont="1" applyBorder="1" applyAlignment="1">
      <alignment horizontal="center" vertical="center" wrapText="1"/>
    </xf>
    <xf numFmtId="0" fontId="49" fillId="0" borderId="0" xfId="0" applyFont="1" applyAlignment="1">
      <alignment horizontal="centerContinuous" vertical="center"/>
    </xf>
    <xf numFmtId="0" fontId="15" fillId="7" borderId="30" xfId="0" applyFont="1" applyFill="1" applyBorder="1" applyAlignment="1">
      <alignment horizontal="centerContinuous" vertical="center"/>
    </xf>
    <xf numFmtId="0" fontId="15" fillId="7" borderId="31" xfId="0" applyFont="1" applyFill="1" applyBorder="1" applyAlignment="1">
      <alignment horizontal="centerContinuous" vertical="center"/>
    </xf>
    <xf numFmtId="0" fontId="15" fillId="7" borderId="30" xfId="0" applyFont="1" applyFill="1" applyBorder="1" applyAlignment="1">
      <alignment horizontal="centerContinuous" vertical="center" wrapText="1"/>
    </xf>
    <xf numFmtId="0" fontId="15" fillId="7" borderId="31" xfId="0" applyFont="1" applyFill="1" applyBorder="1" applyAlignment="1">
      <alignment horizontal="centerContinuous" vertical="center" wrapText="1"/>
    </xf>
    <xf numFmtId="0" fontId="15" fillId="7" borderId="29" xfId="0" applyFont="1" applyFill="1" applyBorder="1" applyAlignment="1">
      <alignment horizontal="centerContinuous" vertical="center" wrapText="1"/>
    </xf>
    <xf numFmtId="0" fontId="15" fillId="7" borderId="68" xfId="0" applyFont="1" applyFill="1" applyBorder="1" applyAlignment="1">
      <alignment horizontal="center" wrapText="1"/>
    </xf>
    <xf numFmtId="0" fontId="15" fillId="7" borderId="3" xfId="0" applyFont="1" applyFill="1" applyBorder="1" applyAlignment="1">
      <alignment horizontal="center" vertical="center" wrapText="1"/>
    </xf>
    <xf numFmtId="0" fontId="15" fillId="2" borderId="52"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7" borderId="73" xfId="0" applyFont="1" applyFill="1" applyBorder="1" applyAlignment="1">
      <alignment horizontal="center" vertical="top" wrapText="1"/>
    </xf>
    <xf numFmtId="0" fontId="15" fillId="2" borderId="8" xfId="0" applyFont="1" applyFill="1" applyBorder="1" applyAlignment="1">
      <alignment horizontal="center" vertical="center" wrapText="1"/>
    </xf>
    <xf numFmtId="0" fontId="9" fillId="6" borderId="10" xfId="0" applyFont="1" applyFill="1" applyBorder="1" applyAlignment="1">
      <alignment vertical="center" wrapText="1"/>
    </xf>
    <xf numFmtId="3" fontId="9" fillId="6" borderId="15" xfId="0" applyNumberFormat="1" applyFont="1" applyFill="1" applyBorder="1" applyAlignment="1">
      <alignment horizontal="center" vertical="center" wrapText="1"/>
    </xf>
    <xf numFmtId="3" fontId="9" fillId="6" borderId="10" xfId="0" applyNumberFormat="1" applyFont="1" applyFill="1" applyBorder="1" applyAlignment="1">
      <alignment horizontal="center" vertical="center" wrapText="1"/>
    </xf>
    <xf numFmtId="9" fontId="9" fillId="5" borderId="10" xfId="0" applyNumberFormat="1" applyFont="1" applyFill="1" applyBorder="1" applyAlignment="1">
      <alignment horizontal="center" vertical="center" wrapText="1"/>
    </xf>
    <xf numFmtId="41" fontId="9" fillId="3" borderId="30" xfId="0" applyNumberFormat="1" applyFont="1" applyFill="1" applyBorder="1" applyAlignment="1">
      <alignment horizontal="center" vertical="center"/>
    </xf>
    <xf numFmtId="41" fontId="9" fillId="3" borderId="74" xfId="0" applyNumberFormat="1" applyFont="1" applyFill="1" applyBorder="1" applyAlignment="1">
      <alignment horizontal="center" vertical="center"/>
    </xf>
    <xf numFmtId="43" fontId="9" fillId="0" borderId="0" xfId="0" applyNumberFormat="1" applyFont="1"/>
    <xf numFmtId="9" fontId="9" fillId="6" borderId="20" xfId="0" applyNumberFormat="1" applyFont="1" applyFill="1" applyBorder="1" applyAlignment="1">
      <alignment vertical="top" wrapText="1"/>
    </xf>
    <xf numFmtId="41" fontId="9" fillId="3" borderId="59" xfId="0" applyNumberFormat="1" applyFont="1" applyFill="1" applyBorder="1" applyAlignment="1">
      <alignment horizontal="center" vertical="center"/>
    </xf>
    <xf numFmtId="41" fontId="9" fillId="3" borderId="67" xfId="0" applyNumberFormat="1" applyFont="1" applyFill="1" applyBorder="1" applyAlignment="1">
      <alignment horizontal="center" vertical="center"/>
    </xf>
    <xf numFmtId="3" fontId="9" fillId="6" borderId="32" xfId="0" applyNumberFormat="1" applyFont="1" applyFill="1" applyBorder="1" applyAlignment="1">
      <alignment horizontal="center" vertical="center" wrapText="1"/>
    </xf>
    <xf numFmtId="3" fontId="9" fillId="6" borderId="66" xfId="0" applyNumberFormat="1" applyFont="1" applyFill="1" applyBorder="1" applyAlignment="1">
      <alignment horizontal="center" vertical="center" wrapText="1"/>
    </xf>
    <xf numFmtId="9" fontId="9" fillId="5" borderId="66" xfId="0" applyNumberFormat="1" applyFont="1" applyFill="1" applyBorder="1" applyAlignment="1">
      <alignment horizontal="center" vertical="center" wrapText="1"/>
    </xf>
    <xf numFmtId="3" fontId="9" fillId="6" borderId="33" xfId="0" applyNumberFormat="1" applyFont="1" applyFill="1" applyBorder="1" applyAlignment="1">
      <alignment horizontal="center" vertical="center" wrapText="1"/>
    </xf>
    <xf numFmtId="9" fontId="9" fillId="6" borderId="56" xfId="0" applyNumberFormat="1" applyFont="1" applyFill="1" applyBorder="1" applyAlignment="1">
      <alignment vertical="top" wrapText="1"/>
    </xf>
    <xf numFmtId="0" fontId="9" fillId="6" borderId="52" xfId="0" applyFont="1" applyFill="1" applyBorder="1" applyAlignment="1">
      <alignment vertical="center" wrapText="1"/>
    </xf>
    <xf numFmtId="3" fontId="9" fillId="6" borderId="17" xfId="0" applyNumberFormat="1" applyFont="1" applyFill="1" applyBorder="1" applyAlignment="1">
      <alignment horizontal="center" vertical="center" wrapText="1"/>
    </xf>
    <xf numFmtId="3" fontId="9" fillId="6" borderId="52" xfId="0" applyNumberFormat="1" applyFont="1" applyFill="1" applyBorder="1" applyAlignment="1">
      <alignment horizontal="center" vertical="center" wrapText="1"/>
    </xf>
    <xf numFmtId="9" fontId="9" fillId="5" borderId="52" xfId="0" applyNumberFormat="1" applyFont="1" applyFill="1" applyBorder="1" applyAlignment="1">
      <alignment horizontal="center" vertical="center" wrapText="1"/>
    </xf>
    <xf numFmtId="41" fontId="9" fillId="3" borderId="60" xfId="0" applyNumberFormat="1" applyFont="1" applyFill="1" applyBorder="1" applyAlignment="1">
      <alignment horizontal="center" vertical="center"/>
    </xf>
    <xf numFmtId="41" fontId="9" fillId="3" borderId="71" xfId="0" applyNumberFormat="1" applyFont="1" applyFill="1" applyBorder="1" applyAlignment="1">
      <alignment horizontal="center" vertical="center"/>
    </xf>
    <xf numFmtId="0" fontId="15" fillId="0" borderId="23" xfId="0" applyFont="1" applyBorder="1"/>
    <xf numFmtId="0" fontId="15" fillId="0" borderId="40" xfId="0" applyFont="1" applyBorder="1"/>
    <xf numFmtId="0" fontId="15" fillId="0" borderId="43" xfId="0" applyFont="1" applyBorder="1"/>
    <xf numFmtId="0" fontId="9" fillId="0" borderId="21" xfId="0" applyFont="1" applyBorder="1"/>
    <xf numFmtId="0" fontId="9" fillId="0" borderId="41" xfId="0" applyFont="1" applyBorder="1"/>
    <xf numFmtId="0" fontId="9" fillId="0" borderId="39" xfId="0" applyFont="1" applyBorder="1"/>
    <xf numFmtId="0" fontId="9" fillId="0" borderId="75" xfId="0" applyFont="1" applyBorder="1"/>
    <xf numFmtId="0" fontId="9" fillId="0" borderId="44" xfId="0" applyFont="1" applyBorder="1"/>
    <xf numFmtId="0" fontId="9" fillId="0" borderId="22" xfId="0" applyFont="1" applyBorder="1"/>
    <xf numFmtId="0" fontId="16" fillId="0" borderId="0" xfId="0" applyFont="1"/>
    <xf numFmtId="0" fontId="9" fillId="0" borderId="1" xfId="0" applyFont="1" applyBorder="1"/>
    <xf numFmtId="0" fontId="9" fillId="0" borderId="11" xfId="0" applyFont="1" applyBorder="1"/>
    <xf numFmtId="0" fontId="14" fillId="0" borderId="1" xfId="0" applyFont="1" applyBorder="1" applyAlignment="1">
      <alignment vertical="top" wrapText="1"/>
    </xf>
    <xf numFmtId="0" fontId="14" fillId="0" borderId="1" xfId="0" applyFont="1" applyBorder="1"/>
    <xf numFmtId="0" fontId="15" fillId="2" borderId="12" xfId="0" applyFont="1" applyFill="1" applyBorder="1" applyAlignment="1">
      <alignment horizontal="centerContinuous" vertical="center"/>
    </xf>
    <xf numFmtId="0" fontId="15" fillId="2" borderId="13" xfId="0" applyFont="1" applyFill="1" applyBorder="1" applyAlignment="1">
      <alignment horizontal="centerContinuous" vertical="center"/>
    </xf>
    <xf numFmtId="0" fontId="15" fillId="2" borderId="14" xfId="0" applyFont="1" applyFill="1" applyBorder="1" applyAlignment="1">
      <alignment horizontal="centerContinuous" vertical="center"/>
    </xf>
    <xf numFmtId="0" fontId="27" fillId="2" borderId="15" xfId="0" applyFont="1" applyFill="1" applyBorder="1" applyAlignment="1">
      <alignment horizontal="center" vertical="center"/>
    </xf>
    <xf numFmtId="0" fontId="27" fillId="2" borderId="1" xfId="0" applyFont="1" applyFill="1" applyBorder="1" applyAlignment="1">
      <alignment horizontal="center" vertical="center"/>
    </xf>
    <xf numFmtId="0" fontId="27" fillId="2" borderId="16" xfId="0" applyFont="1" applyFill="1" applyBorder="1" applyAlignment="1">
      <alignment horizontal="center" vertical="center"/>
    </xf>
    <xf numFmtId="0" fontId="28" fillId="3" borderId="15" xfId="0" applyFont="1" applyFill="1" applyBorder="1" applyAlignment="1">
      <alignment vertical="center"/>
    </xf>
    <xf numFmtId="174" fontId="28" fillId="3" borderId="1" xfId="0" applyNumberFormat="1" applyFont="1" applyFill="1" applyBorder="1" applyAlignment="1">
      <alignment horizontal="center" vertical="center"/>
    </xf>
    <xf numFmtId="0" fontId="28" fillId="3" borderId="16" xfId="0" applyFont="1" applyFill="1" applyBorder="1" applyAlignment="1">
      <alignment horizontal="center" vertical="center"/>
    </xf>
    <xf numFmtId="0" fontId="28" fillId="3" borderId="32" xfId="0" applyFont="1" applyFill="1" applyBorder="1" applyAlignment="1">
      <alignment vertical="center"/>
    </xf>
    <xf numFmtId="8" fontId="28" fillId="3" borderId="33" xfId="0" applyNumberFormat="1" applyFont="1" applyFill="1" applyBorder="1" applyAlignment="1">
      <alignment horizontal="center" vertical="center"/>
    </xf>
    <xf numFmtId="0" fontId="28" fillId="3" borderId="37" xfId="0" applyFont="1" applyFill="1" applyBorder="1" applyAlignment="1">
      <alignment horizontal="center" vertical="center"/>
    </xf>
    <xf numFmtId="0" fontId="29" fillId="3" borderId="26" xfId="0" applyFont="1" applyFill="1" applyBorder="1" applyAlignment="1">
      <alignment vertical="center"/>
    </xf>
    <xf numFmtId="8" fontId="29" fillId="3" borderId="27" xfId="0" applyNumberFormat="1" applyFont="1" applyFill="1" applyBorder="1" applyAlignment="1">
      <alignment horizontal="center" vertical="center"/>
    </xf>
    <xf numFmtId="0" fontId="29" fillId="3" borderId="28" xfId="0" applyFont="1" applyFill="1" applyBorder="1" applyAlignment="1">
      <alignment horizontal="center" vertical="center"/>
    </xf>
    <xf numFmtId="0" fontId="9" fillId="0" borderId="0" xfId="0" applyFont="1" applyAlignment="1">
      <alignment vertical="center" wrapText="1"/>
    </xf>
    <xf numFmtId="8" fontId="11" fillId="0" borderId="0" xfId="0" applyNumberFormat="1" applyFont="1"/>
    <xf numFmtId="179" fontId="11" fillId="0" borderId="0" xfId="0" applyNumberFormat="1" applyFont="1"/>
    <xf numFmtId="8" fontId="28" fillId="3" borderId="1" xfId="0" applyNumberFormat="1" applyFont="1" applyFill="1" applyBorder="1" applyAlignment="1">
      <alignment horizontal="center" vertical="center"/>
    </xf>
    <xf numFmtId="8" fontId="14" fillId="3" borderId="1" xfId="0" applyNumberFormat="1" applyFont="1" applyFill="1" applyBorder="1" applyAlignment="1">
      <alignment horizontal="center" vertical="center"/>
    </xf>
    <xf numFmtId="178" fontId="11" fillId="0" borderId="0" xfId="0" applyNumberFormat="1" applyFont="1"/>
    <xf numFmtId="171" fontId="11" fillId="0" borderId="0" xfId="0" applyNumberFormat="1" applyFont="1"/>
    <xf numFmtId="0" fontId="28" fillId="3" borderId="17" xfId="0" applyFont="1" applyFill="1" applyBorder="1" applyAlignment="1">
      <alignment vertical="center"/>
    </xf>
    <xf numFmtId="8" fontId="28" fillId="3" borderId="18" xfId="0" applyNumberFormat="1" applyFont="1" applyFill="1" applyBorder="1" applyAlignment="1">
      <alignment horizontal="center" vertical="center"/>
    </xf>
    <xf numFmtId="0" fontId="28" fillId="3" borderId="19" xfId="0" applyFont="1" applyFill="1" applyBorder="1" applyAlignment="1">
      <alignment horizontal="center" vertical="center"/>
    </xf>
    <xf numFmtId="0" fontId="29" fillId="3" borderId="2" xfId="0" applyFont="1" applyFill="1" applyBorder="1" applyAlignment="1">
      <alignment vertical="center"/>
    </xf>
    <xf numFmtId="0" fontId="29" fillId="3" borderId="3" xfId="0" applyFont="1" applyFill="1" applyBorder="1" applyAlignment="1">
      <alignment vertical="center"/>
    </xf>
    <xf numFmtId="0" fontId="29" fillId="3" borderId="4" xfId="0" applyFont="1" applyFill="1" applyBorder="1" applyAlignment="1">
      <alignment vertical="center"/>
    </xf>
    <xf numFmtId="0" fontId="29" fillId="3" borderId="5" xfId="0" applyFont="1" applyFill="1" applyBorder="1" applyAlignment="1">
      <alignment vertical="center"/>
    </xf>
    <xf numFmtId="0" fontId="29" fillId="3" borderId="0" xfId="0" applyFont="1" applyFill="1" applyAlignment="1">
      <alignment vertical="center"/>
    </xf>
    <xf numFmtId="0" fontId="29" fillId="3" borderId="6" xfId="0" applyFont="1" applyFill="1" applyBorder="1" applyAlignment="1">
      <alignment vertical="center"/>
    </xf>
    <xf numFmtId="0" fontId="29" fillId="3" borderId="0" xfId="0" applyFont="1" applyFill="1" applyAlignment="1">
      <alignment vertical="center" wrapText="1"/>
    </xf>
    <xf numFmtId="0" fontId="29" fillId="3" borderId="6" xfId="0" applyFont="1" applyFill="1" applyBorder="1" applyAlignment="1">
      <alignment vertical="center" wrapText="1"/>
    </xf>
    <xf numFmtId="0" fontId="29" fillId="3" borderId="7" xfId="0" applyFont="1" applyFill="1" applyBorder="1" applyAlignment="1">
      <alignment vertical="center" wrapText="1"/>
    </xf>
    <xf numFmtId="0" fontId="29" fillId="3" borderId="8" xfId="0" applyFont="1" applyFill="1" applyBorder="1" applyAlignment="1">
      <alignment vertical="center" wrapText="1"/>
    </xf>
    <xf numFmtId="0" fontId="29" fillId="3" borderId="9" xfId="0" applyFont="1" applyFill="1" applyBorder="1" applyAlignment="1">
      <alignment vertical="center" wrapText="1"/>
    </xf>
    <xf numFmtId="0" fontId="15" fillId="7" borderId="30" xfId="0" applyFont="1" applyFill="1" applyBorder="1"/>
    <xf numFmtId="0" fontId="15" fillId="7" borderId="31" xfId="0" applyFont="1" applyFill="1" applyBorder="1"/>
    <xf numFmtId="0" fontId="15" fillId="7" borderId="29" xfId="0" applyFont="1" applyFill="1" applyBorder="1"/>
    <xf numFmtId="0" fontId="9" fillId="0" borderId="5" xfId="0" applyFont="1" applyBorder="1" applyAlignment="1">
      <alignment vertical="center"/>
    </xf>
    <xf numFmtId="0" fontId="9" fillId="0" borderId="0" xfId="0" applyFont="1" applyAlignment="1">
      <alignment vertical="center"/>
    </xf>
    <xf numFmtId="0" fontId="9" fillId="0" borderId="6"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15" fillId="10" borderId="30" xfId="0" applyFont="1" applyFill="1" applyBorder="1" applyAlignment="1">
      <alignment horizontal="centerContinuous"/>
    </xf>
    <xf numFmtId="0" fontId="15" fillId="10" borderId="31" xfId="0" applyFont="1" applyFill="1" applyBorder="1" applyAlignment="1">
      <alignment horizontal="centerContinuous"/>
    </xf>
    <xf numFmtId="0" fontId="15" fillId="10" borderId="29" xfId="0" applyFont="1" applyFill="1" applyBorder="1" applyAlignment="1">
      <alignment horizontal="centerContinuous"/>
    </xf>
    <xf numFmtId="0" fontId="16" fillId="0" borderId="0" xfId="0" applyFont="1" applyAlignment="1">
      <alignment vertical="top"/>
    </xf>
    <xf numFmtId="0" fontId="15" fillId="12" borderId="17" xfId="0" applyFont="1" applyFill="1" applyBorder="1" applyAlignment="1">
      <alignment horizontal="center" vertical="center"/>
    </xf>
    <xf numFmtId="0" fontId="15" fillId="12" borderId="18" xfId="0" applyFont="1" applyFill="1" applyBorder="1" applyAlignment="1">
      <alignment horizontal="center"/>
    </xf>
    <xf numFmtId="0" fontId="15" fillId="12" borderId="19" xfId="0" applyFont="1" applyFill="1" applyBorder="1" applyAlignment="1">
      <alignment horizontal="center"/>
    </xf>
    <xf numFmtId="0" fontId="9" fillId="0" borderId="34" xfId="0" applyFont="1" applyBorder="1" applyAlignment="1">
      <alignment horizontal="center" vertical="center" wrapText="1"/>
    </xf>
    <xf numFmtId="0" fontId="9" fillId="6" borderId="44" xfId="0" applyFont="1" applyFill="1" applyBorder="1" applyAlignment="1">
      <alignment horizontal="center"/>
    </xf>
    <xf numFmtId="0" fontId="9" fillId="0" borderId="25" xfId="0" applyFont="1" applyBorder="1" applyAlignment="1">
      <alignment horizontal="center"/>
    </xf>
    <xf numFmtId="0" fontId="9" fillId="0" borderId="36" xfId="0" applyFont="1" applyBorder="1" applyAlignment="1">
      <alignment horizontal="center" vertical="center" wrapText="1"/>
    </xf>
    <xf numFmtId="2" fontId="9" fillId="6" borderId="11" xfId="0" applyNumberFormat="1" applyFont="1" applyFill="1" applyBorder="1" applyAlignment="1">
      <alignment horizontal="center"/>
    </xf>
    <xf numFmtId="0" fontId="9" fillId="0" borderId="16" xfId="0" applyFont="1" applyBorder="1" applyAlignment="1">
      <alignment horizontal="center"/>
    </xf>
    <xf numFmtId="166" fontId="9" fillId="6" borderId="11" xfId="0" applyNumberFormat="1" applyFont="1" applyFill="1" applyBorder="1" applyAlignment="1">
      <alignment horizontal="center"/>
    </xf>
    <xf numFmtId="167" fontId="9" fillId="6" borderId="11" xfId="0" applyNumberFormat="1" applyFont="1" applyFill="1" applyBorder="1" applyAlignment="1">
      <alignment horizontal="center"/>
    </xf>
    <xf numFmtId="0" fontId="9" fillId="0" borderId="38" xfId="0" applyFont="1" applyBorder="1" applyAlignment="1">
      <alignment horizontal="center" vertical="center" wrapText="1"/>
    </xf>
    <xf numFmtId="167" fontId="9" fillId="6" borderId="78" xfId="0" applyNumberFormat="1" applyFont="1" applyFill="1" applyBorder="1" applyAlignment="1">
      <alignment horizontal="center"/>
    </xf>
    <xf numFmtId="0" fontId="9" fillId="0" borderId="19" xfId="0" applyFont="1" applyBorder="1" applyAlignment="1">
      <alignment horizontal="center"/>
    </xf>
    <xf numFmtId="167" fontId="9" fillId="6" borderId="22" xfId="0" applyNumberFormat="1" applyFont="1" applyFill="1" applyBorder="1" applyAlignment="1">
      <alignment horizontal="center"/>
    </xf>
    <xf numFmtId="169" fontId="9" fillId="6" borderId="1" xfId="0" applyNumberFormat="1" applyFont="1" applyFill="1" applyBorder="1" applyAlignment="1">
      <alignment horizontal="center"/>
    </xf>
    <xf numFmtId="166" fontId="9" fillId="6" borderId="1" xfId="0" applyNumberFormat="1" applyFont="1" applyFill="1" applyBorder="1" applyAlignment="1">
      <alignment horizontal="center"/>
    </xf>
    <xf numFmtId="167" fontId="9" fillId="6" borderId="33" xfId="0" applyNumberFormat="1" applyFont="1" applyFill="1" applyBorder="1" applyAlignment="1">
      <alignment horizontal="center"/>
    </xf>
    <xf numFmtId="0" fontId="9" fillId="0" borderId="37" xfId="0" applyFont="1" applyBorder="1" applyAlignment="1">
      <alignment horizontal="center"/>
    </xf>
    <xf numFmtId="0" fontId="15" fillId="17" borderId="30" xfId="0" applyFont="1" applyFill="1" applyBorder="1" applyAlignment="1">
      <alignment vertical="top"/>
    </xf>
    <xf numFmtId="0" fontId="15" fillId="17" borderId="31" xfId="0" applyFont="1" applyFill="1" applyBorder="1" applyAlignment="1">
      <alignment vertical="top"/>
    </xf>
    <xf numFmtId="0" fontId="15" fillId="17" borderId="29" xfId="0" applyFont="1" applyFill="1" applyBorder="1" applyAlignment="1">
      <alignment vertical="top"/>
    </xf>
    <xf numFmtId="0" fontId="9" fillId="0" borderId="5" xfId="0" applyFont="1" applyBorder="1" applyAlignment="1">
      <alignment vertical="top"/>
    </xf>
    <xf numFmtId="0" fontId="9" fillId="0" borderId="6" xfId="0" applyFont="1" applyBorder="1" applyAlignment="1">
      <alignment vertical="top"/>
    </xf>
    <xf numFmtId="0" fontId="9" fillId="0" borderId="5" xfId="0" applyFont="1" applyBorder="1"/>
    <xf numFmtId="0" fontId="9" fillId="0" borderId="0" xfId="0" applyFont="1" applyAlignment="1">
      <alignment horizontal="left"/>
    </xf>
    <xf numFmtId="0" fontId="11" fillId="0" borderId="0" xfId="0" applyFont="1" applyAlignment="1">
      <alignment horizontal="left"/>
    </xf>
    <xf numFmtId="0" fontId="9" fillId="0" borderId="6" xfId="0" applyFont="1" applyBorder="1"/>
    <xf numFmtId="0" fontId="11" fillId="0" borderId="6" xfId="0" applyFont="1" applyBorder="1"/>
    <xf numFmtId="0" fontId="15" fillId="0" borderId="0" xfId="0" applyFont="1" applyAlignment="1">
      <alignment horizontal="left" vertical="top"/>
    </xf>
    <xf numFmtId="0" fontId="11" fillId="0" borderId="9" xfId="0" applyFont="1" applyBorder="1"/>
    <xf numFmtId="0" fontId="15" fillId="11" borderId="12" xfId="0" applyFont="1" applyFill="1" applyBorder="1" applyAlignment="1">
      <alignment horizontal="centerContinuous"/>
    </xf>
    <xf numFmtId="0" fontId="15" fillId="11" borderId="13" xfId="0" applyFont="1" applyFill="1" applyBorder="1" applyAlignment="1">
      <alignment horizontal="centerContinuous"/>
    </xf>
    <xf numFmtId="0" fontId="15" fillId="11" borderId="14" xfId="0" applyFont="1" applyFill="1" applyBorder="1" applyAlignment="1">
      <alignment horizontal="centerContinuous"/>
    </xf>
    <xf numFmtId="0" fontId="15" fillId="13" borderId="17" xfId="0" applyFont="1" applyFill="1" applyBorder="1" applyAlignment="1">
      <alignment horizontal="centerContinuous" vertical="center"/>
    </xf>
    <xf numFmtId="0" fontId="15" fillId="13" borderId="18" xfId="0" applyFont="1" applyFill="1" applyBorder="1" applyAlignment="1">
      <alignment horizontal="centerContinuous" vertical="center"/>
    </xf>
    <xf numFmtId="0" fontId="15" fillId="13" borderId="19" xfId="0" applyFont="1" applyFill="1" applyBorder="1" applyAlignment="1">
      <alignment horizontal="centerContinuous" vertical="center"/>
    </xf>
    <xf numFmtId="0" fontId="15" fillId="0" borderId="36" xfId="0" applyFont="1" applyBorder="1" applyAlignment="1">
      <alignment horizontal="center" vertical="center" wrapText="1"/>
    </xf>
    <xf numFmtId="0" fontId="15" fillId="0" borderId="21" xfId="0" applyFont="1" applyBorder="1" applyAlignment="1">
      <alignment horizontal="center" vertical="center"/>
    </xf>
    <xf numFmtId="0" fontId="15" fillId="0" borderId="35" xfId="0" applyFont="1" applyBorder="1" applyAlignment="1">
      <alignment horizontal="center" vertical="center"/>
    </xf>
    <xf numFmtId="0" fontId="9" fillId="3" borderId="30" xfId="0" applyFont="1" applyFill="1" applyBorder="1" applyAlignment="1">
      <alignment vertical="center"/>
    </xf>
    <xf numFmtId="0" fontId="9" fillId="3" borderId="63" xfId="0" applyFont="1" applyFill="1" applyBorder="1" applyAlignment="1">
      <alignment vertical="center"/>
    </xf>
    <xf numFmtId="0" fontId="9" fillId="3" borderId="31" xfId="0" applyFont="1" applyFill="1" applyBorder="1" applyAlignment="1">
      <alignment vertical="center"/>
    </xf>
    <xf numFmtId="0" fontId="9" fillId="3" borderId="29" xfId="0" applyFont="1" applyFill="1" applyBorder="1" applyAlignment="1">
      <alignment vertical="center"/>
    </xf>
    <xf numFmtId="0" fontId="9" fillId="0" borderId="15" xfId="0" applyFont="1" applyBorder="1" applyAlignment="1">
      <alignment horizontal="right" vertical="center"/>
    </xf>
    <xf numFmtId="0" fontId="9" fillId="13" borderId="22" xfId="0" applyFont="1" applyFill="1" applyBorder="1" applyAlignment="1">
      <alignment horizontal="center" vertical="center"/>
    </xf>
    <xf numFmtId="167" fontId="9" fillId="13" borderId="22" xfId="0" applyNumberFormat="1" applyFont="1" applyFill="1" applyBorder="1" applyAlignment="1">
      <alignment horizontal="center" vertical="center"/>
    </xf>
    <xf numFmtId="172" fontId="9" fillId="13" borderId="22" xfId="0" applyNumberFormat="1" applyFont="1" applyFill="1" applyBorder="1" applyAlignment="1">
      <alignment horizontal="center" vertical="center"/>
    </xf>
    <xf numFmtId="169" fontId="9" fillId="13" borderId="25" xfId="0" applyNumberFormat="1" applyFont="1" applyFill="1" applyBorder="1" applyAlignment="1">
      <alignment horizontal="center" vertical="center"/>
    </xf>
    <xf numFmtId="0" fontId="9" fillId="13" borderId="1" xfId="0" applyFont="1" applyFill="1" applyBorder="1" applyAlignment="1">
      <alignment horizontal="center" vertical="center"/>
    </xf>
    <xf numFmtId="167" fontId="9" fillId="13" borderId="1" xfId="0" applyNumberFormat="1" applyFont="1" applyFill="1" applyBorder="1" applyAlignment="1">
      <alignment horizontal="center" vertical="center"/>
    </xf>
    <xf numFmtId="172" fontId="9" fillId="13" borderId="1" xfId="0" applyNumberFormat="1" applyFont="1" applyFill="1" applyBorder="1" applyAlignment="1">
      <alignment horizontal="center" vertical="center"/>
    </xf>
    <xf numFmtId="169" fontId="9" fillId="13" borderId="16" xfId="0" applyNumberFormat="1" applyFont="1" applyFill="1" applyBorder="1" applyAlignment="1">
      <alignment horizontal="center" vertical="center"/>
    </xf>
    <xf numFmtId="0" fontId="9" fillId="0" borderId="17" xfId="0" applyFont="1" applyBorder="1" applyAlignment="1">
      <alignment horizontal="right" vertical="center"/>
    </xf>
    <xf numFmtId="0" fontId="9" fillId="13" borderId="33" xfId="0" applyFont="1" applyFill="1" applyBorder="1" applyAlignment="1">
      <alignment horizontal="center" vertical="center"/>
    </xf>
    <xf numFmtId="167" fontId="9" fillId="13" borderId="33" xfId="0" applyNumberFormat="1" applyFont="1" applyFill="1" applyBorder="1" applyAlignment="1">
      <alignment horizontal="center" vertical="center"/>
    </xf>
    <xf numFmtId="172" fontId="9" fillId="13" borderId="33" xfId="0" applyNumberFormat="1" applyFont="1" applyFill="1" applyBorder="1" applyAlignment="1">
      <alignment horizontal="center" vertical="center"/>
    </xf>
    <xf numFmtId="169" fontId="9" fillId="13" borderId="37" xfId="0" applyNumberFormat="1" applyFont="1" applyFill="1" applyBorder="1" applyAlignment="1">
      <alignment horizontal="center" vertical="center"/>
    </xf>
    <xf numFmtId="0" fontId="9" fillId="3" borderId="30" xfId="0" applyFont="1" applyFill="1" applyBorder="1" applyAlignment="1">
      <alignment horizontal="left" vertical="center"/>
    </xf>
    <xf numFmtId="0" fontId="9" fillId="3" borderId="10" xfId="0" applyFont="1" applyFill="1" applyBorder="1" applyAlignment="1">
      <alignment vertical="center"/>
    </xf>
    <xf numFmtId="0" fontId="9" fillId="3" borderId="20" xfId="0" applyFont="1" applyFill="1" applyBorder="1" applyAlignment="1">
      <alignment vertical="center"/>
    </xf>
    <xf numFmtId="0" fontId="9" fillId="3" borderId="47" xfId="0" applyFont="1" applyFill="1" applyBorder="1" applyAlignment="1">
      <alignment vertical="center"/>
    </xf>
    <xf numFmtId="0" fontId="9" fillId="0" borderId="17" xfId="0" applyFont="1" applyBorder="1" applyAlignment="1">
      <alignment horizontal="right" vertical="center" wrapText="1"/>
    </xf>
    <xf numFmtId="0" fontId="9" fillId="13" borderId="18" xfId="0" applyFont="1" applyFill="1" applyBorder="1" applyAlignment="1">
      <alignment horizontal="center" vertical="center"/>
    </xf>
    <xf numFmtId="167" fontId="9" fillId="13" borderId="18" xfId="0" applyNumberFormat="1" applyFont="1" applyFill="1" applyBorder="1" applyAlignment="1">
      <alignment horizontal="center" vertical="center"/>
    </xf>
    <xf numFmtId="172" fontId="9" fillId="13" borderId="18" xfId="0" applyNumberFormat="1" applyFont="1" applyFill="1" applyBorder="1" applyAlignment="1">
      <alignment horizontal="center" vertical="center"/>
    </xf>
    <xf numFmtId="169" fontId="9" fillId="13" borderId="19" xfId="0" applyNumberFormat="1" applyFont="1" applyFill="1" applyBorder="1" applyAlignment="1">
      <alignment horizontal="center" vertical="center"/>
    </xf>
    <xf numFmtId="0" fontId="9" fillId="0" borderId="45" xfId="0" applyFont="1" applyBorder="1" applyAlignment="1">
      <alignment horizontal="right" vertical="center"/>
    </xf>
    <xf numFmtId="1" fontId="9" fillId="13" borderId="50" xfId="0" applyNumberFormat="1" applyFont="1" applyFill="1" applyBorder="1" applyAlignment="1">
      <alignment horizontal="center" vertical="center"/>
    </xf>
    <xf numFmtId="167" fontId="9" fillId="13" borderId="50" xfId="0" applyNumberFormat="1" applyFont="1" applyFill="1" applyBorder="1" applyAlignment="1">
      <alignment horizontal="center" vertical="center"/>
    </xf>
    <xf numFmtId="172" fontId="9" fillId="13" borderId="50" xfId="0" applyNumberFormat="1" applyFont="1" applyFill="1" applyBorder="1" applyAlignment="1">
      <alignment horizontal="center" vertical="center"/>
    </xf>
    <xf numFmtId="172" fontId="9" fillId="13" borderId="46" xfId="0" applyNumberFormat="1" applyFont="1" applyFill="1" applyBorder="1" applyAlignment="1">
      <alignment horizontal="center" vertical="center"/>
    </xf>
    <xf numFmtId="0" fontId="15" fillId="0" borderId="15" xfId="0" applyFont="1" applyBorder="1" applyAlignment="1">
      <alignment horizontal="center"/>
    </xf>
    <xf numFmtId="0" fontId="15" fillId="0" borderId="1" xfId="0" applyFont="1" applyBorder="1" applyAlignment="1">
      <alignment horizontal="center" vertical="center"/>
    </xf>
    <xf numFmtId="0" fontId="15" fillId="0" borderId="16" xfId="0" applyFont="1" applyBorder="1" applyAlignment="1">
      <alignment horizontal="center" vertical="center"/>
    </xf>
    <xf numFmtId="0" fontId="9" fillId="0" borderId="15" xfId="0" applyFont="1" applyBorder="1" applyAlignment="1">
      <alignment vertical="center"/>
    </xf>
    <xf numFmtId="171" fontId="9" fillId="13" borderId="1" xfId="0" applyNumberFormat="1" applyFont="1" applyFill="1" applyBorder="1" applyAlignment="1">
      <alignment horizontal="center" vertical="center"/>
    </xf>
    <xf numFmtId="168" fontId="9" fillId="13" borderId="1" xfId="0" applyNumberFormat="1" applyFont="1" applyFill="1" applyBorder="1" applyAlignment="1">
      <alignment horizontal="center" vertical="center"/>
    </xf>
    <xf numFmtId="170" fontId="9" fillId="13" borderId="16" xfId="0" applyNumberFormat="1" applyFont="1" applyFill="1" applyBorder="1" applyAlignment="1">
      <alignment horizontal="center" vertical="center"/>
    </xf>
    <xf numFmtId="0" fontId="9" fillId="0" borderId="32" xfId="0" applyFont="1" applyBorder="1" applyAlignment="1">
      <alignment vertical="center"/>
    </xf>
    <xf numFmtId="171" fontId="9" fillId="13" borderId="33" xfId="0" applyNumberFormat="1" applyFont="1" applyFill="1" applyBorder="1" applyAlignment="1">
      <alignment horizontal="center" vertical="center"/>
    </xf>
    <xf numFmtId="168" fontId="9" fillId="13" borderId="33" xfId="0" applyNumberFormat="1" applyFont="1" applyFill="1" applyBorder="1" applyAlignment="1">
      <alignment horizontal="center" vertical="center"/>
    </xf>
    <xf numFmtId="170" fontId="9" fillId="13" borderId="37" xfId="0" applyNumberFormat="1" applyFont="1" applyFill="1" applyBorder="1" applyAlignment="1">
      <alignment horizontal="center" vertical="center"/>
    </xf>
    <xf numFmtId="0" fontId="22" fillId="0" borderId="2" xfId="0" applyFont="1" applyBorder="1" applyAlignment="1">
      <alignment vertical="top"/>
    </xf>
    <xf numFmtId="0" fontId="22" fillId="0" borderId="3" xfId="0" applyFont="1" applyBorder="1" applyAlignment="1">
      <alignment vertical="top"/>
    </xf>
    <xf numFmtId="0" fontId="22" fillId="0" borderId="4" xfId="0" applyFont="1" applyBorder="1" applyAlignment="1">
      <alignment vertical="top"/>
    </xf>
    <xf numFmtId="0" fontId="22" fillId="0" borderId="5" xfId="0" applyFont="1" applyBorder="1" applyAlignment="1">
      <alignment vertical="top"/>
    </xf>
    <xf numFmtId="0" fontId="22" fillId="0" borderId="0" xfId="0" applyFont="1" applyAlignment="1">
      <alignment vertical="top"/>
    </xf>
    <xf numFmtId="0" fontId="22" fillId="0" borderId="6" xfId="0" applyFont="1" applyBorder="1" applyAlignment="1">
      <alignment vertical="top"/>
    </xf>
    <xf numFmtId="0" fontId="22" fillId="0" borderId="61" xfId="0" applyFont="1" applyBorder="1" applyAlignment="1">
      <alignment vertical="top"/>
    </xf>
    <xf numFmtId="0" fontId="22" fillId="0" borderId="49" xfId="0" applyFont="1" applyBorder="1" applyAlignment="1">
      <alignment vertical="top"/>
    </xf>
    <xf numFmtId="0" fontId="22" fillId="0" borderId="51" xfId="0" applyFont="1" applyBorder="1" applyAlignment="1">
      <alignment vertical="top"/>
    </xf>
    <xf numFmtId="0" fontId="22" fillId="0" borderId="61" xfId="0" applyFont="1" applyBorder="1" applyAlignment="1">
      <alignment horizontal="left" vertical="top"/>
    </xf>
    <xf numFmtId="0" fontId="22" fillId="0" borderId="49" xfId="0" applyFont="1" applyBorder="1" applyAlignment="1">
      <alignment horizontal="left" vertical="top"/>
    </xf>
    <xf numFmtId="0" fontId="22" fillId="0" borderId="51" xfId="0" applyFont="1" applyBorder="1" applyAlignment="1">
      <alignment horizontal="left" vertical="top"/>
    </xf>
    <xf numFmtId="0" fontId="22" fillId="0" borderId="5" xfId="0" applyFont="1" applyBorder="1" applyAlignment="1">
      <alignment horizontal="left" vertical="top"/>
    </xf>
    <xf numFmtId="0" fontId="22" fillId="0" borderId="0" xfId="0" applyFont="1" applyAlignment="1">
      <alignment horizontal="left" vertical="top"/>
    </xf>
    <xf numFmtId="0" fontId="22" fillId="0" borderId="6" xfId="0" applyFont="1" applyBorder="1" applyAlignment="1">
      <alignment horizontal="left" vertical="top"/>
    </xf>
    <xf numFmtId="0" fontId="22" fillId="0" borderId="7" xfId="0" applyFont="1" applyBorder="1" applyAlignment="1">
      <alignment vertical="top"/>
    </xf>
    <xf numFmtId="0" fontId="22" fillId="0" borderId="8" xfId="0" applyFont="1" applyBorder="1" applyAlignment="1">
      <alignment vertical="top"/>
    </xf>
    <xf numFmtId="0" fontId="22" fillId="0" borderId="9" xfId="0" applyFont="1" applyBorder="1" applyAlignment="1">
      <alignment vertical="top"/>
    </xf>
    <xf numFmtId="0" fontId="15" fillId="17" borderId="61" xfId="0" applyFont="1" applyFill="1" applyBorder="1" applyAlignment="1">
      <alignment vertical="top"/>
    </xf>
    <xf numFmtId="0" fontId="15" fillId="17" borderId="49" xfId="0" applyFont="1" applyFill="1" applyBorder="1" applyAlignment="1">
      <alignment vertical="top"/>
    </xf>
    <xf numFmtId="0" fontId="15" fillId="17" borderId="51" xfId="0" applyFont="1" applyFill="1" applyBorder="1" applyAlignment="1">
      <alignment vertical="top"/>
    </xf>
    <xf numFmtId="0" fontId="9" fillId="0" borderId="5" xfId="0" applyFont="1" applyBorder="1" applyAlignment="1">
      <alignment horizontal="left" vertical="top"/>
    </xf>
    <xf numFmtId="0" fontId="22" fillId="0" borderId="6" xfId="0" applyFont="1" applyBorder="1" applyAlignment="1">
      <alignment horizontal="left" vertical="top" wrapText="1"/>
    </xf>
    <xf numFmtId="0" fontId="9" fillId="0" borderId="8" xfId="0" applyFont="1" applyBorder="1"/>
    <xf numFmtId="0" fontId="22" fillId="0" borderId="9" xfId="0" applyFont="1" applyBorder="1" applyAlignment="1">
      <alignment horizontal="left" vertical="top" wrapText="1"/>
    </xf>
    <xf numFmtId="0" fontId="22" fillId="0" borderId="0" xfId="0" applyFont="1" applyAlignment="1">
      <alignment horizontal="left" vertical="top" wrapText="1"/>
    </xf>
    <xf numFmtId="0" fontId="15" fillId="11" borderId="26" xfId="0" applyFont="1" applyFill="1" applyBorder="1" applyAlignment="1">
      <alignment horizontal="centerContinuous"/>
    </xf>
    <xf numFmtId="0" fontId="15" fillId="11" borderId="27" xfId="0" applyFont="1" applyFill="1" applyBorder="1" applyAlignment="1">
      <alignment horizontal="centerContinuous"/>
    </xf>
    <xf numFmtId="0" fontId="15" fillId="11" borderId="28" xfId="0" applyFont="1" applyFill="1" applyBorder="1" applyAlignment="1">
      <alignment horizontal="centerContinuous"/>
    </xf>
    <xf numFmtId="0" fontId="9" fillId="0" borderId="15" xfId="0" applyFont="1" applyBorder="1" applyAlignment="1">
      <alignment horizontal="center" vertical="center"/>
    </xf>
    <xf numFmtId="170" fontId="9" fillId="13" borderId="1" xfId="0" applyNumberFormat="1" applyFont="1" applyFill="1" applyBorder="1" applyAlignment="1">
      <alignment horizontal="center" vertical="center"/>
    </xf>
    <xf numFmtId="0" fontId="9" fillId="0" borderId="17" xfId="0" applyFont="1" applyBorder="1" applyAlignment="1">
      <alignment horizontal="center" vertical="center"/>
    </xf>
    <xf numFmtId="170" fontId="9" fillId="13" borderId="18" xfId="0" applyNumberFormat="1" applyFont="1" applyFill="1" applyBorder="1" applyAlignment="1">
      <alignment horizontal="center" vertical="center"/>
    </xf>
    <xf numFmtId="0" fontId="9" fillId="0" borderId="56" xfId="0" applyFont="1" applyBorder="1" applyAlignment="1">
      <alignment vertical="top"/>
    </xf>
    <xf numFmtId="0" fontId="9" fillId="0" borderId="57" xfId="0" applyFont="1" applyBorder="1" applyAlignment="1">
      <alignment vertical="top"/>
    </xf>
    <xf numFmtId="0" fontId="11" fillId="0" borderId="5" xfId="0" applyFont="1" applyBorder="1"/>
    <xf numFmtId="0" fontId="9" fillId="0" borderId="9" xfId="0" applyFont="1" applyBorder="1"/>
    <xf numFmtId="0" fontId="9" fillId="0" borderId="0" xfId="0" applyFont="1" applyAlignment="1">
      <alignment horizontal="center" vertical="center"/>
    </xf>
    <xf numFmtId="172" fontId="9" fillId="0" borderId="0" xfId="0" applyNumberFormat="1" applyFont="1" applyAlignment="1">
      <alignment horizontal="center" vertical="center"/>
    </xf>
    <xf numFmtId="170" fontId="9" fillId="0" borderId="0" xfId="0" applyNumberFormat="1" applyFont="1" applyAlignment="1">
      <alignment horizontal="center" vertical="center"/>
    </xf>
    <xf numFmtId="167" fontId="9" fillId="0" borderId="0" xfId="0" applyNumberFormat="1" applyFont="1" applyAlignment="1">
      <alignment horizontal="center" vertical="center"/>
    </xf>
    <xf numFmtId="0" fontId="15" fillId="15" borderId="26" xfId="0" applyFont="1" applyFill="1" applyBorder="1" applyAlignment="1">
      <alignment horizontal="centerContinuous"/>
    </xf>
    <xf numFmtId="0" fontId="15" fillId="15" borderId="27" xfId="0" applyFont="1" applyFill="1" applyBorder="1" applyAlignment="1">
      <alignment horizontal="centerContinuous"/>
    </xf>
    <xf numFmtId="0" fontId="15" fillId="15" borderId="28" xfId="0" applyFont="1" applyFill="1" applyBorder="1" applyAlignment="1">
      <alignment horizontal="centerContinuous"/>
    </xf>
    <xf numFmtId="0" fontId="15" fillId="0" borderId="12" xfId="0" applyFont="1" applyBorder="1"/>
    <xf numFmtId="0" fontId="15" fillId="0" borderId="13" xfId="0" applyFont="1" applyBorder="1" applyAlignment="1">
      <alignment horizontal="center" wrapText="1"/>
    </xf>
    <xf numFmtId="0" fontId="15" fillId="0" borderId="63" xfId="0" applyFont="1" applyBorder="1" applyAlignment="1">
      <alignment horizontal="center"/>
    </xf>
    <xf numFmtId="0" fontId="15" fillId="0" borderId="54" xfId="0" applyFont="1" applyBorder="1" applyAlignment="1">
      <alignment horizontal="centerContinuous"/>
    </xf>
    <xf numFmtId="0" fontId="15" fillId="0" borderId="3" xfId="0" applyFont="1" applyBorder="1" applyAlignment="1">
      <alignment horizontal="centerContinuous"/>
    </xf>
    <xf numFmtId="0" fontId="15" fillId="0" borderId="4" xfId="0" applyFont="1" applyBorder="1" applyAlignment="1">
      <alignment horizontal="centerContinuous"/>
    </xf>
    <xf numFmtId="0" fontId="14" fillId="0" borderId="15" xfId="0" applyFont="1" applyBorder="1"/>
    <xf numFmtId="0" fontId="14" fillId="0" borderId="1" xfId="0" applyFont="1" applyBorder="1" applyAlignment="1">
      <alignment horizontal="center"/>
    </xf>
    <xf numFmtId="0" fontId="14" fillId="0" borderId="10" xfId="0" applyFont="1" applyBorder="1" applyAlignment="1">
      <alignment horizontal="center"/>
    </xf>
    <xf numFmtId="0" fontId="14" fillId="0" borderId="10" xfId="0" applyFont="1" applyBorder="1"/>
    <xf numFmtId="0" fontId="9" fillId="0" borderId="20" xfId="0" applyFont="1" applyBorder="1"/>
    <xf numFmtId="0" fontId="9" fillId="0" borderId="47" xfId="0" applyFont="1" applyBorder="1"/>
    <xf numFmtId="0" fontId="14" fillId="0" borderId="48" xfId="0" applyFont="1" applyBorder="1"/>
    <xf numFmtId="0" fontId="9" fillId="0" borderId="49" xfId="0" applyFont="1" applyBorder="1"/>
    <xf numFmtId="0" fontId="9" fillId="0" borderId="51" xfId="0" applyFont="1" applyBorder="1"/>
    <xf numFmtId="0" fontId="14" fillId="0" borderId="32" xfId="0" applyFont="1" applyBorder="1"/>
    <xf numFmtId="0" fontId="14" fillId="0" borderId="33" xfId="0" applyFont="1" applyBorder="1" applyAlignment="1">
      <alignment horizontal="center"/>
    </xf>
    <xf numFmtId="0" fontId="14" fillId="0" borderId="17" xfId="0" applyFont="1" applyBorder="1"/>
    <xf numFmtId="0" fontId="14" fillId="0" borderId="18" xfId="0" applyFont="1" applyBorder="1" applyAlignment="1">
      <alignment horizontal="center"/>
    </xf>
    <xf numFmtId="0" fontId="14" fillId="0" borderId="52" xfId="0" applyFont="1" applyBorder="1" applyAlignment="1">
      <alignment horizontal="center"/>
    </xf>
    <xf numFmtId="0" fontId="14" fillId="0" borderId="64" xfId="0" applyFont="1" applyBorder="1"/>
    <xf numFmtId="0" fontId="9" fillId="0" borderId="0" xfId="0" applyFont="1" applyAlignment="1">
      <alignment horizontal="center"/>
    </xf>
    <xf numFmtId="0" fontId="14" fillId="0" borderId="0" xfId="0" applyFont="1" applyAlignment="1">
      <alignment horizontal="center"/>
    </xf>
    <xf numFmtId="0" fontId="14" fillId="0" borderId="5" xfId="0" applyFont="1" applyBorder="1"/>
    <xf numFmtId="0" fontId="14" fillId="0" borderId="8" xfId="0" applyFont="1" applyBorder="1" applyAlignment="1">
      <alignment horizontal="center"/>
    </xf>
    <xf numFmtId="0" fontId="9" fillId="0" borderId="8" xfId="0" applyFont="1" applyBorder="1" applyAlignment="1">
      <alignment horizontal="center"/>
    </xf>
    <xf numFmtId="0" fontId="15" fillId="0" borderId="14" xfId="0" applyFont="1" applyBorder="1" applyAlignment="1">
      <alignment horizontal="center"/>
    </xf>
    <xf numFmtId="0" fontId="9" fillId="0" borderId="15" xfId="0" applyFont="1" applyBorder="1" applyAlignment="1">
      <alignment wrapText="1"/>
    </xf>
    <xf numFmtId="173" fontId="9" fillId="0" borderId="1" xfId="0" applyNumberFormat="1" applyFont="1" applyBorder="1" applyAlignment="1">
      <alignment horizontal="center" vertical="center" wrapText="1"/>
    </xf>
    <xf numFmtId="0" fontId="9" fillId="0" borderId="10" xfId="0" applyFont="1" applyBorder="1" applyAlignment="1">
      <alignment horizontal="center" vertical="center"/>
    </xf>
    <xf numFmtId="1" fontId="9" fillId="0" borderId="1" xfId="0" applyNumberFormat="1" applyFont="1" applyBorder="1" applyAlignment="1">
      <alignment horizontal="center" vertical="center" wrapText="1"/>
    </xf>
    <xf numFmtId="0" fontId="9" fillId="0" borderId="16" xfId="0" applyFont="1" applyBorder="1" applyAlignment="1">
      <alignment horizontal="center" vertical="center"/>
    </xf>
    <xf numFmtId="0" fontId="9" fillId="0" borderId="36" xfId="0" applyFont="1" applyBorder="1" applyAlignment="1">
      <alignment wrapText="1"/>
    </xf>
    <xf numFmtId="173" fontId="9" fillId="0" borderId="21" xfId="0" applyNumberFormat="1" applyFont="1" applyBorder="1" applyAlignment="1">
      <alignment horizontal="center" vertical="center" wrapText="1"/>
    </xf>
    <xf numFmtId="0" fontId="9" fillId="0" borderId="42" xfId="0" applyFont="1" applyBorder="1" applyAlignment="1">
      <alignment horizontal="center" vertical="center"/>
    </xf>
    <xf numFmtId="1" fontId="9" fillId="0" borderId="21" xfId="0" applyNumberFormat="1" applyFont="1" applyBorder="1" applyAlignment="1">
      <alignment horizontal="center" vertical="center" wrapText="1"/>
    </xf>
    <xf numFmtId="0" fontId="9" fillId="0" borderId="32" xfId="0" applyFont="1" applyBorder="1" applyAlignment="1">
      <alignment vertical="center" wrapText="1"/>
    </xf>
    <xf numFmtId="173" fontId="9" fillId="0" borderId="33" xfId="0" applyNumberFormat="1" applyFont="1" applyBorder="1" applyAlignment="1">
      <alignment horizontal="center" vertical="center"/>
    </xf>
    <xf numFmtId="0" fontId="9" fillId="0" borderId="66" xfId="0" applyFont="1" applyBorder="1" applyAlignment="1">
      <alignment horizontal="center" vertical="center"/>
    </xf>
    <xf numFmtId="1" fontId="9" fillId="0" borderId="18" xfId="0" applyNumberFormat="1" applyFont="1" applyBorder="1" applyAlignment="1">
      <alignment horizontal="center" vertical="center"/>
    </xf>
    <xf numFmtId="0" fontId="9" fillId="0" borderId="37" xfId="0" applyFont="1" applyBorder="1" applyAlignment="1">
      <alignment horizontal="center" vertical="center"/>
    </xf>
    <xf numFmtId="0" fontId="9" fillId="0" borderId="55" xfId="0" applyFont="1" applyBorder="1" applyAlignment="1">
      <alignment vertical="top"/>
    </xf>
    <xf numFmtId="0" fontId="15" fillId="0" borderId="34" xfId="0" applyFont="1" applyBorder="1"/>
    <xf numFmtId="0" fontId="15" fillId="0" borderId="72" xfId="0" applyFont="1" applyBorder="1" applyAlignment="1">
      <alignment horizontal="center" wrapText="1"/>
    </xf>
    <xf numFmtId="0" fontId="15" fillId="0" borderId="76" xfId="0" applyFont="1" applyBorder="1" applyAlignment="1">
      <alignment horizontal="center"/>
    </xf>
    <xf numFmtId="0" fontId="9" fillId="0" borderId="45" xfId="0" applyFont="1" applyBorder="1" applyAlignment="1">
      <alignment wrapText="1"/>
    </xf>
    <xf numFmtId="173" fontId="9" fillId="0" borderId="79" xfId="0" applyNumberFormat="1" applyFont="1" applyBorder="1" applyAlignment="1">
      <alignment horizontal="center" vertical="center" wrapText="1"/>
    </xf>
    <xf numFmtId="0" fontId="9" fillId="0" borderId="28" xfId="0" applyFont="1" applyBorder="1" applyAlignment="1">
      <alignment horizontal="center" vertical="center"/>
    </xf>
    <xf numFmtId="0" fontId="15" fillId="7" borderId="26" xfId="0" applyFont="1" applyFill="1" applyBorder="1" applyAlignment="1">
      <alignment horizontal="centerContinuous"/>
    </xf>
    <xf numFmtId="0" fontId="15" fillId="7" borderId="28" xfId="0" applyFont="1" applyFill="1" applyBorder="1" applyAlignment="1">
      <alignment horizontal="centerContinuous"/>
    </xf>
    <xf numFmtId="0" fontId="32" fillId="2" borderId="36" xfId="0" applyFont="1" applyFill="1" applyBorder="1" applyAlignment="1">
      <alignment horizontal="left" vertical="center" wrapText="1"/>
    </xf>
    <xf numFmtId="0" fontId="32" fillId="2" borderId="17" xfId="0" applyFont="1" applyFill="1" applyBorder="1" applyAlignment="1">
      <alignment horizontal="left" vertical="center" wrapText="1"/>
    </xf>
    <xf numFmtId="0" fontId="31" fillId="0" borderId="0" xfId="0" applyFont="1" applyAlignment="1">
      <alignment vertical="center"/>
    </xf>
    <xf numFmtId="0" fontId="33" fillId="14" borderId="26" xfId="0" applyFont="1" applyFill="1" applyBorder="1" applyAlignment="1">
      <alignment horizontal="centerContinuous" vertical="center"/>
    </xf>
    <xf numFmtId="0" fontId="33" fillId="14" borderId="27" xfId="0" applyFont="1" applyFill="1" applyBorder="1" applyAlignment="1">
      <alignment horizontal="centerContinuous" vertical="center"/>
    </xf>
    <xf numFmtId="0" fontId="33" fillId="14" borderId="28" xfId="0" applyFont="1" applyFill="1" applyBorder="1" applyAlignment="1">
      <alignment horizontal="centerContinuous" vertical="center"/>
    </xf>
    <xf numFmtId="0" fontId="34" fillId="0" borderId="0" xfId="0" applyFont="1" applyAlignment="1">
      <alignment vertical="center"/>
    </xf>
    <xf numFmtId="0" fontId="15" fillId="7" borderId="26" xfId="0" applyFont="1" applyFill="1" applyBorder="1" applyAlignment="1">
      <alignment horizontal="centerContinuous" vertical="center"/>
    </xf>
    <xf numFmtId="0" fontId="15" fillId="7" borderId="27" xfId="0" applyFont="1" applyFill="1" applyBorder="1" applyAlignment="1">
      <alignment horizontal="centerContinuous" vertical="center"/>
    </xf>
    <xf numFmtId="0" fontId="15" fillId="7" borderId="28" xfId="0" applyFont="1" applyFill="1" applyBorder="1" applyAlignment="1">
      <alignment horizontal="centerContinuous" vertical="center"/>
    </xf>
    <xf numFmtId="0" fontId="33" fillId="0" borderId="0" xfId="0" applyFont="1" applyAlignment="1">
      <alignment vertical="center"/>
    </xf>
    <xf numFmtId="0" fontId="15" fillId="0" borderId="0" xfId="0" applyFont="1" applyAlignment="1">
      <alignment vertical="center" wrapText="1"/>
    </xf>
    <xf numFmtId="0" fontId="15" fillId="2" borderId="12" xfId="0" applyFont="1" applyFill="1" applyBorder="1" applyAlignment="1">
      <alignment vertical="center"/>
    </xf>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2" borderId="15" xfId="0" applyFont="1" applyFill="1" applyBorder="1" applyAlignment="1">
      <alignment horizontal="left" vertical="center" wrapText="1"/>
    </xf>
    <xf numFmtId="3" fontId="9" fillId="3" borderId="1" xfId="0" applyNumberFormat="1" applyFont="1" applyFill="1" applyBorder="1" applyAlignment="1">
      <alignment horizontal="center" vertical="center"/>
    </xf>
    <xf numFmtId="3" fontId="9" fillId="3" borderId="16" xfId="0" applyNumberFormat="1" applyFont="1" applyFill="1" applyBorder="1" applyAlignment="1">
      <alignment horizontal="center" vertical="center"/>
    </xf>
    <xf numFmtId="3" fontId="14" fillId="0" borderId="0" xfId="0" applyNumberFormat="1" applyFont="1" applyAlignment="1">
      <alignment horizontal="center" vertical="center"/>
    </xf>
    <xf numFmtId="3" fontId="16" fillId="0" borderId="0" xfId="0" applyNumberFormat="1" applyFont="1" applyAlignment="1">
      <alignment horizontal="center" vertical="center"/>
    </xf>
    <xf numFmtId="0" fontId="35" fillId="0" borderId="0" xfId="0" applyFont="1"/>
    <xf numFmtId="0" fontId="9" fillId="0" borderId="0" xfId="0" applyFont="1" applyAlignment="1">
      <alignment horizontal="right" vertical="center"/>
    </xf>
    <xf numFmtId="3" fontId="9" fillId="0" borderId="0" xfId="0" applyNumberFormat="1" applyFont="1" applyAlignment="1">
      <alignment vertical="center"/>
    </xf>
    <xf numFmtId="0" fontId="35" fillId="0" borderId="26" xfId="0" applyFont="1" applyBorder="1" applyAlignment="1">
      <alignment horizontal="centerContinuous"/>
    </xf>
    <xf numFmtId="0" fontId="35" fillId="0" borderId="28" xfId="0" applyFont="1" applyBorder="1" applyAlignment="1">
      <alignment horizontal="centerContinuous"/>
    </xf>
    <xf numFmtId="3" fontId="15" fillId="0" borderId="0" xfId="0" applyNumberFormat="1" applyFont="1" applyAlignment="1">
      <alignment horizontal="center" vertical="center"/>
    </xf>
    <xf numFmtId="3" fontId="35" fillId="16" borderId="0" xfId="0" applyNumberFormat="1" applyFont="1" applyFill="1" applyAlignment="1">
      <alignment vertical="center"/>
    </xf>
    <xf numFmtId="3" fontId="35" fillId="16" borderId="7" xfId="0" applyNumberFormat="1" applyFont="1" applyFill="1" applyBorder="1" applyAlignment="1">
      <alignment horizontal="center" vertical="center"/>
    </xf>
    <xf numFmtId="3" fontId="35" fillId="16" borderId="9" xfId="0" applyNumberFormat="1" applyFont="1" applyFill="1" applyBorder="1" applyAlignment="1">
      <alignment horizontal="center" vertical="center"/>
    </xf>
    <xf numFmtId="0" fontId="14" fillId="0" borderId="0" xfId="0" applyFont="1" applyAlignment="1">
      <alignment horizontal="right" vertical="center" wrapText="1"/>
    </xf>
    <xf numFmtId="3" fontId="9" fillId="0" borderId="0" xfId="0" applyNumberFormat="1" applyFont="1" applyAlignment="1">
      <alignment horizontal="center" vertical="center"/>
    </xf>
    <xf numFmtId="0" fontId="35" fillId="16" borderId="0" xfId="0" applyFont="1" applyFill="1"/>
    <xf numFmtId="0" fontId="35" fillId="16" borderId="24" xfId="0" applyFont="1" applyFill="1" applyBorder="1" applyAlignment="1">
      <alignment horizontal="center" vertical="center"/>
    </xf>
    <xf numFmtId="0" fontId="35" fillId="16" borderId="25" xfId="0" applyFont="1" applyFill="1" applyBorder="1" applyAlignment="1">
      <alignment horizontal="center" vertical="center"/>
    </xf>
    <xf numFmtId="0" fontId="35" fillId="16" borderId="15" xfId="0" applyFont="1" applyFill="1" applyBorder="1" applyAlignment="1">
      <alignment horizontal="center" vertical="center"/>
    </xf>
    <xf numFmtId="0" fontId="35" fillId="16" borderId="16" xfId="0" applyFont="1" applyFill="1" applyBorder="1" applyAlignment="1">
      <alignment horizontal="center" vertical="center"/>
    </xf>
    <xf numFmtId="175" fontId="9" fillId="0" borderId="0" xfId="0" applyNumberFormat="1" applyFont="1" applyAlignment="1">
      <alignment horizontal="center" vertical="center"/>
    </xf>
    <xf numFmtId="175" fontId="9" fillId="0" borderId="0" xfId="0" applyNumberFormat="1" applyFont="1" applyAlignment="1">
      <alignment vertical="center"/>
    </xf>
    <xf numFmtId="3" fontId="9" fillId="3" borderId="22" xfId="0" applyNumberFormat="1" applyFont="1" applyFill="1" applyBorder="1" applyAlignment="1">
      <alignment horizontal="center" vertical="center"/>
    </xf>
    <xf numFmtId="3" fontId="9" fillId="3" borderId="25" xfId="0" applyNumberFormat="1" applyFont="1" applyFill="1" applyBorder="1" applyAlignment="1">
      <alignment horizontal="center" vertical="center"/>
    </xf>
    <xf numFmtId="0" fontId="14" fillId="0" borderId="0" xfId="0" applyFont="1" applyAlignment="1">
      <alignment horizontal="left" vertical="center" wrapText="1"/>
    </xf>
    <xf numFmtId="0" fontId="14" fillId="2" borderId="12" xfId="0" applyFont="1" applyFill="1" applyBorder="1" applyAlignment="1">
      <alignment horizontal="left" vertical="center" wrapText="1"/>
    </xf>
    <xf numFmtId="3" fontId="9" fillId="3" borderId="13" xfId="0" applyNumberFormat="1" applyFont="1" applyFill="1" applyBorder="1" applyAlignment="1">
      <alignment horizontal="center" vertical="center"/>
    </xf>
    <xf numFmtId="3" fontId="16" fillId="21" borderId="14" xfId="0" applyNumberFormat="1" applyFont="1" applyFill="1" applyBorder="1" applyAlignment="1">
      <alignment horizontal="center" vertical="center"/>
    </xf>
    <xf numFmtId="0" fontId="14" fillId="2" borderId="32" xfId="0" applyFont="1" applyFill="1" applyBorder="1" applyAlignment="1">
      <alignment horizontal="left" vertical="center" wrapText="1"/>
    </xf>
    <xf numFmtId="3" fontId="16" fillId="21" borderId="33" xfId="0" applyNumberFormat="1" applyFont="1" applyFill="1" applyBorder="1" applyAlignment="1">
      <alignment horizontal="center" vertical="center"/>
    </xf>
    <xf numFmtId="3" fontId="9" fillId="3" borderId="37" xfId="0" applyNumberFormat="1" applyFont="1" applyFill="1" applyBorder="1" applyAlignment="1">
      <alignment horizontal="center" vertical="center"/>
    </xf>
    <xf numFmtId="0" fontId="33" fillId="2" borderId="34" xfId="0" applyFont="1" applyFill="1" applyBorder="1" applyAlignment="1">
      <alignment horizontal="left" vertical="center" wrapText="1"/>
    </xf>
    <xf numFmtId="3" fontId="15" fillId="3" borderId="54" xfId="0" applyNumberFormat="1" applyFont="1" applyFill="1" applyBorder="1" applyAlignment="1">
      <alignment horizontal="center" vertical="center"/>
    </xf>
    <xf numFmtId="3" fontId="15" fillId="3" borderId="14" xfId="0" applyNumberFormat="1" applyFont="1" applyFill="1" applyBorder="1" applyAlignment="1">
      <alignment horizontal="center" vertical="center"/>
    </xf>
    <xf numFmtId="0" fontId="33" fillId="2" borderId="17" xfId="0" applyFont="1" applyFill="1" applyBorder="1" applyAlignment="1">
      <alignment horizontal="left" vertical="center" wrapText="1"/>
    </xf>
    <xf numFmtId="3" fontId="15" fillId="3" borderId="18" xfId="0" applyNumberFormat="1" applyFont="1" applyFill="1" applyBorder="1" applyAlignment="1">
      <alignment horizontal="center" vertical="center"/>
    </xf>
    <xf numFmtId="3" fontId="15" fillId="3" borderId="19" xfId="0" applyNumberFormat="1" applyFont="1" applyFill="1" applyBorder="1" applyAlignment="1">
      <alignment horizontal="center" vertical="center"/>
    </xf>
    <xf numFmtId="0" fontId="33" fillId="0" borderId="0" xfId="0" applyFont="1" applyAlignment="1">
      <alignment horizontal="left" vertical="center" wrapText="1"/>
    </xf>
    <xf numFmtId="0" fontId="35" fillId="16" borderId="17" xfId="0" applyFont="1" applyFill="1" applyBorder="1" applyAlignment="1">
      <alignment horizontal="center" vertical="center"/>
    </xf>
    <xf numFmtId="0" fontId="35" fillId="16" borderId="19" xfId="0" applyFont="1" applyFill="1" applyBorder="1" applyAlignment="1">
      <alignment horizontal="center" vertical="center"/>
    </xf>
    <xf numFmtId="0" fontId="15" fillId="2" borderId="34" xfId="0" applyFont="1" applyFill="1" applyBorder="1" applyAlignment="1">
      <alignment vertical="center"/>
    </xf>
    <xf numFmtId="0" fontId="14" fillId="2" borderId="17" xfId="0" applyFont="1" applyFill="1" applyBorder="1" applyAlignment="1">
      <alignment horizontal="left" vertical="center" wrapText="1"/>
    </xf>
    <xf numFmtId="3" fontId="9" fillId="3" borderId="18" xfId="0" applyNumberFormat="1" applyFont="1" applyFill="1" applyBorder="1" applyAlignment="1">
      <alignment horizontal="center" vertical="center"/>
    </xf>
    <xf numFmtId="3" fontId="9" fillId="3" borderId="19" xfId="0" applyNumberFormat="1" applyFont="1" applyFill="1" applyBorder="1" applyAlignment="1">
      <alignment horizontal="center" vertical="center"/>
    </xf>
    <xf numFmtId="0" fontId="33" fillId="14" borderId="26" xfId="0" applyFont="1" applyFill="1" applyBorder="1" applyAlignment="1">
      <alignment horizontal="centerContinuous"/>
    </xf>
    <xf numFmtId="0" fontId="33" fillId="14" borderId="27" xfId="0" applyFont="1" applyFill="1" applyBorder="1" applyAlignment="1">
      <alignment horizontal="centerContinuous"/>
    </xf>
    <xf numFmtId="0" fontId="33" fillId="14" borderId="28" xfId="0" applyFont="1" applyFill="1" applyBorder="1" applyAlignment="1">
      <alignment horizontal="centerContinuous"/>
    </xf>
    <xf numFmtId="0" fontId="9" fillId="2" borderId="24" xfId="0" applyFont="1" applyFill="1" applyBorder="1" applyAlignment="1">
      <alignment vertical="center"/>
    </xf>
    <xf numFmtId="3" fontId="9" fillId="3" borderId="48" xfId="0" applyNumberFormat="1" applyFont="1" applyFill="1" applyBorder="1" applyAlignment="1">
      <alignment horizontal="centerContinuous" vertical="center"/>
    </xf>
    <xf numFmtId="3" fontId="9" fillId="3" borderId="49" xfId="0" applyNumberFormat="1" applyFont="1" applyFill="1" applyBorder="1" applyAlignment="1">
      <alignment horizontal="centerContinuous" vertical="center"/>
    </xf>
    <xf numFmtId="3" fontId="9" fillId="3" borderId="51" xfId="0" applyNumberFormat="1" applyFont="1" applyFill="1" applyBorder="1" applyAlignment="1">
      <alignment horizontal="centerContinuous" vertical="center"/>
    </xf>
    <xf numFmtId="0" fontId="15" fillId="2" borderId="24" xfId="0" applyFont="1" applyFill="1" applyBorder="1" applyAlignment="1">
      <alignment horizontal="center" vertical="center"/>
    </xf>
    <xf numFmtId="3" fontId="15" fillId="2" borderId="10" xfId="0" applyNumberFormat="1" applyFont="1" applyFill="1" applyBorder="1" applyAlignment="1">
      <alignment horizontal="center" vertical="center"/>
    </xf>
    <xf numFmtId="3" fontId="15" fillId="2" borderId="1" xfId="0" applyNumberFormat="1" applyFont="1" applyFill="1" applyBorder="1" applyAlignment="1">
      <alignment horizontal="center" vertical="center"/>
    </xf>
    <xf numFmtId="3" fontId="15" fillId="2" borderId="47" xfId="0" applyNumberFormat="1" applyFont="1" applyFill="1" applyBorder="1" applyAlignment="1">
      <alignment horizontal="center" vertical="center"/>
    </xf>
    <xf numFmtId="3" fontId="9" fillId="3" borderId="10" xfId="0" applyNumberFormat="1" applyFont="1" applyFill="1" applyBorder="1" applyAlignment="1">
      <alignment horizontal="center" vertical="center"/>
    </xf>
    <xf numFmtId="3" fontId="9" fillId="3" borderId="47" xfId="0" applyNumberFormat="1" applyFont="1" applyFill="1" applyBorder="1" applyAlignment="1">
      <alignment horizontal="center" vertical="center"/>
    </xf>
    <xf numFmtId="3" fontId="9" fillId="3" borderId="52" xfId="0" applyNumberFormat="1" applyFont="1" applyFill="1" applyBorder="1" applyAlignment="1">
      <alignment horizontal="center" vertical="center"/>
    </xf>
    <xf numFmtId="3" fontId="9" fillId="3" borderId="53" xfId="0" applyNumberFormat="1" applyFont="1" applyFill="1" applyBorder="1" applyAlignment="1">
      <alignment horizontal="center" vertical="center"/>
    </xf>
    <xf numFmtId="0" fontId="9" fillId="2" borderId="12" xfId="0" applyFont="1" applyFill="1" applyBorder="1" applyAlignment="1">
      <alignment vertical="center" wrapText="1"/>
    </xf>
    <xf numFmtId="175" fontId="9" fillId="3" borderId="16" xfId="0" applyNumberFormat="1" applyFont="1" applyFill="1" applyBorder="1" applyAlignment="1">
      <alignment horizontal="center" vertical="center"/>
    </xf>
    <xf numFmtId="0" fontId="9" fillId="2" borderId="24" xfId="0" applyFont="1" applyFill="1" applyBorder="1" applyAlignment="1">
      <alignment vertical="center" wrapText="1"/>
    </xf>
    <xf numFmtId="0" fontId="7" fillId="7" borderId="1" xfId="0" applyFont="1" applyFill="1" applyBorder="1" applyAlignment="1">
      <alignment horizontal="center" vertical="center" wrapText="1"/>
    </xf>
    <xf numFmtId="0" fontId="7" fillId="7" borderId="1" xfId="0" applyFont="1" applyFill="1" applyBorder="1" applyAlignment="1">
      <alignment horizontal="center" vertical="center"/>
    </xf>
    <xf numFmtId="0" fontId="7" fillId="6" borderId="1" xfId="0" applyFont="1" applyFill="1" applyBorder="1" applyAlignment="1">
      <alignment horizontal="center" vertical="center" wrapText="1"/>
    </xf>
    <xf numFmtId="0" fontId="7" fillId="18" borderId="1" xfId="0" applyFont="1" applyFill="1" applyBorder="1" applyAlignment="1">
      <alignment horizontal="center" vertical="center" wrapText="1"/>
    </xf>
    <xf numFmtId="0" fontId="7" fillId="18" borderId="1" xfId="0" applyFont="1" applyFill="1" applyBorder="1" applyAlignment="1">
      <alignment horizontal="center" vertical="center"/>
    </xf>
    <xf numFmtId="0" fontId="7" fillId="22" borderId="1" xfId="0" applyFont="1" applyFill="1" applyBorder="1" applyAlignment="1">
      <alignment horizontal="center" vertical="center" wrapText="1"/>
    </xf>
    <xf numFmtId="0" fontId="7" fillId="19" borderId="1" xfId="0" applyFont="1" applyFill="1" applyBorder="1" applyAlignment="1">
      <alignment horizontal="center" vertical="center" wrapText="1"/>
    </xf>
    <xf numFmtId="0" fontId="7" fillId="20" borderId="1" xfId="0" applyFont="1" applyFill="1" applyBorder="1" applyAlignment="1">
      <alignment horizontal="center" vertical="center" wrapText="1"/>
    </xf>
    <xf numFmtId="0" fontId="50" fillId="0" borderId="0" xfId="0" applyFont="1"/>
    <xf numFmtId="0" fontId="50" fillId="0" borderId="0" xfId="0" applyFont="1" applyProtection="1">
      <protection locked="0"/>
    </xf>
  </cellXfs>
  <cellStyles count="15">
    <cellStyle name="Comma" xfId="9" builtinId="3"/>
    <cellStyle name="Comma 3" xfId="1" xr:uid="{00000000-0005-0000-0000-000001000000}"/>
    <cellStyle name="Currency" xfId="7" builtinId="4"/>
    <cellStyle name="Hyperlink" xfId="3" builtinId="8" customBuiltin="1"/>
    <cellStyle name="Hyperlink 2" xfId="12" xr:uid="{00000000-0005-0000-0000-000004000000}"/>
    <cellStyle name="Hyperlink 3" xfId="13" xr:uid="{00000000-0005-0000-0000-000005000000}"/>
    <cellStyle name="Normal" xfId="0" builtinId="0"/>
    <cellStyle name="Normal 10" xfId="11" xr:uid="{00000000-0005-0000-0000-000007000000}"/>
    <cellStyle name="Normal 11" xfId="8" xr:uid="{00000000-0005-0000-0000-000008000000}"/>
    <cellStyle name="Normal 13" xfId="4" xr:uid="{00000000-0005-0000-0000-000009000000}"/>
    <cellStyle name="Normal 13 2" xfId="14" xr:uid="{6BBC50E4-94B1-4E1D-AC77-D21C55AB4DA9}"/>
    <cellStyle name="Normal 14" xfId="6" xr:uid="{00000000-0005-0000-0000-00000A000000}"/>
    <cellStyle name="Normal 16" xfId="10" xr:uid="{00000000-0005-0000-0000-00000B000000}"/>
    <cellStyle name="Normal 3" xfId="5" xr:uid="{00000000-0005-0000-0000-00000C000000}"/>
    <cellStyle name="Normal 9" xfId="2" xr:uid="{00000000-0005-0000-0000-00000D000000}"/>
  </cellStyles>
  <dxfs count="196">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border>
        <left style="thin">
          <color theme="0"/>
        </left>
        <right style="thin">
          <color theme="0"/>
        </right>
        <top style="thin">
          <color theme="0"/>
        </top>
        <bottom style="thin">
          <color theme="0"/>
        </bottom>
      </border>
    </dxf>
    <dxf>
      <font>
        <color rgb="FFFF0000"/>
      </font>
      <fill>
        <patternFill>
          <bgColor theme="1"/>
        </patternFill>
      </fill>
      <border>
        <left style="thin">
          <color theme="0"/>
        </left>
        <right style="thin">
          <color theme="0"/>
        </right>
        <top style="thin">
          <color theme="0"/>
        </top>
        <bottom style="thin">
          <color theme="0"/>
        </bottom>
      </border>
    </dxf>
    <dxf>
      <fill>
        <patternFill>
          <bgColor theme="1"/>
        </patternFill>
      </fill>
      <border>
        <left style="thin">
          <color theme="0"/>
        </left>
        <right style="thin">
          <color theme="0"/>
        </right>
        <top style="thin">
          <color theme="0"/>
        </top>
        <bottom style="thin">
          <color theme="0"/>
        </bottom>
      </border>
    </dxf>
    <dxf>
      <font>
        <color rgb="FFFF0000"/>
      </font>
      <fill>
        <patternFill>
          <bgColor theme="1"/>
        </patternFill>
      </fill>
      <border>
        <left style="thin">
          <color auto="1"/>
        </left>
        <right style="thin">
          <color auto="1"/>
        </right>
        <top style="thin">
          <color auto="1"/>
        </top>
        <bottom style="thin">
          <color auto="1"/>
        </bottom>
      </border>
    </dxf>
    <dxf>
      <font>
        <color rgb="FFFF0000"/>
      </font>
      <fill>
        <patternFill>
          <bgColor theme="1"/>
        </patternFill>
      </fill>
      <border>
        <left style="thin">
          <color theme="0"/>
        </left>
        <right style="thin">
          <color theme="0"/>
        </right>
        <top style="thin">
          <color theme="0"/>
        </top>
        <bottom style="thin">
          <color theme="0"/>
        </bottom>
      </border>
    </dxf>
    <dxf>
      <font>
        <color rgb="FFFF0000"/>
      </font>
      <fill>
        <patternFill>
          <bgColor theme="1"/>
        </patternFill>
      </fill>
      <border>
        <left style="thin">
          <color theme="0"/>
        </left>
        <right style="thin">
          <color theme="0"/>
        </right>
        <top style="thin">
          <color theme="0"/>
        </top>
        <bottom style="thin">
          <color theme="0"/>
        </bottom>
      </border>
    </dxf>
    <dxf>
      <font>
        <color rgb="FFFF0000"/>
      </font>
      <fill>
        <patternFill>
          <bgColor theme="1"/>
        </patternFill>
      </fill>
      <border>
        <left style="thin">
          <color theme="0"/>
        </left>
        <right style="thin">
          <color theme="0"/>
        </right>
        <top style="thin">
          <color theme="0"/>
        </top>
        <bottom style="thin">
          <color theme="0"/>
        </bottom>
      </border>
    </dxf>
    <dxf>
      <fill>
        <patternFill>
          <bgColor theme="1"/>
        </patternFill>
      </fill>
      <border>
        <left style="thin">
          <color theme="0"/>
        </left>
        <right style="thin">
          <color theme="0"/>
        </right>
        <top style="thin">
          <color theme="0"/>
        </top>
        <bottom style="thin">
          <color theme="0"/>
        </bottom>
      </border>
    </dxf>
    <dxf>
      <font>
        <color auto="1"/>
      </font>
      <fill>
        <patternFill>
          <bgColor theme="1"/>
        </patternFill>
      </fill>
      <border>
        <left style="thin">
          <color theme="0"/>
        </left>
        <right style="thin">
          <color theme="0"/>
        </right>
        <top style="thin">
          <color theme="0"/>
        </top>
        <bottom style="thin">
          <color theme="0"/>
        </bottom>
      </border>
    </dxf>
    <dxf>
      <font>
        <color auto="1"/>
      </font>
      <fill>
        <patternFill>
          <bgColor theme="1"/>
        </patternFill>
      </fill>
      <border>
        <left style="thin">
          <color theme="0"/>
        </left>
        <right style="thin">
          <color theme="0"/>
        </right>
        <top style="thin">
          <color theme="0"/>
        </top>
        <bottom style="thin">
          <color theme="0"/>
        </bottom>
      </border>
    </dxf>
    <dxf>
      <font>
        <color rgb="FFFF0000"/>
      </font>
      <fill>
        <patternFill>
          <bgColor theme="1"/>
        </patternFill>
      </fill>
      <border>
        <left style="thin">
          <color theme="0"/>
        </left>
        <right style="thin">
          <color theme="0"/>
        </right>
        <top style="thin">
          <color theme="0"/>
        </top>
        <bottom style="thin">
          <color theme="0"/>
        </bottom>
      </border>
    </dxf>
    <dxf>
      <font>
        <color rgb="FFFF0000"/>
      </font>
      <fill>
        <patternFill>
          <bgColor theme="1"/>
        </patternFill>
      </fill>
      <border>
        <left style="thin">
          <color theme="0"/>
        </left>
        <right style="thin">
          <color theme="0"/>
        </right>
        <top style="thin">
          <color theme="0"/>
        </top>
        <bottom style="thin">
          <color theme="0"/>
        </bottom>
      </border>
    </dxf>
    <dxf>
      <font>
        <color rgb="FFFF0000"/>
      </font>
      <fill>
        <patternFill>
          <bgColor theme="1"/>
        </patternFill>
      </fill>
      <border>
        <left style="thin">
          <color theme="0"/>
        </left>
        <right style="thin">
          <color theme="0"/>
        </right>
        <top style="thin">
          <color theme="0"/>
        </top>
        <bottom style="thin">
          <color theme="0"/>
        </bottom>
      </border>
    </dxf>
    <dxf>
      <font>
        <color rgb="FFFF0000"/>
      </font>
      <fill>
        <patternFill>
          <bgColor theme="1"/>
        </patternFill>
      </fill>
      <border>
        <left style="thin">
          <color theme="0"/>
        </left>
        <right style="thin">
          <color theme="0"/>
        </right>
        <top style="thin">
          <color theme="0"/>
        </top>
        <bottom style="thin">
          <color theme="0"/>
        </bottom>
      </border>
    </dxf>
    <dxf>
      <font>
        <color rgb="FFFF0000"/>
      </font>
      <fill>
        <patternFill>
          <bgColor theme="1"/>
        </patternFill>
      </fill>
      <border>
        <left style="thin">
          <color theme="0"/>
        </left>
        <right style="thin">
          <color theme="0"/>
        </right>
        <top style="thin">
          <color theme="0"/>
        </top>
        <bottom style="thin">
          <color theme="0"/>
        </bottom>
      </border>
    </dxf>
    <dxf>
      <font>
        <color rgb="FFFF0000"/>
      </font>
      <fill>
        <patternFill>
          <bgColor theme="1"/>
        </patternFill>
      </fill>
      <border>
        <left style="thin">
          <color theme="0"/>
        </left>
        <right style="thin">
          <color theme="0"/>
        </right>
        <top style="thin">
          <color theme="0"/>
        </top>
        <bottom style="thin">
          <color theme="0"/>
        </bottom>
      </border>
    </dxf>
    <dxf>
      <font>
        <color rgb="FFFF0000"/>
      </font>
      <fill>
        <patternFill>
          <bgColor theme="1"/>
        </patternFill>
      </fill>
      <border>
        <left style="thin">
          <color theme="0"/>
        </left>
        <right style="thin">
          <color theme="0"/>
        </right>
        <top style="thin">
          <color theme="0"/>
        </top>
        <bottom style="thin">
          <color theme="0"/>
        </bottom>
      </border>
    </dxf>
    <dxf>
      <font>
        <color rgb="FFFF0000"/>
      </font>
      <fill>
        <patternFill>
          <bgColor theme="1"/>
        </patternFill>
      </fill>
      <border>
        <left style="thin">
          <color theme="0"/>
        </left>
        <right style="thin">
          <color theme="0"/>
        </right>
        <top style="thin">
          <color theme="0"/>
        </top>
        <bottom style="thin">
          <color theme="0"/>
        </bottom>
      </border>
    </dxf>
    <dxf>
      <font>
        <color rgb="FFFF0000"/>
      </font>
      <fill>
        <patternFill>
          <bgColor theme="1"/>
        </patternFill>
      </fill>
      <border>
        <left style="thin">
          <color theme="0"/>
        </left>
        <right style="thin">
          <color theme="0"/>
        </right>
        <top style="thin">
          <color theme="0"/>
        </top>
        <bottom style="thin">
          <color theme="0"/>
        </bottom>
      </border>
    </dxf>
    <dxf>
      <font>
        <color rgb="FFFF0000"/>
      </font>
      <fill>
        <patternFill>
          <bgColor theme="1"/>
        </patternFill>
      </fill>
      <border>
        <left style="thin">
          <color theme="0"/>
        </left>
        <right style="thin">
          <color theme="0"/>
        </right>
        <top style="thin">
          <color theme="0"/>
        </top>
        <bottom style="thin">
          <color theme="0"/>
        </bottom>
      </border>
    </dxf>
    <dxf>
      <font>
        <color rgb="FFFF0000"/>
      </font>
      <fill>
        <patternFill>
          <bgColor theme="1"/>
        </patternFill>
      </fill>
      <border>
        <left style="thin">
          <color theme="0"/>
        </left>
        <right style="thin">
          <color theme="0"/>
        </right>
        <top style="thin">
          <color theme="0"/>
        </top>
        <bottom style="thin">
          <color theme="0"/>
        </bottom>
      </border>
    </dxf>
    <dxf>
      <font>
        <color rgb="FFFF0000"/>
      </font>
      <fill>
        <patternFill>
          <bgColor theme="1"/>
        </patternFill>
      </fill>
      <border>
        <left style="thin">
          <color theme="0"/>
        </left>
        <right style="thin">
          <color theme="0"/>
        </right>
        <top style="thin">
          <color theme="0"/>
        </top>
        <bottom style="thin">
          <color theme="0"/>
        </bottom>
      </border>
    </dxf>
    <dxf>
      <font>
        <color theme="1"/>
      </font>
      <fill>
        <patternFill>
          <fgColor auto="1"/>
          <bgColor theme="1"/>
        </patternFill>
      </fill>
      <border>
        <left style="thin">
          <color theme="0"/>
        </left>
        <right style="thin">
          <color theme="0"/>
        </right>
        <top style="thin">
          <color theme="0"/>
        </top>
        <bottom style="thin">
          <color theme="0"/>
        </bottom>
      </border>
    </dxf>
    <dxf>
      <font>
        <color theme="1"/>
      </font>
      <fill>
        <patternFill>
          <fgColor auto="1"/>
          <bgColor theme="1"/>
        </patternFill>
      </fill>
      <border>
        <left style="thin">
          <color theme="0"/>
        </left>
        <right style="thin">
          <color theme="0"/>
        </right>
        <top style="thin">
          <color theme="0"/>
        </top>
        <bottom style="thin">
          <color theme="0"/>
        </bottom>
      </border>
    </dxf>
    <dxf>
      <font>
        <color theme="1"/>
      </font>
      <fill>
        <patternFill>
          <fgColor auto="1"/>
          <bgColor theme="1"/>
        </patternFill>
      </fill>
      <border>
        <left style="thin">
          <color theme="0"/>
        </left>
        <right style="thin">
          <color theme="0"/>
        </right>
        <top style="thin">
          <color theme="0"/>
        </top>
        <bottom style="thin">
          <color theme="0"/>
        </bottom>
      </border>
    </dxf>
    <dxf>
      <font>
        <color theme="1"/>
      </font>
      <fill>
        <patternFill>
          <fgColor auto="1"/>
          <bgColor theme="1"/>
        </patternFill>
      </fill>
      <border>
        <left style="thin">
          <color theme="0"/>
        </left>
        <right style="thin">
          <color theme="0"/>
        </right>
        <top style="thin">
          <color theme="0"/>
        </top>
        <bottom style="thin">
          <color theme="0"/>
        </bottom>
      </border>
    </dxf>
    <dxf>
      <font>
        <color theme="1"/>
      </font>
      <fill>
        <patternFill>
          <fgColor auto="1"/>
          <bgColor theme="1"/>
        </patternFill>
      </fill>
      <border>
        <left style="thin">
          <color theme="0"/>
        </left>
        <right style="thin">
          <color theme="0"/>
        </right>
        <top style="thin">
          <color theme="0"/>
        </top>
        <bottom style="thin">
          <color theme="0"/>
        </bottom>
      </border>
    </dxf>
    <dxf>
      <font>
        <color theme="1"/>
      </font>
      <fill>
        <patternFill>
          <fgColor auto="1"/>
          <bgColor theme="1"/>
        </patternFill>
      </fill>
      <border>
        <left style="thin">
          <color theme="0"/>
        </left>
        <right style="thin">
          <color theme="0"/>
        </right>
        <top style="thin">
          <color theme="0"/>
        </top>
        <bottom style="thin">
          <color theme="0"/>
        </bottom>
      </border>
    </dxf>
    <dxf>
      <font>
        <color theme="1"/>
      </font>
      <fill>
        <patternFill>
          <fgColor auto="1"/>
          <bgColor theme="1"/>
        </patternFill>
      </fill>
      <border>
        <left style="thin">
          <color theme="0"/>
        </left>
        <right style="thin">
          <color theme="0"/>
        </right>
        <top style="thin">
          <color theme="0"/>
        </top>
        <bottom style="thin">
          <color theme="0"/>
        </bottom>
      </border>
    </dxf>
    <dxf>
      <font>
        <color theme="1"/>
      </font>
      <fill>
        <patternFill>
          <fgColor auto="1"/>
          <bgColor theme="1"/>
        </patternFill>
      </fill>
      <border>
        <left style="thin">
          <color theme="0"/>
        </left>
        <right style="thin">
          <color theme="0"/>
        </right>
        <top style="thin">
          <color theme="0"/>
        </top>
        <bottom style="thin">
          <color theme="0"/>
        </bottom>
      </border>
    </dxf>
    <dxf>
      <font>
        <color theme="1"/>
      </font>
      <fill>
        <patternFill>
          <fgColor auto="1"/>
          <bgColor theme="1"/>
        </patternFill>
      </fill>
      <border>
        <left style="thin">
          <color theme="0"/>
        </left>
        <right style="thin">
          <color theme="0"/>
        </right>
        <top style="thin">
          <color theme="0"/>
        </top>
        <bottom style="thin">
          <color theme="0"/>
        </bottom>
      </border>
    </dxf>
    <dxf>
      <font>
        <color theme="1"/>
      </font>
      <fill>
        <patternFill>
          <fgColor auto="1"/>
          <bgColor theme="1"/>
        </patternFill>
      </fill>
      <border>
        <left style="thin">
          <color theme="0"/>
        </left>
        <right style="thin">
          <color theme="0"/>
        </right>
        <top style="thin">
          <color theme="0"/>
        </top>
        <bottom style="thin">
          <color theme="0"/>
        </bottom>
      </border>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border>
        <left style="thin">
          <color theme="0"/>
        </left>
        <right style="thin">
          <color theme="0"/>
        </right>
        <top style="thin">
          <color theme="0"/>
        </top>
        <bottom style="thin">
          <color theme="0"/>
        </bottom>
      </border>
    </dxf>
    <dxf>
      <font>
        <color rgb="FFFF0000"/>
      </font>
      <fill>
        <patternFill>
          <bgColor theme="1"/>
        </patternFill>
      </fill>
      <border>
        <left style="thin">
          <color theme="0"/>
        </left>
        <right style="thin">
          <color theme="0"/>
        </right>
        <top style="thin">
          <color theme="0"/>
        </top>
        <bottom style="thin">
          <color theme="0"/>
        </bottom>
      </border>
    </dxf>
    <dxf>
      <font>
        <color rgb="FFFF0000"/>
      </font>
      <fill>
        <patternFill>
          <bgColor theme="1"/>
        </patternFill>
      </fill>
      <border>
        <left style="thin">
          <color theme="0"/>
        </left>
        <right style="thin">
          <color theme="0"/>
        </right>
        <top style="thin">
          <color theme="0"/>
        </top>
        <bottom style="thin">
          <color theme="0"/>
        </bottom>
      </border>
    </dxf>
    <dxf>
      <font>
        <color rgb="FFFF0000"/>
      </font>
      <fill>
        <patternFill>
          <bgColor theme="1"/>
        </patternFill>
      </fill>
      <border>
        <left style="thin">
          <color theme="0"/>
        </left>
        <right style="thin">
          <color theme="0"/>
        </right>
        <top style="thin">
          <color theme="0"/>
        </top>
        <bottom style="thin">
          <color theme="0"/>
        </bottom>
      </border>
    </dxf>
    <dxf>
      <font>
        <color rgb="FFFF0000"/>
      </font>
      <fill>
        <patternFill>
          <bgColor theme="1"/>
        </patternFill>
      </fill>
      <border>
        <left style="thin">
          <color theme="0"/>
        </left>
        <right style="thin">
          <color theme="0"/>
        </right>
        <top style="thin">
          <color theme="0"/>
        </top>
        <bottom style="thin">
          <color theme="0"/>
        </bottom>
      </border>
    </dxf>
    <dxf>
      <font>
        <color rgb="FFFF0000"/>
      </font>
      <fill>
        <patternFill>
          <bgColor theme="1"/>
        </patternFill>
      </fill>
      <border>
        <left style="thin">
          <color theme="0"/>
        </left>
        <right style="thin">
          <color theme="0"/>
        </right>
        <top style="thin">
          <color theme="0"/>
        </top>
        <bottom style="thin">
          <color theme="0"/>
        </bottom>
      </border>
    </dxf>
    <dxf>
      <font>
        <color rgb="FFFF0000"/>
      </font>
      <fill>
        <patternFill>
          <bgColor theme="1"/>
        </patternFill>
      </fill>
      <border>
        <left style="thin">
          <color theme="0"/>
        </left>
        <right style="thin">
          <color theme="0"/>
        </right>
        <top style="thin">
          <color theme="0"/>
        </top>
        <bottom style="thin">
          <color theme="0"/>
        </bottom>
      </border>
    </dxf>
    <dxf>
      <font>
        <color rgb="FFFF0000"/>
      </font>
      <fill>
        <patternFill>
          <bgColor theme="1"/>
        </patternFill>
      </fill>
      <border>
        <left style="thin">
          <color theme="0"/>
        </left>
        <right style="thin">
          <color theme="0"/>
        </right>
        <top style="thin">
          <color theme="0"/>
        </top>
        <bottom style="thin">
          <color theme="0"/>
        </bottom>
      </border>
    </dxf>
    <dxf>
      <font>
        <color rgb="FFFF0000"/>
      </font>
      <fill>
        <patternFill>
          <bgColor theme="1"/>
        </patternFill>
      </fill>
      <border>
        <left style="thin">
          <color theme="0"/>
        </left>
        <right style="thin">
          <color theme="0"/>
        </right>
        <top style="thin">
          <color theme="0"/>
        </top>
        <bottom style="thin">
          <color theme="0"/>
        </bottom>
      </border>
    </dxf>
    <dxf>
      <font>
        <color rgb="FFFF0000"/>
      </font>
      <fill>
        <patternFill>
          <bgColor theme="1"/>
        </patternFill>
      </fill>
      <border>
        <left style="thin">
          <color theme="0"/>
        </left>
        <right style="thin">
          <color theme="0"/>
        </right>
        <top style="thin">
          <color theme="0"/>
        </top>
        <bottom style="thin">
          <color theme="0"/>
        </bottom>
      </border>
    </dxf>
    <dxf>
      <font>
        <color rgb="FFFF0000"/>
      </font>
      <fill>
        <patternFill>
          <bgColor theme="1"/>
        </patternFill>
      </fill>
      <border>
        <left style="thin">
          <color theme="0"/>
        </left>
        <right style="thin">
          <color theme="0"/>
        </right>
        <top style="thin">
          <color theme="0"/>
        </top>
        <bottom style="thin">
          <color theme="0"/>
        </bottom>
      </border>
    </dxf>
    <dxf>
      <font>
        <color rgb="FFFF0000"/>
      </font>
      <fill>
        <patternFill>
          <bgColor theme="1"/>
        </patternFill>
      </fill>
      <border>
        <left style="thin">
          <color theme="0"/>
        </left>
        <right style="thin">
          <color theme="0"/>
        </right>
        <top style="thin">
          <color theme="0"/>
        </top>
        <bottom style="thin">
          <color theme="0"/>
        </bottom>
      </border>
    </dxf>
    <dxf>
      <font>
        <color rgb="FFFF0000"/>
      </font>
      <fill>
        <patternFill>
          <bgColor theme="1"/>
        </patternFill>
      </fill>
      <border>
        <left style="thin">
          <color theme="0"/>
        </left>
        <right style="thin">
          <color theme="0"/>
        </right>
        <top style="thin">
          <color theme="0"/>
        </top>
        <bottom style="thin">
          <color theme="0"/>
        </bottom>
      </border>
    </dxf>
    <dxf>
      <font>
        <color rgb="FFFF0000"/>
      </font>
      <fill>
        <patternFill>
          <bgColor theme="1"/>
        </patternFill>
      </fill>
      <border>
        <left style="thin">
          <color theme="0"/>
        </left>
        <right style="thin">
          <color theme="0"/>
        </right>
        <top style="thin">
          <color theme="0"/>
        </top>
        <bottom style="thin">
          <color theme="0"/>
        </bottom>
      </border>
    </dxf>
    <dxf>
      <font>
        <color rgb="FFFF0000"/>
      </font>
      <fill>
        <patternFill>
          <bgColor theme="1"/>
        </patternFill>
      </fill>
      <border>
        <left style="thin">
          <color theme="0"/>
        </left>
        <right style="thin">
          <color theme="0"/>
        </right>
        <top style="thin">
          <color theme="0"/>
        </top>
        <bottom style="thin">
          <color theme="0"/>
        </bottom>
      </border>
    </dxf>
    <dxf>
      <font>
        <color rgb="FFFF0000"/>
      </font>
      <fill>
        <patternFill>
          <bgColor theme="1"/>
        </patternFill>
      </fill>
      <border>
        <left style="thin">
          <color theme="0"/>
        </left>
        <right style="thin">
          <color theme="0"/>
        </right>
        <top style="thin">
          <color theme="0"/>
        </top>
        <bottom style="thin">
          <color theme="0"/>
        </bottom>
      </border>
    </dxf>
    <dxf>
      <font>
        <color rgb="FFFF0000"/>
      </font>
      <fill>
        <patternFill>
          <bgColor theme="1"/>
        </patternFill>
      </fill>
      <border>
        <left style="thin">
          <color theme="0"/>
        </left>
        <right style="thin">
          <color theme="0"/>
        </right>
        <top style="thin">
          <color theme="0"/>
        </top>
        <bottom style="thin">
          <color theme="0"/>
        </bottom>
      </border>
    </dxf>
    <dxf>
      <font>
        <color rgb="FFFF0000"/>
      </font>
      <fill>
        <patternFill>
          <bgColor theme="1"/>
        </patternFill>
      </fill>
      <border>
        <left style="thin">
          <color theme="0"/>
        </left>
        <right style="thin">
          <color theme="0"/>
        </right>
        <top style="thin">
          <color theme="0"/>
        </top>
        <bottom style="thin">
          <color theme="0"/>
        </bottom>
      </border>
    </dxf>
    <dxf>
      <font>
        <color rgb="FFFF0000"/>
      </font>
      <fill>
        <patternFill>
          <bgColor theme="1"/>
        </patternFill>
      </fill>
      <border>
        <left style="thin">
          <color theme="0"/>
        </left>
        <right style="thin">
          <color theme="0"/>
        </right>
        <top style="thin">
          <color theme="0"/>
        </top>
        <bottom style="thin">
          <color theme="0"/>
        </bottom>
      </border>
    </dxf>
    <dxf>
      <font>
        <color rgb="FFFF0000"/>
      </font>
      <fill>
        <patternFill>
          <bgColor theme="1"/>
        </patternFill>
      </fill>
      <border>
        <left style="thin">
          <color theme="0"/>
        </left>
        <right style="thin">
          <color theme="0"/>
        </right>
        <top style="thin">
          <color theme="0"/>
        </top>
        <bottom style="thin">
          <color theme="0"/>
        </bottom>
      </border>
    </dxf>
    <dxf>
      <font>
        <color rgb="FFFF0000"/>
      </font>
      <fill>
        <patternFill>
          <bgColor theme="1"/>
        </patternFill>
      </fill>
      <border>
        <left style="thin">
          <color theme="0"/>
        </left>
        <right style="thin">
          <color theme="0"/>
        </right>
        <top style="thin">
          <color theme="0"/>
        </top>
        <bottom style="thin">
          <color theme="0"/>
        </bottom>
      </border>
    </dxf>
    <dxf>
      <font>
        <color rgb="FFFF0000"/>
      </font>
      <fill>
        <patternFill>
          <bgColor theme="1"/>
        </patternFill>
      </fill>
      <border>
        <left style="thin">
          <color theme="0"/>
        </left>
        <right style="thin">
          <color theme="0"/>
        </right>
        <top style="thin">
          <color theme="0"/>
        </top>
        <bottom style="thin">
          <color theme="0"/>
        </bottom>
      </border>
    </dxf>
    <dxf>
      <font>
        <color theme="1"/>
      </font>
      <fill>
        <patternFill>
          <bgColor theme="1"/>
        </patternFill>
      </fill>
      <border>
        <left style="thin">
          <color theme="0"/>
        </left>
        <right style="thin">
          <color theme="0"/>
        </right>
        <top style="thin">
          <color theme="0"/>
        </top>
        <bottom style="thin">
          <color theme="0"/>
        </bottom>
      </border>
    </dxf>
    <dxf>
      <font>
        <color theme="1"/>
      </font>
      <fill>
        <patternFill>
          <bgColor theme="1"/>
        </patternFill>
      </fill>
      <border>
        <left style="thin">
          <color theme="0"/>
        </left>
        <right style="thin">
          <color theme="0"/>
        </right>
        <top style="thin">
          <color theme="0"/>
        </top>
        <bottom style="thin">
          <color theme="0"/>
        </bottom>
      </border>
    </dxf>
    <dxf>
      <font>
        <color theme="1"/>
      </font>
      <fill>
        <patternFill>
          <bgColor theme="1"/>
        </patternFill>
      </fill>
      <border>
        <left style="thin">
          <color theme="0"/>
        </left>
        <right style="thin">
          <color theme="0"/>
        </right>
        <top style="thin">
          <color theme="0"/>
        </top>
        <bottom style="thin">
          <color theme="0"/>
        </bottom>
      </border>
    </dxf>
    <dxf>
      <font>
        <color theme="1"/>
      </font>
      <fill>
        <patternFill>
          <bgColor theme="1"/>
        </patternFill>
      </fill>
      <border>
        <left style="thin">
          <color theme="0"/>
        </left>
        <right style="thin">
          <color theme="0"/>
        </right>
        <top style="thin">
          <color theme="0"/>
        </top>
        <bottom style="thin">
          <color theme="0"/>
        </bottom>
      </border>
    </dxf>
    <dxf>
      <font>
        <color theme="1"/>
      </font>
      <fill>
        <patternFill>
          <bgColor theme="1"/>
        </patternFill>
      </fill>
      <border>
        <left style="thin">
          <color theme="0"/>
        </left>
        <right style="thin">
          <color theme="0"/>
        </right>
        <top style="thin">
          <color theme="0"/>
        </top>
        <bottom style="thin">
          <color theme="0"/>
        </bottom>
      </border>
    </dxf>
    <dxf>
      <font>
        <color theme="1"/>
      </font>
      <fill>
        <patternFill>
          <bgColor theme="1"/>
        </patternFill>
      </fill>
      <border>
        <left style="thin">
          <color theme="0"/>
        </left>
        <right style="thin">
          <color theme="0"/>
        </right>
        <top style="thin">
          <color theme="0"/>
        </top>
        <bottom style="thin">
          <color theme="0"/>
        </bottom>
      </border>
    </dxf>
    <dxf>
      <font>
        <color theme="1"/>
      </font>
      <fill>
        <patternFill>
          <bgColor theme="1"/>
        </patternFill>
      </fill>
      <border>
        <left style="thin">
          <color theme="0"/>
        </left>
        <right style="thin">
          <color theme="0"/>
        </right>
        <top style="thin">
          <color theme="0"/>
        </top>
        <bottom style="thin">
          <color theme="0"/>
        </bottom>
      </border>
    </dxf>
    <dxf>
      <font>
        <color theme="1"/>
      </font>
      <fill>
        <patternFill>
          <bgColor theme="1"/>
        </patternFill>
      </fill>
      <border>
        <left style="thin">
          <color theme="0"/>
        </left>
        <right style="thin">
          <color theme="0"/>
        </right>
        <top style="thin">
          <color theme="0"/>
        </top>
        <bottom style="thin">
          <color theme="0"/>
        </bottom>
      </border>
    </dxf>
    <dxf>
      <font>
        <color theme="1"/>
      </font>
      <fill>
        <patternFill>
          <bgColor theme="1"/>
        </patternFill>
      </fill>
      <border>
        <left style="thin">
          <color theme="0"/>
        </left>
        <right style="thin">
          <color theme="0"/>
        </right>
        <top style="thin">
          <color theme="0"/>
        </top>
        <bottom style="thin">
          <color theme="0"/>
        </bottom>
      </border>
    </dxf>
    <dxf>
      <font>
        <color theme="1"/>
      </font>
      <fill>
        <patternFill>
          <bgColor theme="1"/>
        </patternFill>
      </fill>
      <border>
        <left style="thin">
          <color theme="0"/>
        </left>
        <right style="thin">
          <color theme="0"/>
        </right>
        <top style="thin">
          <color theme="0"/>
        </top>
        <bottom style="thin">
          <color theme="0"/>
        </bottom>
      </border>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border>
        <left style="thin">
          <color theme="0"/>
        </left>
        <right style="thin">
          <color theme="0"/>
        </right>
        <top style="thin">
          <color theme="0"/>
        </top>
        <bottom style="thin">
          <color theme="0"/>
        </bottom>
      </border>
    </dxf>
    <dxf>
      <font>
        <color rgb="FFFF0000"/>
      </font>
      <fill>
        <patternFill>
          <bgColor theme="1"/>
        </patternFill>
      </fill>
      <border>
        <left style="thin">
          <color theme="0"/>
        </left>
        <right style="thin">
          <color theme="0"/>
        </right>
        <top style="thin">
          <color theme="0"/>
        </top>
        <bottom style="thin">
          <color theme="0"/>
        </bottom>
      </border>
    </dxf>
    <dxf>
      <font>
        <color rgb="FFFF0000"/>
      </font>
      <fill>
        <patternFill>
          <bgColor theme="1"/>
        </patternFill>
      </fill>
      <border>
        <left style="thin">
          <color theme="0"/>
        </left>
        <right style="thin">
          <color theme="0"/>
        </right>
        <top style="thin">
          <color theme="0"/>
        </top>
        <bottom style="thin">
          <color theme="0"/>
        </bottom>
      </border>
    </dxf>
    <dxf>
      <font>
        <color rgb="FFFF0000"/>
      </font>
      <fill>
        <patternFill>
          <bgColor theme="1"/>
        </patternFill>
      </fill>
      <border>
        <left style="thin">
          <color theme="0"/>
        </left>
        <right style="thin">
          <color theme="0"/>
        </right>
        <top style="thin">
          <color theme="0"/>
        </top>
        <bottom style="thin">
          <color theme="0"/>
        </bottom>
      </border>
    </dxf>
    <dxf>
      <font>
        <color rgb="FFFF0000"/>
      </font>
      <fill>
        <patternFill>
          <bgColor theme="1"/>
        </patternFill>
      </fill>
      <border>
        <left style="thin">
          <color theme="0"/>
        </left>
        <right style="thin">
          <color theme="0"/>
        </right>
        <top style="thin">
          <color theme="0"/>
        </top>
        <bottom style="thin">
          <color theme="0"/>
        </bottom>
      </border>
    </dxf>
    <dxf>
      <font>
        <color rgb="FFFF0000"/>
      </font>
      <fill>
        <patternFill>
          <bgColor theme="1"/>
        </patternFill>
      </fill>
      <border>
        <left style="thin">
          <color theme="0"/>
        </left>
        <right style="thin">
          <color theme="0"/>
        </right>
        <top style="thin">
          <color theme="0"/>
        </top>
        <bottom style="thin">
          <color theme="0"/>
        </bottom>
      </border>
    </dxf>
    <dxf>
      <font>
        <color rgb="FFFF0000"/>
      </font>
      <fill>
        <patternFill>
          <bgColor theme="1"/>
        </patternFill>
      </fill>
      <border>
        <left style="thin">
          <color theme="0"/>
        </left>
        <right style="thin">
          <color theme="0"/>
        </right>
        <top style="thin">
          <color theme="0"/>
        </top>
        <bottom style="thin">
          <color theme="0"/>
        </bottom>
      </border>
    </dxf>
    <dxf>
      <font>
        <color rgb="FFFF0000"/>
      </font>
      <fill>
        <patternFill>
          <bgColor theme="1"/>
        </patternFill>
      </fill>
      <border>
        <left style="thin">
          <color theme="0"/>
        </left>
        <right style="thin">
          <color theme="0"/>
        </right>
        <top style="thin">
          <color theme="0"/>
        </top>
        <bottom style="thin">
          <color theme="0"/>
        </bottom>
      </border>
    </dxf>
    <dxf>
      <font>
        <color rgb="FFFF0000"/>
      </font>
      <fill>
        <patternFill>
          <bgColor theme="1"/>
        </patternFill>
      </fill>
      <border>
        <left style="thin">
          <color theme="0"/>
        </left>
        <right style="thin">
          <color theme="0"/>
        </right>
        <top style="thin">
          <color theme="0"/>
        </top>
        <bottom style="thin">
          <color theme="0"/>
        </bottom>
      </border>
    </dxf>
    <dxf>
      <font>
        <color rgb="FFFF0000"/>
      </font>
      <fill>
        <patternFill>
          <bgColor theme="1"/>
        </patternFill>
      </fill>
      <border>
        <left style="thin">
          <color theme="0"/>
        </left>
        <right style="thin">
          <color theme="0"/>
        </right>
        <top style="thin">
          <color theme="0"/>
        </top>
        <bottom style="thin">
          <color theme="0"/>
        </bottom>
      </border>
    </dxf>
    <dxf>
      <font>
        <color rgb="FFFF0000"/>
      </font>
      <fill>
        <patternFill>
          <bgColor theme="1"/>
        </patternFill>
      </fill>
      <border>
        <left style="thin">
          <color theme="0"/>
        </left>
        <right style="thin">
          <color theme="0"/>
        </right>
        <top style="thin">
          <color theme="0"/>
        </top>
        <bottom style="thin">
          <color theme="0"/>
        </bottom>
      </border>
    </dxf>
    <dxf>
      <font>
        <color rgb="FFFF0000"/>
      </font>
      <fill>
        <patternFill>
          <bgColor theme="1"/>
        </patternFill>
      </fill>
      <border>
        <left style="thin">
          <color theme="0"/>
        </left>
        <right style="thin">
          <color theme="0"/>
        </right>
        <top style="thin">
          <color theme="0"/>
        </top>
        <bottom style="thin">
          <color theme="0"/>
        </bottom>
      </border>
    </dxf>
    <dxf>
      <font>
        <color theme="1"/>
      </font>
      <fill>
        <patternFill>
          <bgColor theme="9" tint="0.79998168889431442"/>
        </patternFill>
      </fill>
    </dxf>
    <dxf>
      <font>
        <color theme="1"/>
      </font>
      <fill>
        <patternFill>
          <bgColor theme="9" tint="0.79998168889431442"/>
        </patternFill>
      </fill>
    </dxf>
    <dxf>
      <font>
        <color rgb="FFFF0000"/>
      </font>
      <fill>
        <patternFill>
          <bgColor theme="1"/>
        </patternFill>
      </fill>
      <border>
        <left style="thin">
          <color theme="0"/>
        </left>
        <right style="thin">
          <color theme="0"/>
        </right>
        <top style="thin">
          <color theme="0"/>
        </top>
        <bottom style="thin">
          <color theme="0"/>
        </bottom>
      </border>
    </dxf>
    <dxf>
      <font>
        <color rgb="FFFF0000"/>
      </font>
      <fill>
        <patternFill>
          <bgColor theme="1"/>
        </patternFill>
      </fill>
      <border>
        <left style="thin">
          <color theme="0"/>
        </left>
        <right style="thin">
          <color theme="0"/>
        </right>
        <top style="thin">
          <color theme="0"/>
        </top>
        <bottom style="thin">
          <color theme="0"/>
        </bottom>
      </border>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protection locked="0"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0" formatCode="General"/>
      <protection locked="0" hidden="0"/>
    </dxf>
    <dxf>
      <numFmt numFmtId="0" formatCode="General"/>
      <protection locked="0" hidden="0"/>
    </dxf>
    <dxf>
      <numFmt numFmtId="0" formatCode="General"/>
      <protection locked="0" hidden="0"/>
    </dxf>
    <dxf>
      <protection locked="0" hidden="0"/>
    </dxf>
    <dxf>
      <numFmt numFmtId="3" formatCode="#,##0"/>
      <protection locked="0" hidden="0"/>
    </dxf>
    <dxf>
      <numFmt numFmtId="3" formatCode="#,##0"/>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numFmt numFmtId="3" formatCode="#,##0"/>
      <protection locked="0" hidden="0"/>
    </dxf>
    <dxf>
      <numFmt numFmtId="3" formatCode="#,##0"/>
      <protection locked="0" hidden="0"/>
    </dxf>
    <dxf>
      <numFmt numFmtId="3" formatCode="#,##0"/>
      <protection locked="0" hidden="0"/>
    </dxf>
    <dxf>
      <numFmt numFmtId="3" formatCode="#,##0"/>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numFmt numFmtId="3" formatCode="#,##0"/>
      <protection locked="0" hidden="0"/>
    </dxf>
    <dxf>
      <numFmt numFmtId="3" formatCode="#,##0"/>
      <protection locked="0" hidden="0"/>
    </dxf>
    <dxf>
      <protection locked="0" hidden="0"/>
    </dxf>
    <dxf>
      <numFmt numFmtId="0" formatCode="General"/>
      <protection locked="0" hidden="0"/>
    </dxf>
    <dxf>
      <protection locked="0" hidden="0"/>
    </dxf>
    <dxf>
      <numFmt numFmtId="0" formatCode="General"/>
      <protection locked="0" hidden="0"/>
    </dxf>
    <dxf>
      <numFmt numFmtId="0" formatCode="General"/>
      <protection locked="0" hidden="0"/>
    </dxf>
    <dxf>
      <numFmt numFmtId="19" formatCode="m/d/yyyy"/>
      <protection locked="0" hidden="0"/>
    </dxf>
    <dxf>
      <numFmt numFmtId="19" formatCode="m/d/yyyy"/>
      <protection locked="0" hidden="0"/>
    </dxf>
    <dxf>
      <numFmt numFmtId="19" formatCode="m/d/yyyy"/>
      <protection locked="0" hidden="0"/>
    </dxf>
    <dxf>
      <numFmt numFmtId="19" formatCode="m/d/yyyy"/>
      <protection locked="0" hidden="0"/>
    </dxf>
    <dxf>
      <numFmt numFmtId="19" formatCode="m/d/yyyy"/>
      <protection locked="0" hidden="0"/>
    </dxf>
    <dxf>
      <protection locked="0" hidden="0"/>
    </dxf>
    <dxf>
      <numFmt numFmtId="0" formatCode="General"/>
      <protection locked="0" hidden="0"/>
    </dxf>
    <dxf>
      <protection locked="0" hidden="0"/>
    </dxf>
    <dxf>
      <protection locked="0" hidden="0"/>
    </dxf>
    <dxf>
      <numFmt numFmtId="0" formatCode="General"/>
      <protection locked="0" hidden="0"/>
    </dxf>
    <dxf>
      <protection locked="0" hidden="0"/>
    </dxf>
    <dxf>
      <protection locked="0" hidden="0"/>
    </dxf>
    <dxf>
      <protection locked="0" hidden="0"/>
    </dxf>
    <dxf>
      <border outline="0">
        <top style="thin">
          <color auto="1"/>
        </top>
      </border>
    </dxf>
    <dxf>
      <protection locked="0" hidden="0"/>
    </dxf>
    <dxf>
      <border>
        <bottom style="thin">
          <color indexed="64"/>
        </bottom>
      </border>
    </dxf>
    <dxf>
      <font>
        <b/>
        <i val="0"/>
        <strike val="0"/>
        <condense val="0"/>
        <extend val="0"/>
        <outline val="0"/>
        <shadow val="0"/>
        <u val="none"/>
        <vertAlign val="baseline"/>
        <sz val="9"/>
        <color auto="1"/>
        <name val="Arial"/>
        <scheme val="none"/>
      </font>
      <fill>
        <patternFill patternType="solid">
          <fgColor indexed="64"/>
          <bgColor rgb="FFB1A0C7"/>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colors>
    <mruColors>
      <color rgb="FF0000FF"/>
      <color rgb="FFFFA7A7"/>
      <color rgb="FF033B73"/>
      <color rgb="FF050125"/>
      <color rgb="FF0000A4"/>
      <color rgb="FF04519E"/>
      <color rgb="FFFA7D00"/>
      <color rgb="FFFFFF66"/>
      <color rgb="FF009F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8</xdr:colOff>
      <xdr:row>1</xdr:row>
      <xdr:rowOff>47625</xdr:rowOff>
    </xdr:from>
    <xdr:to>
      <xdr:col>1</xdr:col>
      <xdr:colOff>1743466</xdr:colOff>
      <xdr:row>7</xdr:row>
      <xdr:rowOff>104775</xdr:rowOff>
    </xdr:to>
    <xdr:pic>
      <xdr:nvPicPr>
        <xdr:cNvPr id="2" name="Picture 1" descr="California Climate Investments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8" y="238125"/>
          <a:ext cx="1743458" cy="13716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8</xdr:colOff>
      <xdr:row>0</xdr:row>
      <xdr:rowOff>0</xdr:rowOff>
    </xdr:from>
    <xdr:to>
      <xdr:col>1</xdr:col>
      <xdr:colOff>1743466</xdr:colOff>
      <xdr:row>6</xdr:row>
      <xdr:rowOff>85725</xdr:rowOff>
    </xdr:to>
    <xdr:pic>
      <xdr:nvPicPr>
        <xdr:cNvPr id="2" name="Picture 1" descr="California Climate Investments logo">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8" y="0"/>
          <a:ext cx="1743458" cy="13716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8</xdr:colOff>
      <xdr:row>0</xdr:row>
      <xdr:rowOff>0</xdr:rowOff>
    </xdr:from>
    <xdr:to>
      <xdr:col>2</xdr:col>
      <xdr:colOff>1743466</xdr:colOff>
      <xdr:row>6</xdr:row>
      <xdr:rowOff>85725</xdr:rowOff>
    </xdr:to>
    <xdr:pic>
      <xdr:nvPicPr>
        <xdr:cNvPr id="2" name="Picture 1" descr="California Climate Investments logo">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 y="0"/>
          <a:ext cx="1743458" cy="13716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1743458</xdr:colOff>
      <xdr:row>6</xdr:row>
      <xdr:rowOff>85725</xdr:rowOff>
    </xdr:to>
    <xdr:pic>
      <xdr:nvPicPr>
        <xdr:cNvPr id="2" name="Picture 1" descr="California Climate Investments logo">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0"/>
          <a:ext cx="1743458" cy="13716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1743458</xdr:colOff>
      <xdr:row>6</xdr:row>
      <xdr:rowOff>85725</xdr:rowOff>
    </xdr:to>
    <xdr:pic>
      <xdr:nvPicPr>
        <xdr:cNvPr id="3" name="Picture 2" descr="California Climate Investments logo">
          <a:extLst>
            <a:ext uri="{FF2B5EF4-FFF2-40B4-BE49-F238E27FC236}">
              <a16:creationId xmlns:a16="http://schemas.microsoft.com/office/drawing/2014/main" id="{0C23A051-7425-44E5-AA71-EA807E1109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0"/>
          <a:ext cx="1743458" cy="13716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1743458</xdr:colOff>
      <xdr:row>5</xdr:row>
      <xdr:rowOff>219075</xdr:rowOff>
    </xdr:to>
    <xdr:pic>
      <xdr:nvPicPr>
        <xdr:cNvPr id="3" name="Picture 2" descr="California Climate Investments logo">
          <a:extLst>
            <a:ext uri="{FF2B5EF4-FFF2-40B4-BE49-F238E27FC236}">
              <a16:creationId xmlns:a16="http://schemas.microsoft.com/office/drawing/2014/main" id="{FEFAD883-C820-4A91-A8F1-1D092B5E0E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0"/>
          <a:ext cx="1743458" cy="1371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xdr:colOff>
      <xdr:row>1</xdr:row>
      <xdr:rowOff>47625</xdr:rowOff>
    </xdr:from>
    <xdr:to>
      <xdr:col>1</xdr:col>
      <xdr:colOff>1743466</xdr:colOff>
      <xdr:row>7</xdr:row>
      <xdr:rowOff>104775</xdr:rowOff>
    </xdr:to>
    <xdr:pic>
      <xdr:nvPicPr>
        <xdr:cNvPr id="2" name="Picture 1" descr="California Climate Investments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8" y="238125"/>
          <a:ext cx="1743458" cy="1371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47625</xdr:colOff>
      <xdr:row>1</xdr:row>
      <xdr:rowOff>85725</xdr:rowOff>
    </xdr:from>
    <xdr:to>
      <xdr:col>3</xdr:col>
      <xdr:colOff>1791083</xdr:colOff>
      <xdr:row>7</xdr:row>
      <xdr:rowOff>66675</xdr:rowOff>
    </xdr:to>
    <xdr:pic>
      <xdr:nvPicPr>
        <xdr:cNvPr id="3" name="Picture 2" descr="California Climate Investments logo">
          <a:extLst>
            <a:ext uri="{FF2B5EF4-FFF2-40B4-BE49-F238E27FC236}">
              <a16:creationId xmlns:a16="http://schemas.microsoft.com/office/drawing/2014/main" id="{5287CD8F-1876-40F8-AC58-B2DB2EE041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76225"/>
          <a:ext cx="1743458" cy="1371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xdr:row>
      <xdr:rowOff>47625</xdr:rowOff>
    </xdr:from>
    <xdr:to>
      <xdr:col>3</xdr:col>
      <xdr:colOff>1467233</xdr:colOff>
      <xdr:row>7</xdr:row>
      <xdr:rowOff>28575</xdr:rowOff>
    </xdr:to>
    <xdr:pic>
      <xdr:nvPicPr>
        <xdr:cNvPr id="3" name="Picture 2" descr="California Climate Investments logo">
          <a:extLst>
            <a:ext uri="{FF2B5EF4-FFF2-40B4-BE49-F238E27FC236}">
              <a16:creationId xmlns:a16="http://schemas.microsoft.com/office/drawing/2014/main" id="{086C6D02-AD55-40DB-B5D6-690A0DA795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238125"/>
          <a:ext cx="1743458" cy="1371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1</xdr:row>
      <xdr:rowOff>57150</xdr:rowOff>
    </xdr:from>
    <xdr:to>
      <xdr:col>2</xdr:col>
      <xdr:colOff>1743458</xdr:colOff>
      <xdr:row>7</xdr:row>
      <xdr:rowOff>142875</xdr:rowOff>
    </xdr:to>
    <xdr:pic>
      <xdr:nvPicPr>
        <xdr:cNvPr id="2" name="Picture 1" descr="California Climate Investments logo">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 y="247650"/>
          <a:ext cx="1743458" cy="1371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xdr:colOff>
      <xdr:row>1</xdr:row>
      <xdr:rowOff>76200</xdr:rowOff>
    </xdr:from>
    <xdr:to>
      <xdr:col>1</xdr:col>
      <xdr:colOff>1743466</xdr:colOff>
      <xdr:row>7</xdr:row>
      <xdr:rowOff>161925</xdr:rowOff>
    </xdr:to>
    <xdr:pic>
      <xdr:nvPicPr>
        <xdr:cNvPr id="2" name="Picture 1" descr="California Climate Investments logo">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8" y="266700"/>
          <a:ext cx="1743458" cy="1371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8</xdr:colOff>
      <xdr:row>1</xdr:row>
      <xdr:rowOff>66675</xdr:rowOff>
    </xdr:from>
    <xdr:to>
      <xdr:col>1</xdr:col>
      <xdr:colOff>1743466</xdr:colOff>
      <xdr:row>7</xdr:row>
      <xdr:rowOff>152400</xdr:rowOff>
    </xdr:to>
    <xdr:pic>
      <xdr:nvPicPr>
        <xdr:cNvPr id="2" name="Picture 1" descr="California Climate Investments logo">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8" y="257175"/>
          <a:ext cx="1743458" cy="13716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xdr:colOff>
      <xdr:row>1</xdr:row>
      <xdr:rowOff>76200</xdr:rowOff>
    </xdr:from>
    <xdr:to>
      <xdr:col>1</xdr:col>
      <xdr:colOff>1743466</xdr:colOff>
      <xdr:row>7</xdr:row>
      <xdr:rowOff>161925</xdr:rowOff>
    </xdr:to>
    <xdr:pic>
      <xdr:nvPicPr>
        <xdr:cNvPr id="2" name="Picture 1" descr="California Climate Investments logo">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8" y="266700"/>
          <a:ext cx="1743458" cy="13716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1</xdr:row>
      <xdr:rowOff>66675</xdr:rowOff>
    </xdr:from>
    <xdr:to>
      <xdr:col>2</xdr:col>
      <xdr:colOff>1705358</xdr:colOff>
      <xdr:row>7</xdr:row>
      <xdr:rowOff>152400</xdr:rowOff>
    </xdr:to>
    <xdr:pic>
      <xdr:nvPicPr>
        <xdr:cNvPr id="3" name="Picture 2" descr="California Climate Investments logo">
          <a:extLst>
            <a:ext uri="{FF2B5EF4-FFF2-40B4-BE49-F238E27FC236}">
              <a16:creationId xmlns:a16="http://schemas.microsoft.com/office/drawing/2014/main" id="{A28B20F8-DB7A-4CA7-9987-623A37516F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50" y="257175"/>
          <a:ext cx="1705358" cy="1371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CIB%20Benefits%20Section\State%20Agency%20Program%20FY%202018-19\CEC%20LCF\QM%20Documents\Comparison%20QMs\cdfa_ddrdp_finalcalculator_1-23-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tipton/AppData/Local/Microsoft/Windows/INetCache/Content.Outlook/W2VXDYV1/agenerg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sheetName val="Project Info"/>
      <sheetName val="Project Data Inputs"/>
      <sheetName val="Boiler Worksheet"/>
      <sheetName val="GHG Summary"/>
      <sheetName val="Co-benefit Summary"/>
      <sheetName val="Documentation"/>
      <sheetName val="Definitions"/>
      <sheetName val="For Technical Reviewers"/>
      <sheetName val="Temperature Data"/>
      <sheetName val="Baseline CH4 Calcs"/>
      <sheetName val="CH4 Other Practices"/>
      <sheetName val="CO2 Other Sources"/>
      <sheetName val="Project CH4 Emissions"/>
      <sheetName val="Co-ben Calcs"/>
      <sheetName val="Co-benefits ERF"/>
      <sheetName val="Other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Validation"/>
      <sheetName val="Dependent Tables"/>
    </sheetNames>
    <sheetDataSet>
      <sheetData sheetId="0" refreshError="1"/>
      <sheetData sheetId="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A2:BP32" totalsRowShown="0" headerRowDxfId="195" dataDxfId="193" headerRowBorderDxfId="194" tableBorderDxfId="192">
  <autoFilter ref="A2:BP32" xr:uid="{00000000-0009-0000-0100-000002000000}"/>
  <tableColumns count="68">
    <tableColumn id="1" xr3:uid="{00000000-0010-0000-0000-000001000000}" name="Agency" dataDxfId="191"/>
    <tableColumn id="2" xr3:uid="{00000000-0010-0000-0000-000002000000}" name="Subprogram" dataDxfId="190"/>
    <tableColumn id="3" xr3:uid="{00000000-0010-0000-0000-000003000000}" name="Project ID" dataDxfId="189"/>
    <tableColumn id="4" xr3:uid="{00000000-0010-0000-0000-000004000000}" name="Project Name" dataDxfId="188">
      <calculatedColumnFormula>'Project Info'!E23</calculatedColumnFormula>
    </tableColumn>
    <tableColumn id="5" xr3:uid="{00000000-0010-0000-0000-000005000000}" name="Project Type" dataDxfId="187"/>
    <tableColumn id="6" xr3:uid="{00000000-0010-0000-0000-000006000000}" name="Project Description" dataDxfId="186"/>
    <tableColumn id="7" xr3:uid="{00000000-0010-0000-0000-000007000000}" name="Project Address" dataDxfId="185">
      <calculatedColumnFormula>'Project Info'!E25</calculatedColumnFormula>
    </tableColumn>
    <tableColumn id="8" xr3:uid="{00000000-0010-0000-0000-000008000000}" name="Project Latitude and Longitude (degrees)" dataDxfId="184"/>
    <tableColumn id="9" xr3:uid="{00000000-0010-0000-0000-000009000000}" name="Expenditure Record Date" dataDxfId="183"/>
    <tableColumn id="10" xr3:uid="{00000000-0010-0000-0000-00000A000000}" name="Date Selected" dataDxfId="182"/>
    <tableColumn id="11" xr3:uid="{00000000-0010-0000-0000-00000B000000}" name="Date Awarded" dataDxfId="181"/>
    <tableColumn id="12" xr3:uid="{00000000-0010-0000-0000-00000C000000}" name="Project Completion Date" dataDxfId="180">
      <calculatedColumnFormula>'Project Info'!E35</calculatedColumnFormula>
    </tableColumn>
    <tableColumn id="13" xr3:uid="{00000000-0010-0000-0000-00000D000000}" name="Date Operational" dataDxfId="179"/>
    <tableColumn id="15" xr3:uid="{00000000-0010-0000-0000-00000F000000}" name="Total Project Cost ($)" dataDxfId="178">
      <calculatedColumnFormula>ROUND('Project Info'!E34,0)</calculatedColumnFormula>
    </tableColumn>
    <tableColumn id="16" xr3:uid="{00000000-0010-0000-0000-000010000000}" name="Total GGRF Funding Amount from this Program ($)" dataDxfId="177">
      <calculatedColumnFormula>ROUND('Project Info'!E31,0)</calculatedColumnFormula>
    </tableColumn>
    <tableColumn id="17" xr3:uid="{00000000-0010-0000-0000-000011000000}" name="Fiscal Year(s)" dataDxfId="176"/>
    <tableColumn id="19" xr3:uid="{00000000-0010-0000-0000-000013000000}" name="Total Matching Funds ($)" dataDxfId="175">
      <calculatedColumnFormula>ROUND('Project Info'!E33,0)</calculatedColumnFormula>
    </tableColumn>
    <tableColumn id="22" xr3:uid="{00000000-0010-0000-0000-000016000000}" name="Quantification Methodology Date" dataDxfId="174"/>
    <tableColumn id="23" xr3:uid="{00000000-0010-0000-0000-000017000000}" name="Quantification Period (years)" dataDxfId="173">
      <calculatedColumnFormula>'Project Info'!E36</calculatedColumnFormula>
    </tableColumn>
    <tableColumn id="24" xr3:uid="{00000000-0010-0000-0000-000018000000}" name="GHG Emission Reductions (MTCO2E)" dataDxfId="172">
      <calculatedColumnFormula>ROUND('GHG Summary'!C21,0)</calculatedColumnFormula>
    </tableColumn>
    <tableColumn id="25" xr3:uid="{00000000-0010-0000-0000-000019000000}" name="Date GHG Emission Reductions Begin" dataDxfId="171"/>
    <tableColumn id="91" xr3:uid="{00000000-0010-0000-0000-00005B000000}" name="Governor’s Pillars (1;2;3;4;5;6)" dataDxfId="170"/>
    <tableColumn id="92" xr3:uid="{00000000-0010-0000-0000-00005C000000}" name="Other State Policies, Plans, or Initiatives? (Y/N)" dataDxfId="169"/>
    <tableColumn id="93" xr3:uid="{00000000-0010-0000-0000-00005D000000}" name="Describe other State Policies, Plans, or Initiatives" dataDxfId="168"/>
    <tableColumn id="94" xr3:uid="{00000000-0010-0000-0000-00005E000000}" name="Support Scoping Plan? (Y/N)" dataDxfId="167"/>
    <tableColumn id="28" xr3:uid="{00000000-0010-0000-0000-00001C000000}" name="Total Diesel PM Reductions (lbs)" dataDxfId="166"/>
    <tableColumn id="29" xr3:uid="{00000000-0010-0000-0000-00001D000000}" name="Total NOx Reductions (lbs)" dataDxfId="165">
      <calculatedColumnFormula>ROUND('Co-benefits Summary'!E20,0)</calculatedColumnFormula>
    </tableColumn>
    <tableColumn id="30" xr3:uid="{00000000-0010-0000-0000-00001E000000}" name="Total PM 2.5 Reductions (lbs)" dataDxfId="164">
      <calculatedColumnFormula>ROUND('Co-benefits Summary'!E22,0)</calculatedColumnFormula>
    </tableColumn>
    <tableColumn id="31" xr3:uid="{00000000-0010-0000-0000-00001F000000}" name="Total Reactive Organic Gases Reductions (lbs)" dataDxfId="163">
      <calculatedColumnFormula>ROUND('Co-benefits Summary'!E21,0)</calculatedColumnFormula>
    </tableColumn>
    <tableColumn id="141" xr3:uid="{00000000-0010-0000-0000-00008D000000}" name="Remote Nox Reductions (lbs)" dataDxfId="162">
      <calculatedColumnFormula>ROUND('Co-benefits Summary'!D20,0)</calculatedColumnFormula>
    </tableColumn>
    <tableColumn id="140" xr3:uid="{00000000-0010-0000-0000-00008C000000}" name="Remote PM 2.5 Reductions (lbs)" dataDxfId="161">
      <calculatedColumnFormula>ROUND('Co-benefits Summary'!D22,0)</calculatedColumnFormula>
    </tableColumn>
    <tableColumn id="142" xr3:uid="{00000000-0010-0000-0000-00008E000000}" name="Remote Reactive Organic Gases Reductions (lbs)" dataDxfId="160">
      <calculatedColumnFormula>ROUND('Co-benefits Summary'!D21,0)</calculatedColumnFormula>
    </tableColumn>
    <tableColumn id="38" xr3:uid="{00000000-0010-0000-0000-000026000000}" name="Energy and Fuel Cost Savings ($)" dataDxfId="159">
      <calculatedColumnFormula>ROUND('Co-benefits Summary'!C14,0)</calculatedColumnFormula>
    </tableColumn>
    <tableColumn id="40" xr3:uid="{00000000-0010-0000-0000-000028000000}" name="Climate Adaptation" dataDxfId="158"/>
    <tableColumn id="81" xr3:uid="{00000000-0010-0000-0000-000051000000}" name="Community Engagement" dataDxfId="157"/>
    <tableColumn id="33" xr3:uid="{00000000-0010-0000-0000-000021000000}" name="Fossil Fuel Based Transportation Fuel Use Reductions (gallons)" dataDxfId="156">
      <calculatedColumnFormula>ROUND('Co-benefits Summary'!C15,0)</calculatedColumnFormula>
    </tableColumn>
    <tableColumn id="34" xr3:uid="{00000000-0010-0000-0000-000022000000}" name="Fossil Fuel Based Energy Use Reductions (kWh)" dataDxfId="155">
      <calculatedColumnFormula>ROUND('Co-benefits Summary'!C15,0)</calculatedColumnFormula>
    </tableColumn>
    <tableColumn id="35" xr3:uid="{00000000-0010-0000-0000-000023000000}" name="Fossil Fuel Based Energy Use Reductions (therms)" dataDxfId="154">
      <calculatedColumnFormula>ROUND('Co-benefits Summary'!C16,0)</calculatedColumnFormula>
    </tableColumn>
    <tableColumn id="82" xr3:uid="{00000000-0010-0000-0000-000052000000}" name="Water Use Reductions (gallons)" dataDxfId="153">
      <calculatedColumnFormula>ROUND('Co-benefits Summary'!C18,0)</calculatedColumnFormula>
    </tableColumn>
    <tableColumn id="100" xr3:uid="{00000000-0010-0000-0000-000064000000}" name="Renewable Energy Generation (kWh)" dataDxfId="152">
      <calculatedColumnFormula>ROUND('Co-benefits Summary'!C17,0)</calculatedColumnFormula>
    </tableColumn>
    <tableColumn id="45" xr3:uid="{00000000-0010-0000-0000-00002D000000}" name="Land Conserved (acres)" dataDxfId="151"/>
    <tableColumn id="114" xr3:uid="{00000000-0010-0000-0000-000072000000}" name="Direct Jobs" dataDxfId="150"/>
    <tableColumn id="118" xr3:uid="{00000000-0010-0000-0000-000076000000}" name="Indirect Jobs" dataDxfId="149"/>
    <tableColumn id="119" xr3:uid="{00000000-0010-0000-0000-000077000000}" name="Induced Jobs" dataDxfId="148"/>
    <tableColumn id="96" xr3:uid="{00000000-0010-0000-0000-000060000000}" name="Describe Co-benefits" dataDxfId="147"/>
    <tableColumn id="52" xr3:uid="{00000000-0010-0000-0000-000034000000}" name="CalEnviroScreen Version" dataDxfId="146"/>
    <tableColumn id="60" xr3:uid="{00000000-0010-0000-0000-00003C000000}" name="Benefit Criteria Table" dataDxfId="145"/>
    <tableColumn id="57" xr3:uid="{00000000-0010-0000-0000-000039000000}" name="Benefits Criteria Table_x000a_Step 1: Disadvantaged Community? (Y/N)" dataDxfId="144"/>
    <tableColumn id="58" xr3:uid="{00000000-0010-0000-0000-00003A000000}" name="Benefits Criteria Table_x000a_Step 1: Low-income Community or Low-income Household? (Y/N)" dataDxfId="143"/>
    <tableColumn id="59" xr3:uid="{00000000-0010-0000-0000-00003B000000}" name="Benefits Criteria Table_x000a_Step 1: Low-income 1/2-mile Buffer Region? (Y/N)" dataDxfId="142"/>
    <tableColumn id="61" xr3:uid="{00000000-0010-0000-0000-00003D000000}" name="Benefits Criteria Table_x000a_Step 2: Identifying Community Need" dataDxfId="141"/>
    <tableColumn id="62" xr3:uid="{00000000-0010-0000-0000-00003E000000}" name="Benefits Criteria Table_x000a_Step 2: Description of Community Need" dataDxfId="140"/>
    <tableColumn id="63" xr3:uid="{00000000-0010-0000-0000-00003F000000}" name="Benefits Criteria Table_x000a_Step 3: Benefit Criteria Met" dataDxfId="139"/>
    <tableColumn id="64" xr3:uid="{00000000-0010-0000-0000-000040000000}" name="Benefits Criteria Table_x000a_Step 3: Description of Benefits to Priority Populations" dataDxfId="138"/>
    <tableColumn id="65" xr3:uid="{00000000-0010-0000-0000-000041000000}" name="Qualifying Disadvantaged Community Benefit Count" dataDxfId="137">
      <calculatedColumnFormula>IF(Table13[[#This Row],[Benefits Criteria Table
Step 1: Disadvantaged Community? (Y/N)]]="Yes",Table13[[#This Row],[Count]],0)</calculatedColumnFormula>
    </tableColumn>
    <tableColumn id="66" xr3:uid="{00000000-0010-0000-0000-000042000000}" name="Qualifying Disadvantaged Community Benefit Amount ($)" dataDxfId="136">
      <calculatedColumnFormula>IF(Table13[[#This Row],[Benefits Criteria Table
Step 1: Disadvantaged Community? (Y/N)]]="Yes",Table13[[#This Row],[Total GGRF Funding Amount from this Program ($)]],0)</calculatedColumnFormula>
    </tableColumn>
    <tableColumn id="67" xr3:uid="{00000000-0010-0000-0000-000043000000}" name="Qualifying Low-income Count" dataDxfId="135">
      <calculatedColumnFormula>IF(Table13[[#This Row],[Benefits Criteria Table
Step 1: Low-income Community or Low-income Household? (Y/N)]]="Yes",Table13[[#This Row],[Count]],0)</calculatedColumnFormula>
    </tableColumn>
    <tableColumn id="68" xr3:uid="{00000000-0010-0000-0000-000044000000}" name="Qualifying Low-income Amount ($)" dataDxfId="134">
      <calculatedColumnFormula>IF(Table13[[#This Row],[Benefits Criteria Table
Step 1: Low-income Community or Low-income Household? (Y/N)]]="Yes",Table13[[#This Row],[Total GGRF Funding Amount from this Program ($)]],0)</calculatedColumnFormula>
    </tableColumn>
    <tableColumn id="69" xr3:uid="{00000000-0010-0000-0000-000045000000}" name="Qualifying 1/2-mile Low-income Buffer Count" dataDxfId="133">
      <calculatedColumnFormula>IF(Table13[[#This Row],[Benefits Criteria Table
Step 1: Low-income 1/2-mile Buffer Region? (Y/N)]]="Yes",Table13[[#This Row],[Count]],0)</calculatedColumnFormula>
    </tableColumn>
    <tableColumn id="70" xr3:uid="{00000000-0010-0000-0000-000046000000}" name="Qualifying 1/2-mile Low-income Buffer Amount ($)" dataDxfId="132">
      <calculatedColumnFormula>IF(Table13[[#This Row],[Benefits Criteria Table
Step 1: Low-income 1/2-mile Buffer Region? (Y/N)]]="Yes",Table13[[#This Row],[Total GGRF Funding Amount from this Program ($)]],0)</calculatedColumnFormula>
    </tableColumn>
    <tableColumn id="71" xr3:uid="{00000000-0010-0000-0000-000047000000}" name="Select a Priority Population" dataDxfId="131"/>
    <tableColumn id="26" xr3:uid="{00000000-0010-0000-0000-00001A000000}" name="Claimed Disadvantaged Communities Benefit Count" dataDxfId="130">
      <calculatedColumnFormula>IF(Table13[[#This Row],[Benefits Criteria Table
Step 1: Disadvantaged Community? (Y/N)]]="YES",IF(Table13[[#This Row],[Select a Priority Population]]="Disadvantaged Community",Table13[[#This Row],[Count]],0),"")</calculatedColumnFormula>
    </tableColumn>
    <tableColumn id="27" xr3:uid="{00000000-0010-0000-0000-00001B000000}" name="Claimed Disadvantaged Communities Benefit Amount ($)" dataDxfId="129">
      <calculatedColumnFormula>IF(Table13[[#This Row],[Benefits Criteria Table
Step 1: Disadvantaged Community? (Y/N)]]="YES",IF(Table13[[#This Row],[Select a Priority Population]]="Disadvantaged Community",Table13[[#This Row],[Qualifying Disadvantaged Community Benefit Amount ($)]],0),"")</calculatedColumnFormula>
    </tableColumn>
    <tableColumn id="72" xr3:uid="{00000000-0010-0000-0000-000048000000}" name="Claimed Low-income Count" dataDxfId="128">
      <calculatedColumnFormula>IF(Table13[[#This Row],[Benefits Criteria Table
Step 1: Low-income Community or Low-income Household? (Y/N)]]="Yes",IF(Table13[[#This Row],[Select a Priority Population]]="Low-income Community",Table13[[#This Row],[Count]],0),0)</calculatedColumnFormula>
    </tableColumn>
    <tableColumn id="73" xr3:uid="{00000000-0010-0000-0000-000049000000}" name="Claimed Low-income Amount ($)" dataDxfId="127">
      <calculatedColumnFormula>IF(Table13[[#This Row],[Benefits Criteria Table
Step 1: Low-income Community or Low-income Household? (Y/N)]]="Yes",IF(Table13[[#This Row],[Select a Priority Population]]="Low-income Community",Table13[[#This Row],[Total GGRF Funding Amount from this Program ($)]],0),0)</calculatedColumnFormula>
    </tableColumn>
    <tableColumn id="74" xr3:uid="{00000000-0010-0000-0000-00004A000000}" name="Claimed Low-income 1/2-mile Buffer Count" dataDxfId="126">
      <calculatedColumnFormula>IF(Table13[[#This Row],[Benefits Criteria Table
Step 1: Low-income 1/2-mile Buffer Region? (Y/N)]]="Yes",IF(Table13[[#This Row],[Select a Priority Population]]="1/2 Mile Buffer Zone",Table13[[#This Row],[Count]],0),0)</calculatedColumnFormula>
    </tableColumn>
    <tableColumn id="75" xr3:uid="{00000000-0010-0000-0000-00004B000000}" name="Claimed Low-income 1/2-mile Buffer Amount ($)" dataDxfId="125">
      <calculatedColumnFormula>IF(Table13[[#This Row],[Benefits Criteria Table
Step 1: Low-income 1/2-mile Buffer Region? (Y/N)]]="Yes",IF(Table13[[#This Row],[Select a Priority Population]]="1/2 Mile Buffer Zone",Table13[[#This Row],[Total GGRF Funding Amount from this Program ($)]],0),0)</calculatedColumnFormula>
    </tableColumn>
    <tableColumn id="76" xr3:uid="{00000000-0010-0000-0000-00004C000000}" name="Count" dataDxfId="124">
      <calculatedColumnFormula>IF(ISBLANK(Table13[[#This Row],[Project ID]]), 0, 1)</calculatedColumnFormula>
    </tableColumn>
  </tableColumns>
  <tableStyleInfo name="TableStyleMedium1" showFirstColumn="0" showLastColumn="0" showRowStripes="1" showColumnStripes="0"/>
  <extLst>
    <ext xmlns:x14="http://schemas.microsoft.com/office/spreadsheetml/2009/9/main" uri="{504A1905-F514-4f6f-8877-14C23A59335A}">
      <x14:table altText="California Climate Investments Reporting and Tracking System (CCIRTS) Templat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rb.ca.gov/cci-cobenefits" TargetMode="External"/><Relationship Id="rId7" Type="http://schemas.openxmlformats.org/officeDocument/2006/relationships/printerSettings" Target="../printerSettings/printerSettings1.bin"/><Relationship Id="rId2" Type="http://schemas.openxmlformats.org/officeDocument/2006/relationships/hyperlink" Target="http://www.arb.ca.gov/cci-resources" TargetMode="External"/><Relationship Id="rId1" Type="http://schemas.openxmlformats.org/officeDocument/2006/relationships/hyperlink" Target="https://ww2.arb.ca.gov/our-work/programs/california-climate-investments" TargetMode="External"/><Relationship Id="rId6" Type="http://schemas.openxmlformats.org/officeDocument/2006/relationships/hyperlink" Target="mailto:ERDD@energy.ca.gov" TargetMode="External"/><Relationship Id="rId5" Type="http://schemas.openxmlformats.org/officeDocument/2006/relationships/hyperlink" Target="mailto:GGRFProgram@arb.ca.gov" TargetMode="External"/><Relationship Id="rId4" Type="http://schemas.openxmlformats.org/officeDocument/2006/relationships/hyperlink" Target="http://www.arb.ca.gov/cci-cobenefits" TargetMode="External"/><Relationship Id="rId9"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hyperlink" Target="http://www.energy.ca.gov/almanac/electricity_data/electricity_generation.html" TargetMode="External"/><Relationship Id="rId13" Type="http://schemas.openxmlformats.org/officeDocument/2006/relationships/hyperlink" Target="https://ww3.arb.ca.gov/regact/2020/hfc2020/appb.pdf" TargetMode="External"/><Relationship Id="rId3" Type="http://schemas.openxmlformats.org/officeDocument/2006/relationships/hyperlink" Target="https://www.arb.ca.gov/ei/speciate/voc_rog_dfn_1_09.pdf" TargetMode="External"/><Relationship Id="rId7" Type="http://schemas.openxmlformats.org/officeDocument/2006/relationships/hyperlink" Target="http://www.energy.ca.gov/almanac/electricity_data/electricity_generation.html" TargetMode="External"/><Relationship Id="rId12" Type="http://schemas.openxmlformats.org/officeDocument/2006/relationships/hyperlink" Target="https://www.ipcc.ch/report/ar5/syr/" TargetMode="External"/><Relationship Id="rId2" Type="http://schemas.openxmlformats.org/officeDocument/2006/relationships/hyperlink" Target="https://www.epa.gov/air-emissions-factors-and-quantification/ap-42-compilation-air-emission-factors" TargetMode="External"/><Relationship Id="rId16" Type="http://schemas.openxmlformats.org/officeDocument/2006/relationships/vmlDrawing" Target="../drawings/vmlDrawing11.vml"/><Relationship Id="rId1" Type="http://schemas.openxmlformats.org/officeDocument/2006/relationships/hyperlink" Target="https://www3.epa.gov/ttnchie1/ap42/ch01/final/c01s04.pdf" TargetMode="External"/><Relationship Id="rId6" Type="http://schemas.openxmlformats.org/officeDocument/2006/relationships/hyperlink" Target="https://ww2.arb.ca.gov/sites/default/files/classic/cc/inventory/ghg_inventory_sector_sum_2000-20.pdf" TargetMode="External"/><Relationship Id="rId11" Type="http://schemas.openxmlformats.org/officeDocument/2006/relationships/hyperlink" Target="https://www.ipcc.ch/report/ar4/wg1/" TargetMode="External"/><Relationship Id="rId5" Type="http://schemas.openxmlformats.org/officeDocument/2006/relationships/hyperlink" Target="https://www.epa.gov/system/files/documents/2022-04/ghg_emission_factors_hub.pdf" TargetMode="External"/><Relationship Id="rId15" Type="http://schemas.openxmlformats.org/officeDocument/2006/relationships/drawing" Target="../drawings/drawing11.xml"/><Relationship Id="rId10" Type="http://schemas.openxmlformats.org/officeDocument/2006/relationships/hyperlink" Target="https://ww2.arb.ca.gov/resources/documents/high-gwp-refrigerants" TargetMode="External"/><Relationship Id="rId4" Type="http://schemas.openxmlformats.org/officeDocument/2006/relationships/hyperlink" Target="https://ww3.arb.ca.gov/regact/2020/hfc2020/appb.pdf" TargetMode="External"/><Relationship Id="rId9" Type="http://schemas.openxmlformats.org/officeDocument/2006/relationships/hyperlink" Target="https://www.arb.ca.gov/app/emsinv/2017/emssumcat_query.php?F_YR=2012&amp;F_DIV=-4&amp;F_SEASON=A&amp;SP=SIP105ADJ&amp;F_AREA=CA" TargetMode="External"/><Relationship Id="rId1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3.bin"/><Relationship Id="rId1" Type="http://schemas.openxmlformats.org/officeDocument/2006/relationships/hyperlink" Target="https://ww2.arb.ca.gov/sites/default/files/auction-proceeds/final_energyfuelcost_am_2023.pdf" TargetMode="External"/><Relationship Id="rId4"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hyperlink" Target="https://ww2.arb.ca.gov/sites/default/files/auction-proceeds/cec_indigo_userguide_final.pdf" TargetMode="External"/><Relationship Id="rId2" Type="http://schemas.openxmlformats.org/officeDocument/2006/relationships/hyperlink" Target="https://www.energy.gov/eere/amo/measur" TargetMode="External"/><Relationship Id="rId1" Type="http://schemas.openxmlformats.org/officeDocument/2006/relationships/hyperlink" Target="https://www.energy.gov/eere/amo/articles/airmaster"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2.arb.ca.gov/sites/default/files/auction-proceeds/cec_indigo_userguide_final.pdf"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arb.ca.gov/cc/capandtrade/auctionproceeds/cec_fpip_draftuserguide_18-19_2019-05-15.pdf" TargetMode="External"/><Relationship Id="rId7" Type="http://schemas.openxmlformats.org/officeDocument/2006/relationships/drawing" Target="../drawings/drawing4.xml"/><Relationship Id="rId2" Type="http://schemas.openxmlformats.org/officeDocument/2006/relationships/hyperlink" Target="https://www.arb.ca.gov/cc/capandtrade/auctionproceeds/cec_fpip_draftuserguide_18-19_2019-05-15.pdf" TargetMode="External"/><Relationship Id="rId1" Type="http://schemas.openxmlformats.org/officeDocument/2006/relationships/hyperlink" Target="https://ww3.arb.ca.gov/cc/capandtrade/auctionproceeds/cec_fpip_finaluserguide_v1-1_2019-10-01.pdf" TargetMode="External"/><Relationship Id="rId6" Type="http://schemas.openxmlformats.org/officeDocument/2006/relationships/printerSettings" Target="../printerSettings/printerSettings4.bin"/><Relationship Id="rId5" Type="http://schemas.openxmlformats.org/officeDocument/2006/relationships/hyperlink" Target="https://ww2.arb.ca.gov/sites/default/files/auction-proceeds/cec_indigo_userguide_final.pdf" TargetMode="External"/><Relationship Id="rId4" Type="http://schemas.openxmlformats.org/officeDocument/2006/relationships/hyperlink" Target="https://ww3.arb.ca.gov/cc/capandtrade/auctionproceeds/cec_fpip_finaluserguide_v1-1_2019-10-01.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2.arb.ca.gov/sites/default/files/auction-proceeds/cec_indigo_userguide_final.pdf" TargetMode="External"/><Relationship Id="rId3" Type="http://schemas.openxmlformats.org/officeDocument/2006/relationships/hyperlink" Target="https://www.arb.ca.gov/cc/capandtrade/auctionproceeds/ccidoc/criteriatable/criteria-table-eere.pdf?_ga=2.59921583.345323234.1551112507-1218653414.1550599433" TargetMode="External"/><Relationship Id="rId7" Type="http://schemas.openxmlformats.org/officeDocument/2006/relationships/hyperlink" Target="http://www.arb.ca.gov/cci-resources" TargetMode="External"/><Relationship Id="rId2" Type="http://schemas.openxmlformats.org/officeDocument/2006/relationships/hyperlink" Target="https://www.arb.ca.gov/cc/capandtrade/auctionproceeds/ccidoc/criteriatable/criteria-table-jobs.pdf?_ga=2.59921583.345323234.1551112507-1218653414.1550599433" TargetMode="External"/><Relationship Id="rId1" Type="http://schemas.openxmlformats.org/officeDocument/2006/relationships/hyperlink" Target="https://www.arb.ca.gov/cc/capandtrade/auctionproceeds/communityinvestments.htm" TargetMode="External"/><Relationship Id="rId6" Type="http://schemas.openxmlformats.org/officeDocument/2006/relationships/hyperlink" Target="https://www.arb.ca.gov/cc/capandtrade/auctionproceeds/communityinvestments.htm" TargetMode="External"/><Relationship Id="rId11" Type="http://schemas.openxmlformats.org/officeDocument/2006/relationships/vmlDrawing" Target="../drawings/vmlDrawing5.vml"/><Relationship Id="rId5" Type="http://schemas.openxmlformats.org/officeDocument/2006/relationships/hyperlink" Target="https://www.arb.ca.gov/cc/capandtrade/auctionproceeds/2018-funding-guidelines.pdf" TargetMode="External"/><Relationship Id="rId10" Type="http://schemas.openxmlformats.org/officeDocument/2006/relationships/drawing" Target="../drawings/drawing5.xml"/><Relationship Id="rId4" Type="http://schemas.openxmlformats.org/officeDocument/2006/relationships/hyperlink" Target="https://oehha.ca.gov/calenviroscreen/report/calenviroscreen-30"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A7A7"/>
    <pageSetUpPr fitToPage="1"/>
  </sheetPr>
  <dimension ref="A1:F44"/>
  <sheetViews>
    <sheetView showGridLines="0" tabSelected="1" zoomScaleNormal="100" workbookViewId="0"/>
  </sheetViews>
  <sheetFormatPr defaultColWidth="9.140625" defaultRowHeight="15" customHeight="1"/>
  <cols>
    <col min="1" max="1" width="2.85546875" style="12" customWidth="1"/>
    <col min="2" max="2" width="35.7109375" style="12" customWidth="1"/>
    <col min="3" max="3" width="38.85546875" style="12" customWidth="1"/>
    <col min="4" max="4" width="21" style="12" customWidth="1"/>
    <col min="5" max="5" width="26.5703125" style="12" customWidth="1"/>
    <col min="6" max="6" width="56.5703125" style="12" customWidth="1"/>
    <col min="7" max="16384" width="9.140625" style="12"/>
  </cols>
  <sheetData>
    <row r="1" spans="1:6" ht="15" customHeight="1">
      <c r="A1" s="820" t="s">
        <v>757</v>
      </c>
    </row>
    <row r="2" spans="1:6" ht="20.100000000000001" customHeight="1">
      <c r="B2" s="11" t="s">
        <v>0</v>
      </c>
      <c r="C2" s="11"/>
      <c r="D2" s="11"/>
      <c r="E2" s="11"/>
      <c r="F2" s="11"/>
    </row>
    <row r="3" spans="1:6" ht="15" customHeight="1">
      <c r="B3" s="13"/>
      <c r="C3" s="13"/>
      <c r="D3" s="13"/>
      <c r="E3" s="13"/>
      <c r="F3" s="13"/>
    </row>
    <row r="4" spans="1:6" ht="20.100000000000001" customHeight="1">
      <c r="B4" s="11" t="s">
        <v>1</v>
      </c>
      <c r="C4" s="11"/>
      <c r="D4" s="11"/>
      <c r="E4" s="11"/>
      <c r="F4" s="11"/>
    </row>
    <row r="5" spans="1:6" ht="20.100000000000001" customHeight="1">
      <c r="B5" s="14" t="s">
        <v>2</v>
      </c>
      <c r="C5" s="14"/>
      <c r="D5" s="14"/>
      <c r="E5" s="14"/>
      <c r="F5" s="14"/>
    </row>
    <row r="6" spans="1:6" ht="15" customHeight="1">
      <c r="B6" s="15"/>
      <c r="C6" s="15"/>
      <c r="D6" s="15"/>
      <c r="E6" s="15"/>
      <c r="F6" s="15"/>
    </row>
    <row r="7" spans="1:6" ht="15" customHeight="1">
      <c r="B7" s="11" t="s">
        <v>3</v>
      </c>
      <c r="C7" s="15"/>
      <c r="D7" s="15"/>
      <c r="E7" s="15"/>
      <c r="F7" s="15"/>
    </row>
    <row r="8" spans="1:6" ht="20.100000000000001" customHeight="1">
      <c r="B8" s="14"/>
      <c r="C8" s="11"/>
      <c r="D8" s="11"/>
      <c r="E8" s="11"/>
      <c r="F8" s="11"/>
    </row>
    <row r="9" spans="1:6" ht="20.100000000000001" customHeight="1">
      <c r="B9" s="42"/>
      <c r="C9" s="42"/>
      <c r="D9" s="42"/>
      <c r="E9" s="42"/>
      <c r="F9" s="42"/>
    </row>
    <row r="10" spans="1:6" ht="15" customHeight="1">
      <c r="B10" s="45" t="s">
        <v>4</v>
      </c>
    </row>
    <row r="11" spans="1:6" ht="16.5" customHeight="1">
      <c r="B11" s="322" t="s">
        <v>5</v>
      </c>
      <c r="C11" s="322"/>
      <c r="D11" s="322"/>
      <c r="E11" s="322"/>
      <c r="F11" s="322"/>
    </row>
    <row r="12" spans="1:6" ht="16.5" customHeight="1">
      <c r="B12" s="322" t="s">
        <v>6</v>
      </c>
      <c r="C12" s="322"/>
      <c r="D12" s="322"/>
      <c r="E12" s="322"/>
      <c r="F12" s="322"/>
    </row>
    <row r="13" spans="1:6" ht="16.5" customHeight="1">
      <c r="B13" s="322" t="s">
        <v>7</v>
      </c>
      <c r="C13" s="322"/>
      <c r="D13" s="322"/>
      <c r="E13" s="322"/>
      <c r="F13" s="322"/>
    </row>
    <row r="14" spans="1:6" ht="16.5" customHeight="1">
      <c r="B14" s="322" t="s">
        <v>8</v>
      </c>
      <c r="C14" s="322"/>
      <c r="D14" s="322"/>
      <c r="E14" s="322"/>
      <c r="F14" s="322"/>
    </row>
    <row r="15" spans="1:6" ht="16.5" customHeight="1">
      <c r="B15" s="248" t="s">
        <v>9</v>
      </c>
      <c r="C15" s="323"/>
      <c r="D15" s="323"/>
      <c r="E15" s="323"/>
      <c r="F15" s="323"/>
    </row>
    <row r="16" spans="1:6" ht="15" customHeight="1">
      <c r="B16" s="324"/>
      <c r="C16" s="323"/>
      <c r="D16" s="323"/>
      <c r="E16" s="323"/>
      <c r="F16" s="323"/>
    </row>
    <row r="17" spans="2:6" ht="15" customHeight="1">
      <c r="B17" s="325" t="s">
        <v>748</v>
      </c>
      <c r="C17" s="326"/>
      <c r="D17" s="326"/>
      <c r="E17" s="326"/>
      <c r="F17" s="326"/>
    </row>
    <row r="18" spans="2:6" ht="15" customHeight="1">
      <c r="B18" s="325" t="s">
        <v>10</v>
      </c>
      <c r="C18" s="326"/>
      <c r="D18" s="326"/>
      <c r="E18" s="326"/>
      <c r="F18" s="326"/>
    </row>
    <row r="19" spans="2:6" ht="16.5" customHeight="1">
      <c r="B19" s="327" t="s">
        <v>11</v>
      </c>
      <c r="C19" s="328"/>
      <c r="D19" s="328"/>
      <c r="E19" s="328"/>
      <c r="F19" s="328"/>
    </row>
    <row r="20" spans="2:6" ht="16.5" customHeight="1">
      <c r="B20" s="329"/>
      <c r="C20" s="329"/>
      <c r="D20" s="329"/>
      <c r="E20" s="329"/>
      <c r="F20" s="329"/>
    </row>
    <row r="21" spans="2:6" ht="16.5" customHeight="1">
      <c r="B21" s="322" t="s">
        <v>12</v>
      </c>
      <c r="C21" s="322"/>
      <c r="D21" s="322"/>
      <c r="E21" s="322"/>
      <c r="F21" s="322"/>
    </row>
    <row r="22" spans="2:6" ht="16.5" customHeight="1">
      <c r="B22" s="322" t="s">
        <v>13</v>
      </c>
      <c r="C22" s="322"/>
      <c r="D22" s="322"/>
      <c r="E22" s="322"/>
      <c r="F22" s="322"/>
    </row>
    <row r="23" spans="2:6" ht="16.5" customHeight="1">
      <c r="B23" s="169" t="s">
        <v>14</v>
      </c>
      <c r="C23" s="330"/>
      <c r="D23" s="27"/>
      <c r="E23" s="27"/>
      <c r="F23" s="27"/>
    </row>
    <row r="24" spans="2:6" ht="15" customHeight="1">
      <c r="B24" s="329"/>
      <c r="C24" s="329"/>
      <c r="D24" s="329"/>
      <c r="E24" s="329"/>
      <c r="F24" s="329"/>
    </row>
    <row r="25" spans="2:6" ht="16.5" customHeight="1">
      <c r="B25" s="329" t="s">
        <v>15</v>
      </c>
      <c r="C25" s="329"/>
      <c r="D25" s="329"/>
      <c r="E25" s="329"/>
      <c r="F25" s="329"/>
    </row>
    <row r="26" spans="2:6" ht="16.5" customHeight="1">
      <c r="B26" s="331" t="s">
        <v>16</v>
      </c>
      <c r="C26" s="331"/>
      <c r="D26" s="249" t="s">
        <v>17</v>
      </c>
      <c r="E26" s="331"/>
      <c r="F26" s="332"/>
    </row>
    <row r="27" spans="2:6" ht="16.5" customHeight="1">
      <c r="B27" s="331" t="s">
        <v>18</v>
      </c>
      <c r="C27" s="331"/>
      <c r="D27" s="331"/>
      <c r="E27" s="331"/>
      <c r="F27" s="249" t="s">
        <v>19</v>
      </c>
    </row>
    <row r="28" spans="2:6" ht="16.5" customHeight="1">
      <c r="B28" s="331" t="s">
        <v>744</v>
      </c>
      <c r="C28" s="331"/>
      <c r="D28" s="335" t="s">
        <v>745</v>
      </c>
      <c r="E28" s="331"/>
      <c r="F28" s="332"/>
    </row>
    <row r="29" spans="2:6" ht="7.5" customHeight="1">
      <c r="B29" s="333"/>
      <c r="C29" s="333"/>
      <c r="D29" s="333"/>
      <c r="E29" s="333"/>
      <c r="F29" s="85"/>
    </row>
    <row r="30" spans="2:6" ht="15" customHeight="1">
      <c r="B30" s="85"/>
      <c r="C30" s="85"/>
      <c r="D30" s="85"/>
      <c r="E30" s="85"/>
      <c r="F30" s="85"/>
    </row>
    <row r="32" spans="2:6" ht="15" customHeight="1">
      <c r="B32" s="334"/>
      <c r="C32" s="334"/>
      <c r="D32" s="334"/>
      <c r="E32" s="334"/>
      <c r="F32" s="334"/>
    </row>
    <row r="33" spans="2:6" ht="15" customHeight="1">
      <c r="B33" s="334"/>
      <c r="C33" s="334"/>
      <c r="D33" s="334"/>
      <c r="E33" s="334"/>
      <c r="F33" s="334"/>
    </row>
    <row r="34" spans="2:6" ht="15" customHeight="1">
      <c r="B34" s="334"/>
      <c r="C34" s="334"/>
      <c r="D34" s="334"/>
      <c r="E34" s="334"/>
      <c r="F34" s="334"/>
    </row>
    <row r="35" spans="2:6" ht="15" customHeight="1">
      <c r="B35" s="334"/>
      <c r="C35" s="334"/>
      <c r="D35" s="334"/>
      <c r="E35" s="334"/>
      <c r="F35" s="334"/>
    </row>
    <row r="36" spans="2:6" ht="15" customHeight="1">
      <c r="B36" s="334"/>
      <c r="C36" s="334"/>
      <c r="D36" s="334"/>
      <c r="E36" s="334"/>
      <c r="F36" s="334"/>
    </row>
    <row r="37" spans="2:6" ht="15" customHeight="1">
      <c r="B37" s="334"/>
      <c r="C37" s="334"/>
      <c r="D37" s="334"/>
      <c r="E37" s="334"/>
      <c r="F37" s="334"/>
    </row>
    <row r="38" spans="2:6" ht="15" customHeight="1">
      <c r="B38" s="334"/>
      <c r="C38" s="334"/>
      <c r="D38" s="334"/>
      <c r="E38" s="334"/>
      <c r="F38" s="334"/>
    </row>
    <row r="39" spans="2:6" ht="15" customHeight="1">
      <c r="B39" s="334"/>
      <c r="C39" s="334"/>
      <c r="D39" s="334"/>
      <c r="E39" s="334"/>
      <c r="F39" s="334"/>
    </row>
    <row r="40" spans="2:6" ht="15" customHeight="1">
      <c r="B40" s="334"/>
      <c r="C40" s="334"/>
      <c r="D40" s="334"/>
      <c r="E40" s="334"/>
      <c r="F40" s="334"/>
    </row>
    <row r="41" spans="2:6" ht="15" customHeight="1">
      <c r="B41" s="334"/>
      <c r="C41" s="334"/>
      <c r="D41" s="334"/>
      <c r="E41" s="334"/>
      <c r="F41" s="334"/>
    </row>
    <row r="43" spans="2:6" ht="15" customHeight="1">
      <c r="B43" s="10"/>
    </row>
    <row r="44" spans="2:6" ht="15" customHeight="1">
      <c r="B44" s="86"/>
    </row>
  </sheetData>
  <sheetProtection algorithmName="SHA-512" hashValue="xq+peTyKP1EPHzwiTCFaLIre5oti36Tp4i54qwejZtpzRcEwx1fTLgJ16eUiFbF6w7iAlOWHWtQINSTWTNJK9g==" saltValue="h2qSGTyuOzh3StDIgwk4Nw==" spinCount="100000" sheet="1" objects="1" scenarios="1"/>
  <hyperlinks>
    <hyperlink ref="F27" r:id="rId1" tooltip="Link for more information on California Climate Investments" xr:uid="{00000000-0004-0000-0000-000001000000}"/>
    <hyperlink ref="B15" r:id="rId2" tooltip="Link to California Climate Investments Resources Page" xr:uid="{00000000-0004-0000-0000-000003000000}"/>
    <hyperlink ref="B23" r:id="rId3" tooltip="Link to CARB Co-benefit Assessment Methodologies" xr:uid="{00000000-0004-0000-0000-000004000000}"/>
    <hyperlink ref="B23:F23" r:id="rId4" tooltip="Link to CARB Co-benefit Assessment Methodologies" display="http://www.arb.ca.gov/cci-cobenefits." xr:uid="{00000000-0004-0000-0000-000005000000}"/>
    <hyperlink ref="D26" r:id="rId5" tooltip="Email to send questions on this Benefits Calculator Tool " xr:uid="{DE986502-CD98-4E75-BBC3-8856A885C202}"/>
    <hyperlink ref="D28" r:id="rId6" xr:uid="{3DC61DE0-2567-4673-A5F2-B31771EF0F4C}"/>
  </hyperlinks>
  <pageMargins left="0.7" right="0.7" top="0.98479166666666695" bottom="0.75" header="0.3" footer="0.3"/>
  <pageSetup scale="67" fitToHeight="0" orientation="landscape" r:id="rId7"/>
  <headerFooter>
    <oddFooter>&amp;L&amp;"Avenir LT Std 35 Light,Regular"&amp;12&amp;K000000FINAL April 19, 2024&amp;C&amp;"Avenir LT Std 35 Light,Regular"&amp;12Page &amp;P of &amp;N&amp;R&amp;"Avenir LT Std 35 Light,Regular"&amp;12&amp;K000000&amp;A</oddFooter>
  </headerFooter>
  <drawing r:id="rId8"/>
  <legacyDrawingHF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sheetPr>
  <dimension ref="A1:BY32"/>
  <sheetViews>
    <sheetView showWhiteSpace="0" topLeftCell="A2" zoomScaleNormal="100" workbookViewId="0">
      <selection activeCell="A2" sqref="A2"/>
    </sheetView>
  </sheetViews>
  <sheetFormatPr defaultColWidth="30.5703125" defaultRowHeight="15"/>
  <cols>
    <col min="1" max="1" width="30.5703125" style="1"/>
    <col min="2" max="31" width="30.5703125" style="1" customWidth="1"/>
    <col min="32" max="32" width="30.5703125" customWidth="1"/>
    <col min="33" max="33" width="30.5703125" style="1" customWidth="1"/>
    <col min="34" max="34" width="30.5703125" style="1" hidden="1" customWidth="1"/>
    <col min="35" max="40" width="30.5703125" style="1" customWidth="1"/>
    <col min="41" max="41" width="30.5703125" style="1" hidden="1" customWidth="1"/>
    <col min="42" max="56" width="30.5703125" style="1" customWidth="1"/>
    <col min="57" max="61" width="30.5703125" customWidth="1"/>
    <col min="62" max="62" width="30.5703125" hidden="1" customWidth="1"/>
    <col min="63" max="63" width="30.5703125" style="1" hidden="1" customWidth="1"/>
    <col min="64" max="68" width="30.5703125" hidden="1" customWidth="1"/>
    <col min="72" max="77" width="30.5703125" style="1" hidden="1" customWidth="1"/>
    <col min="78" max="16384" width="30.5703125" style="1"/>
  </cols>
  <sheetData>
    <row r="1" spans="1:71" hidden="1">
      <c r="A1" s="2" t="s">
        <v>263</v>
      </c>
      <c r="B1" s="2" t="s">
        <v>264</v>
      </c>
      <c r="C1" s="2" t="s">
        <v>265</v>
      </c>
      <c r="D1" s="2" t="s">
        <v>266</v>
      </c>
      <c r="E1" s="2" t="s">
        <v>267</v>
      </c>
      <c r="F1" s="2" t="s">
        <v>268</v>
      </c>
      <c r="G1" s="2" t="s">
        <v>269</v>
      </c>
      <c r="H1" s="2" t="s">
        <v>270</v>
      </c>
      <c r="I1" s="2" t="s">
        <v>271</v>
      </c>
      <c r="J1" s="2" t="s">
        <v>272</v>
      </c>
      <c r="K1" s="2" t="s">
        <v>273</v>
      </c>
      <c r="L1" s="2" t="s">
        <v>274</v>
      </c>
      <c r="M1" s="2" t="s">
        <v>275</v>
      </c>
      <c r="N1" s="2" t="s">
        <v>276</v>
      </c>
      <c r="O1" s="2" t="s">
        <v>277</v>
      </c>
      <c r="P1" s="2" t="s">
        <v>278</v>
      </c>
      <c r="Q1" s="2" t="s">
        <v>279</v>
      </c>
      <c r="R1" s="2" t="s">
        <v>280</v>
      </c>
      <c r="S1" s="2" t="s">
        <v>281</v>
      </c>
      <c r="T1" s="2" t="s">
        <v>282</v>
      </c>
      <c r="U1" s="2" t="s">
        <v>283</v>
      </c>
      <c r="V1" s="2" t="s">
        <v>284</v>
      </c>
      <c r="W1" s="2" t="s">
        <v>285</v>
      </c>
      <c r="X1" s="2" t="s">
        <v>286</v>
      </c>
      <c r="Y1" s="2" t="s">
        <v>287</v>
      </c>
      <c r="Z1" s="2" t="s">
        <v>288</v>
      </c>
      <c r="AA1" s="2" t="s">
        <v>289</v>
      </c>
      <c r="AB1" s="2" t="s">
        <v>290</v>
      </c>
      <c r="AC1" s="2" t="s">
        <v>291</v>
      </c>
      <c r="AD1" s="2" t="s">
        <v>292</v>
      </c>
      <c r="AE1" s="2" t="s">
        <v>293</v>
      </c>
      <c r="AF1" s="2" t="s">
        <v>294</v>
      </c>
      <c r="AG1" s="3" t="s">
        <v>295</v>
      </c>
      <c r="AH1" s="3" t="s">
        <v>296</v>
      </c>
      <c r="AI1" s="8" t="s">
        <v>297</v>
      </c>
      <c r="AJ1" s="4" t="s">
        <v>298</v>
      </c>
      <c r="AK1" s="2" t="s">
        <v>299</v>
      </c>
      <c r="AL1" s="2" t="s">
        <v>300</v>
      </c>
      <c r="AM1" s="2" t="s">
        <v>301</v>
      </c>
      <c r="AN1" s="2" t="s">
        <v>302</v>
      </c>
      <c r="AO1" s="2" t="s">
        <v>303</v>
      </c>
      <c r="AP1" s="2" t="s">
        <v>304</v>
      </c>
      <c r="AQ1" s="2" t="s">
        <v>305</v>
      </c>
      <c r="AR1" s="2" t="s">
        <v>306</v>
      </c>
      <c r="AS1" s="2" t="s">
        <v>307</v>
      </c>
      <c r="AT1" s="2" t="s">
        <v>308</v>
      </c>
      <c r="AU1" s="2" t="s">
        <v>309</v>
      </c>
      <c r="AV1" s="2" t="s">
        <v>310</v>
      </c>
      <c r="AW1" s="2" t="s">
        <v>311</v>
      </c>
      <c r="AX1" s="2" t="s">
        <v>312</v>
      </c>
      <c r="AY1" s="2" t="s">
        <v>313</v>
      </c>
      <c r="AZ1" s="2" t="s">
        <v>314</v>
      </c>
      <c r="BA1" s="2" t="s">
        <v>315</v>
      </c>
      <c r="BB1" s="2" t="s">
        <v>316</v>
      </c>
      <c r="BC1" s="7" t="s">
        <v>317</v>
      </c>
      <c r="BD1" s="7" t="s">
        <v>318</v>
      </c>
      <c r="BE1" s="7" t="s">
        <v>319</v>
      </c>
      <c r="BF1" s="7" t="s">
        <v>320</v>
      </c>
      <c r="BG1" s="7" t="s">
        <v>321</v>
      </c>
      <c r="BH1" s="7" t="s">
        <v>322</v>
      </c>
      <c r="BI1" s="2" t="s">
        <v>323</v>
      </c>
      <c r="BJ1" s="7" t="s">
        <v>324</v>
      </c>
      <c r="BK1" s="7" t="s">
        <v>325</v>
      </c>
      <c r="BL1" s="7" t="s">
        <v>326</v>
      </c>
      <c r="BM1" s="7" t="s">
        <v>327</v>
      </c>
      <c r="BN1" s="7" t="s">
        <v>328</v>
      </c>
      <c r="BO1" s="7" t="s">
        <v>329</v>
      </c>
      <c r="BP1" s="7" t="s">
        <v>330</v>
      </c>
      <c r="BQ1" s="1"/>
      <c r="BR1" s="1"/>
      <c r="BS1" s="1"/>
    </row>
    <row r="2" spans="1:71" customFormat="1" ht="63.75" customHeight="1">
      <c r="A2" s="812" t="s">
        <v>331</v>
      </c>
      <c r="B2" s="812" t="s">
        <v>332</v>
      </c>
      <c r="C2" s="812" t="s">
        <v>333</v>
      </c>
      <c r="D2" s="812" t="s">
        <v>334</v>
      </c>
      <c r="E2" s="812" t="s">
        <v>335</v>
      </c>
      <c r="F2" s="812" t="s">
        <v>336</v>
      </c>
      <c r="G2" s="812" t="s">
        <v>337</v>
      </c>
      <c r="H2" s="812" t="s">
        <v>338</v>
      </c>
      <c r="I2" s="812" t="s">
        <v>339</v>
      </c>
      <c r="J2" s="813" t="s">
        <v>340</v>
      </c>
      <c r="K2" s="813" t="s">
        <v>341</v>
      </c>
      <c r="L2" s="812" t="s">
        <v>342</v>
      </c>
      <c r="M2" s="813" t="s">
        <v>343</v>
      </c>
      <c r="N2" s="814" t="s">
        <v>344</v>
      </c>
      <c r="O2" s="814" t="s">
        <v>345</v>
      </c>
      <c r="P2" s="814" t="s">
        <v>346</v>
      </c>
      <c r="Q2" s="814" t="s">
        <v>347</v>
      </c>
      <c r="R2" s="815" t="s">
        <v>348</v>
      </c>
      <c r="S2" s="815" t="s">
        <v>349</v>
      </c>
      <c r="T2" s="815" t="s">
        <v>350</v>
      </c>
      <c r="U2" s="815" t="s">
        <v>351</v>
      </c>
      <c r="V2" s="815" t="s">
        <v>352</v>
      </c>
      <c r="W2" s="815" t="s">
        <v>353</v>
      </c>
      <c r="X2" s="815" t="s">
        <v>354</v>
      </c>
      <c r="Y2" s="815" t="s">
        <v>355</v>
      </c>
      <c r="Z2" s="815" t="s">
        <v>356</v>
      </c>
      <c r="AA2" s="815" t="s">
        <v>357</v>
      </c>
      <c r="AB2" s="815" t="s">
        <v>358</v>
      </c>
      <c r="AC2" s="815" t="s">
        <v>359</v>
      </c>
      <c r="AD2" s="815" t="s">
        <v>360</v>
      </c>
      <c r="AE2" s="815" t="s">
        <v>361</v>
      </c>
      <c r="AF2" s="815" t="s">
        <v>362</v>
      </c>
      <c r="AG2" s="816" t="s">
        <v>172</v>
      </c>
      <c r="AH2" s="816" t="s">
        <v>363</v>
      </c>
      <c r="AI2" s="816" t="s">
        <v>364</v>
      </c>
      <c r="AJ2" s="815" t="s">
        <v>365</v>
      </c>
      <c r="AK2" s="815" t="s">
        <v>366</v>
      </c>
      <c r="AL2" s="815" t="s">
        <v>367</v>
      </c>
      <c r="AM2" s="815" t="s">
        <v>176</v>
      </c>
      <c r="AN2" s="815" t="s">
        <v>175</v>
      </c>
      <c r="AO2" s="815" t="s">
        <v>368</v>
      </c>
      <c r="AP2" s="817" t="s">
        <v>369</v>
      </c>
      <c r="AQ2" s="817" t="s">
        <v>370</v>
      </c>
      <c r="AR2" s="817" t="s">
        <v>371</v>
      </c>
      <c r="AS2" s="815" t="s">
        <v>372</v>
      </c>
      <c r="AT2" s="818" t="s">
        <v>373</v>
      </c>
      <c r="AU2" s="818" t="s">
        <v>374</v>
      </c>
      <c r="AV2" s="818" t="s">
        <v>375</v>
      </c>
      <c r="AW2" s="818" t="s">
        <v>376</v>
      </c>
      <c r="AX2" s="818" t="s">
        <v>377</v>
      </c>
      <c r="AY2" s="818" t="s">
        <v>378</v>
      </c>
      <c r="AZ2" s="818" t="s">
        <v>379</v>
      </c>
      <c r="BA2" s="818" t="s">
        <v>380</v>
      </c>
      <c r="BB2" s="818" t="s">
        <v>381</v>
      </c>
      <c r="BC2" s="818" t="s">
        <v>382</v>
      </c>
      <c r="BD2" s="818" t="s">
        <v>383</v>
      </c>
      <c r="BE2" s="818" t="s">
        <v>384</v>
      </c>
      <c r="BF2" s="818" t="s">
        <v>385</v>
      </c>
      <c r="BG2" s="818" t="s">
        <v>386</v>
      </c>
      <c r="BH2" s="818" t="s">
        <v>387</v>
      </c>
      <c r="BI2" s="818" t="s">
        <v>388</v>
      </c>
      <c r="BJ2" s="819" t="s">
        <v>389</v>
      </c>
      <c r="BK2" s="819" t="s">
        <v>390</v>
      </c>
      <c r="BL2" s="819" t="s">
        <v>391</v>
      </c>
      <c r="BM2" s="819" t="s">
        <v>392</v>
      </c>
      <c r="BN2" s="819" t="s">
        <v>393</v>
      </c>
      <c r="BO2" s="819" t="s">
        <v>394</v>
      </c>
      <c r="BP2" s="819" t="s">
        <v>395</v>
      </c>
    </row>
    <row r="3" spans="1:71">
      <c r="A3" s="1" t="s">
        <v>396</v>
      </c>
      <c r="B3" s="1" t="s">
        <v>2</v>
      </c>
      <c r="D3" s="1">
        <f>'Project Info'!E23</f>
        <v>0</v>
      </c>
      <c r="G3" s="1">
        <f>'Project Info'!E25</f>
        <v>0</v>
      </c>
      <c r="I3" s="5"/>
      <c r="J3" s="5"/>
      <c r="K3" s="5"/>
      <c r="L3" s="5">
        <f>'Project Info'!E35</f>
        <v>0</v>
      </c>
      <c r="M3" s="5"/>
      <c r="N3" s="1">
        <f>ROUND('Project Info'!E34,0)</f>
        <v>0</v>
      </c>
      <c r="O3" s="1">
        <f>ROUND('Project Info'!E31,0)</f>
        <v>0</v>
      </c>
      <c r="Q3" s="1">
        <f>ROUND('Project Info'!E33,0)</f>
        <v>0</v>
      </c>
      <c r="R3" s="9">
        <v>43742</v>
      </c>
      <c r="S3" s="6">
        <f>'Project Info'!E36</f>
        <v>0</v>
      </c>
      <c r="T3" s="6" t="e">
        <f>ROUND('GHG Summary'!C21,0)</f>
        <v>#VALUE!</v>
      </c>
      <c r="AA3" s="6" t="e">
        <f>ROUND('Co-benefits Summary'!E20,0)</f>
        <v>#VALUE!</v>
      </c>
      <c r="AB3" s="6" t="e">
        <f>ROUND('Co-benefits Summary'!E22,0)</f>
        <v>#VALUE!</v>
      </c>
      <c r="AC3" s="6" t="e">
        <f>ROUND('Co-benefits Summary'!E21,0)</f>
        <v>#VALUE!</v>
      </c>
      <c r="AD3" s="6" t="e">
        <f>ROUND('Co-benefits Summary'!D20,0)</f>
        <v>#VALUE!</v>
      </c>
      <c r="AE3" s="6" t="e">
        <f>ROUND('Co-benefits Summary'!D22,0)</f>
        <v>#VALUE!</v>
      </c>
      <c r="AF3" s="6" t="e">
        <f>ROUND('Co-benefits Summary'!D21,0)</f>
        <v>#VALUE!</v>
      </c>
      <c r="AG3" s="6" t="e">
        <f>ROUND('Co-benefits Summary'!C14,0)</f>
        <v>#VALUE!</v>
      </c>
      <c r="AJ3" s="6"/>
      <c r="AK3" s="6" t="e">
        <f>ROUND('Co-benefits Summary'!C15,0)</f>
        <v>#VALUE!</v>
      </c>
      <c r="AL3" s="6" t="e">
        <f>ROUND('Co-benefits Summary'!C16,0)</f>
        <v>#VALUE!</v>
      </c>
      <c r="AM3" s="6" t="e">
        <f>ROUND('Co-benefits Summary'!C18,0)</f>
        <v>#VALUE!</v>
      </c>
      <c r="AN3" s="6" t="e">
        <f>ROUND('Co-benefits Summary'!C17,0)</f>
        <v>#VALUE!</v>
      </c>
      <c r="BC3">
        <f>IF(Table13[[#This Row],[Benefits Criteria Table
Step 1: Disadvantaged Community? (Y/N)]]="Yes",Table13[[#This Row],[Count]],0)</f>
        <v>0</v>
      </c>
      <c r="BD3">
        <f>IF(Table13[[#This Row],[Benefits Criteria Table
Step 1: Disadvantaged Community? (Y/N)]]="Yes",Table13[[#This Row],[Total GGRF Funding Amount from this Program ($)]],0)</f>
        <v>0</v>
      </c>
      <c r="BE3">
        <f>IF(Table13[[#This Row],[Benefits Criteria Table
Step 1: Low-income Community or Low-income Household? (Y/N)]]="Yes",Table13[[#This Row],[Count]],0)</f>
        <v>0</v>
      </c>
      <c r="BF3">
        <f>IF(Table13[[#This Row],[Benefits Criteria Table
Step 1: Low-income Community or Low-income Household? (Y/N)]]="Yes",Table13[[#This Row],[Total GGRF Funding Amount from this Program ($)]],0)</f>
        <v>0</v>
      </c>
      <c r="BG3">
        <f>IF(Table13[[#This Row],[Benefits Criteria Table
Step 1: Low-income 1/2-mile Buffer Region? (Y/N)]]="Yes",Table13[[#This Row],[Count]],0)</f>
        <v>0</v>
      </c>
      <c r="BH3">
        <f>IF(Table13[[#This Row],[Benefits Criteria Table
Step 1: Low-income 1/2-mile Buffer Region? (Y/N)]]="Yes",Table13[[#This Row],[Total GGRF Funding Amount from this Program ($)]],0)</f>
        <v>0</v>
      </c>
      <c r="BI3" s="1"/>
      <c r="BJ3" t="str">
        <f>IF(Table13[[#This Row],[Benefits Criteria Table
Step 1: Disadvantaged Community? (Y/N)]]="YES",IF(Table13[[#This Row],[Select a Priority Population]]="Disadvantaged Community",Table13[[#This Row],[Count]],0),"")</f>
        <v/>
      </c>
      <c r="BK3" t="str">
        <f>IF(Table13[[#This Row],[Benefits Criteria Table
Step 1: Disadvantaged Community? (Y/N)]]="YES",IF(Table13[[#This Row],[Select a Priority Population]]="Disadvantaged Community",Table13[[#This Row],[Qualifying Disadvantaged Community Benefit Amount ($)]],0),"")</f>
        <v/>
      </c>
      <c r="BL3">
        <f>IF(Table13[[#This Row],[Benefits Criteria Table
Step 1: Low-income Community or Low-income Household? (Y/N)]]="Yes",IF(Table13[[#This Row],[Select a Priority Population]]="Low-income Community",Table13[[#This Row],[Count]],0),0)</f>
        <v>0</v>
      </c>
      <c r="BM3">
        <f>IF(Table13[[#This Row],[Benefits Criteria Table
Step 1: Low-income Community or Low-income Household? (Y/N)]]="Yes",IF(Table13[[#This Row],[Select a Priority Population]]="Low-income Community",Table13[[#This Row],[Total GGRF Funding Amount from this Program ($)]],0),0)</f>
        <v>0</v>
      </c>
      <c r="BN3">
        <f>IF(Table13[[#This Row],[Benefits Criteria Table
Step 1: Low-income 1/2-mile Buffer Region? (Y/N)]]="Yes",IF(Table13[[#This Row],[Select a Priority Population]]="1/2 Mile Buffer Zone",Table13[[#This Row],[Count]],0),0)</f>
        <v>0</v>
      </c>
      <c r="BO3">
        <f>IF(Table13[[#This Row],[Benefits Criteria Table
Step 1: Low-income 1/2-mile Buffer Region? (Y/N)]]="Yes",IF(Table13[[#This Row],[Select a Priority Population]]="1/2 Mile Buffer Zone",Table13[[#This Row],[Total GGRF Funding Amount from this Program ($)]],0),0)</f>
        <v>0</v>
      </c>
      <c r="BP3">
        <f>IF(ISBLANK(Table13[[#This Row],[Project ID]]), 0, 1)</f>
        <v>0</v>
      </c>
      <c r="BQ3" s="1"/>
      <c r="BR3" s="1"/>
      <c r="BS3" s="1"/>
    </row>
    <row r="4" spans="1:71" hidden="1">
      <c r="G4" s="1" t="str">
        <f>'Project Info'!E26</f>
        <v>To be completed by CEC</v>
      </c>
      <c r="I4" s="5"/>
      <c r="J4" s="5"/>
      <c r="K4" s="5"/>
      <c r="L4" s="5">
        <f>'Project Info'!E36</f>
        <v>0</v>
      </c>
      <c r="M4" s="5"/>
      <c r="N4" s="1">
        <f>ROUND('Project Info'!E35,0)</f>
        <v>0</v>
      </c>
      <c r="O4" s="1">
        <f>ROUND('Project Info'!E32,0)</f>
        <v>0</v>
      </c>
      <c r="Q4" s="1">
        <f>ROUND('Project Info'!E34,0)</f>
        <v>0</v>
      </c>
      <c r="S4" s="6">
        <f>'Project Info'!E37</f>
        <v>0</v>
      </c>
      <c r="T4" s="6" t="e">
        <f>ROUND('GHG Summary'!C22,0)</f>
        <v>#VALUE!</v>
      </c>
      <c r="AA4" s="6" t="e">
        <f>ROUND('Co-benefits Summary'!E21,0)</f>
        <v>#VALUE!</v>
      </c>
      <c r="AB4" s="6" t="e">
        <f>ROUND('Co-benefits Summary'!E23,0)</f>
        <v>#VALUE!</v>
      </c>
      <c r="AC4" s="6" t="e">
        <f>ROUND('Co-benefits Summary'!E22,0)</f>
        <v>#VALUE!</v>
      </c>
      <c r="AD4" s="6" t="e">
        <f>ROUND('Co-benefits Summary'!D21,0)</f>
        <v>#VALUE!</v>
      </c>
      <c r="AE4" s="6" t="e">
        <f>ROUND('Co-benefits Summary'!D23,0)</f>
        <v>#VALUE!</v>
      </c>
      <c r="AF4" s="6" t="e">
        <f>ROUND('Co-benefits Summary'!D22,0)</f>
        <v>#VALUE!</v>
      </c>
      <c r="AG4" s="6" t="e">
        <f>ROUND('Co-benefits Summary'!C15,0)</f>
        <v>#VALUE!</v>
      </c>
      <c r="AJ4" s="6" t="e">
        <f>ROUND('Co-benefits Summary'!C16,0)</f>
        <v>#VALUE!</v>
      </c>
      <c r="AK4" s="6" t="e">
        <f>ROUND('Co-benefits Summary'!C16,0)</f>
        <v>#VALUE!</v>
      </c>
      <c r="AL4" s="6" t="e">
        <f>ROUND('Co-benefits Summary'!C17,0)</f>
        <v>#VALUE!</v>
      </c>
      <c r="AM4" s="6" t="e">
        <f>ROUND('Co-benefits Summary'!C19,0)</f>
        <v>#VALUE!</v>
      </c>
      <c r="AN4" s="6" t="e">
        <f>ROUND('Co-benefits Summary'!C18,0)</f>
        <v>#VALUE!</v>
      </c>
      <c r="BC4">
        <f>IF(Table13[[#This Row],[Benefits Criteria Table
Step 1: Disadvantaged Community? (Y/N)]]="Yes",Table13[[#This Row],[Count]],0)</f>
        <v>0</v>
      </c>
      <c r="BD4">
        <f>IF(Table13[[#This Row],[Benefits Criteria Table
Step 1: Disadvantaged Community? (Y/N)]]="Yes",Table13[[#This Row],[Total GGRF Funding Amount from this Program ($)]],0)</f>
        <v>0</v>
      </c>
      <c r="BE4">
        <f>IF(Table13[[#This Row],[Benefits Criteria Table
Step 1: Low-income Community or Low-income Household? (Y/N)]]="Yes",Table13[[#This Row],[Count]],0)</f>
        <v>0</v>
      </c>
      <c r="BF4">
        <f>IF(Table13[[#This Row],[Benefits Criteria Table
Step 1: Low-income Community or Low-income Household? (Y/N)]]="Yes",Table13[[#This Row],[Total GGRF Funding Amount from this Program ($)]],0)</f>
        <v>0</v>
      </c>
      <c r="BG4">
        <f>IF(Table13[[#This Row],[Benefits Criteria Table
Step 1: Low-income 1/2-mile Buffer Region? (Y/N)]]="Yes",Table13[[#This Row],[Count]],0)</f>
        <v>0</v>
      </c>
      <c r="BH4">
        <f>IF(Table13[[#This Row],[Benefits Criteria Table
Step 1: Low-income 1/2-mile Buffer Region? (Y/N)]]="Yes",Table13[[#This Row],[Total GGRF Funding Amount from this Program ($)]],0)</f>
        <v>0</v>
      </c>
      <c r="BI4" s="1"/>
      <c r="BJ4" t="str">
        <f>IF(Table13[[#This Row],[Benefits Criteria Table
Step 1: Disadvantaged Community? (Y/N)]]="YES",IF(Table13[[#This Row],[Select a Priority Population]]="Disadvantaged Community",Table13[[#This Row],[Count]],0),"")</f>
        <v/>
      </c>
      <c r="BK4" t="str">
        <f>IF(Table13[[#This Row],[Benefits Criteria Table
Step 1: Disadvantaged Community? (Y/N)]]="YES",IF(Table13[[#This Row],[Select a Priority Population]]="Disadvantaged Community",Table13[[#This Row],[Qualifying Disadvantaged Community Benefit Amount ($)]],0),"")</f>
        <v/>
      </c>
      <c r="BL4">
        <f>IF(Table13[[#This Row],[Benefits Criteria Table
Step 1: Low-income Community or Low-income Household? (Y/N)]]="Yes",IF(Table13[[#This Row],[Select a Priority Population]]="Low-income Community",Table13[[#This Row],[Count]],0),0)</f>
        <v>0</v>
      </c>
      <c r="BM4">
        <f>IF(Table13[[#This Row],[Benefits Criteria Table
Step 1: Low-income Community or Low-income Household? (Y/N)]]="Yes",IF(Table13[[#This Row],[Select a Priority Population]]="Low-income Community",Table13[[#This Row],[Total GGRF Funding Amount from this Program ($)]],0),0)</f>
        <v>0</v>
      </c>
      <c r="BN4">
        <f>IF(Table13[[#This Row],[Benefits Criteria Table
Step 1: Low-income 1/2-mile Buffer Region? (Y/N)]]="Yes",IF(Table13[[#This Row],[Select a Priority Population]]="1/2 Mile Buffer Zone",Table13[[#This Row],[Count]],0),0)</f>
        <v>0</v>
      </c>
      <c r="BO4">
        <f>IF(Table13[[#This Row],[Benefits Criteria Table
Step 1: Low-income 1/2-mile Buffer Region? (Y/N)]]="Yes",IF(Table13[[#This Row],[Select a Priority Population]]="1/2 Mile Buffer Zone",Table13[[#This Row],[Total GGRF Funding Amount from this Program ($)]],0),0)</f>
        <v>0</v>
      </c>
      <c r="BP4">
        <f>IF(ISBLANK(Table13[[#This Row],[Project ID]]), 0, 1)</f>
        <v>0</v>
      </c>
      <c r="BQ4" s="1"/>
      <c r="BR4" s="1"/>
      <c r="BS4" s="1"/>
    </row>
    <row r="5" spans="1:71" hidden="1">
      <c r="G5" s="1">
        <f>'Project Info'!E27</f>
        <v>0</v>
      </c>
      <c r="I5" s="5"/>
      <c r="J5" s="5"/>
      <c r="K5" s="5"/>
      <c r="L5" s="5">
        <f>'Project Info'!E37</f>
        <v>0</v>
      </c>
      <c r="M5" s="5"/>
      <c r="N5" s="1">
        <f>ROUND('Project Info'!E36,0)</f>
        <v>0</v>
      </c>
      <c r="O5" s="1">
        <f>ROUND('Project Info'!E33,0)</f>
        <v>0</v>
      </c>
      <c r="Q5" s="1">
        <f>ROUND('Project Info'!E35,0)</f>
        <v>0</v>
      </c>
      <c r="S5" s="6">
        <f>'Project Info'!E38</f>
        <v>0</v>
      </c>
      <c r="T5" s="6" t="e">
        <f>ROUND('GHG Summary'!C23,0)</f>
        <v>#VALUE!</v>
      </c>
      <c r="AA5" s="6" t="e">
        <f>ROUND('Co-benefits Summary'!E22,0)</f>
        <v>#VALUE!</v>
      </c>
      <c r="AB5" s="6" t="e">
        <f>ROUND('Co-benefits Summary'!E24,0)</f>
        <v>#VALUE!</v>
      </c>
      <c r="AC5" s="6" t="e">
        <f>ROUND('Co-benefits Summary'!E23,0)</f>
        <v>#VALUE!</v>
      </c>
      <c r="AD5" s="6" t="e">
        <f>ROUND('Co-benefits Summary'!D22,0)</f>
        <v>#VALUE!</v>
      </c>
      <c r="AE5" s="6">
        <f>ROUND('Co-benefits Summary'!D24,0)</f>
        <v>0</v>
      </c>
      <c r="AF5" s="6" t="e">
        <f>ROUND('Co-benefits Summary'!D23,0)</f>
        <v>#VALUE!</v>
      </c>
      <c r="AG5" s="6" t="e">
        <f>ROUND('Co-benefits Summary'!C16,0)</f>
        <v>#VALUE!</v>
      </c>
      <c r="AJ5" s="6" t="e">
        <f>ROUND('Co-benefits Summary'!C17,0)</f>
        <v>#VALUE!</v>
      </c>
      <c r="AK5" s="6" t="e">
        <f>ROUND('Co-benefits Summary'!C17,0)</f>
        <v>#VALUE!</v>
      </c>
      <c r="AL5" s="6" t="e">
        <f>ROUND('Co-benefits Summary'!C18,0)</f>
        <v>#VALUE!</v>
      </c>
      <c r="AM5" s="6" t="e">
        <f>ROUND('Co-benefits Summary'!C20,0)</f>
        <v>#VALUE!</v>
      </c>
      <c r="AN5" s="6" t="e">
        <f>ROUND('Co-benefits Summary'!C19,0)</f>
        <v>#VALUE!</v>
      </c>
      <c r="BC5">
        <f>IF(Table13[[#This Row],[Benefits Criteria Table
Step 1: Disadvantaged Community? (Y/N)]]="Yes",Table13[[#This Row],[Count]],0)</f>
        <v>0</v>
      </c>
      <c r="BD5">
        <f>IF(Table13[[#This Row],[Benefits Criteria Table
Step 1: Disadvantaged Community? (Y/N)]]="Yes",Table13[[#This Row],[Total GGRF Funding Amount from this Program ($)]],0)</f>
        <v>0</v>
      </c>
      <c r="BE5">
        <f>IF(Table13[[#This Row],[Benefits Criteria Table
Step 1: Low-income Community or Low-income Household? (Y/N)]]="Yes",Table13[[#This Row],[Count]],0)</f>
        <v>0</v>
      </c>
      <c r="BF5">
        <f>IF(Table13[[#This Row],[Benefits Criteria Table
Step 1: Low-income Community or Low-income Household? (Y/N)]]="Yes",Table13[[#This Row],[Total GGRF Funding Amount from this Program ($)]],0)</f>
        <v>0</v>
      </c>
      <c r="BG5">
        <f>IF(Table13[[#This Row],[Benefits Criteria Table
Step 1: Low-income 1/2-mile Buffer Region? (Y/N)]]="Yes",Table13[[#This Row],[Count]],0)</f>
        <v>0</v>
      </c>
      <c r="BH5">
        <f>IF(Table13[[#This Row],[Benefits Criteria Table
Step 1: Low-income 1/2-mile Buffer Region? (Y/N)]]="Yes",Table13[[#This Row],[Total GGRF Funding Amount from this Program ($)]],0)</f>
        <v>0</v>
      </c>
      <c r="BI5" s="1"/>
      <c r="BJ5" t="str">
        <f>IF(Table13[[#This Row],[Benefits Criteria Table
Step 1: Disadvantaged Community? (Y/N)]]="YES",IF(Table13[[#This Row],[Select a Priority Population]]="Disadvantaged Community",Table13[[#This Row],[Count]],0),"")</f>
        <v/>
      </c>
      <c r="BK5" t="str">
        <f>IF(Table13[[#This Row],[Benefits Criteria Table
Step 1: Disadvantaged Community? (Y/N)]]="YES",IF(Table13[[#This Row],[Select a Priority Population]]="Disadvantaged Community",Table13[[#This Row],[Qualifying Disadvantaged Community Benefit Amount ($)]],0),"")</f>
        <v/>
      </c>
      <c r="BL5">
        <f>IF(Table13[[#This Row],[Benefits Criteria Table
Step 1: Low-income Community or Low-income Household? (Y/N)]]="Yes",IF(Table13[[#This Row],[Select a Priority Population]]="Low-income Community",Table13[[#This Row],[Count]],0),0)</f>
        <v>0</v>
      </c>
      <c r="BM5">
        <f>IF(Table13[[#This Row],[Benefits Criteria Table
Step 1: Low-income Community or Low-income Household? (Y/N)]]="Yes",IF(Table13[[#This Row],[Select a Priority Population]]="Low-income Community",Table13[[#This Row],[Total GGRF Funding Amount from this Program ($)]],0),0)</f>
        <v>0</v>
      </c>
      <c r="BN5">
        <f>IF(Table13[[#This Row],[Benefits Criteria Table
Step 1: Low-income 1/2-mile Buffer Region? (Y/N)]]="Yes",IF(Table13[[#This Row],[Select a Priority Population]]="1/2 Mile Buffer Zone",Table13[[#This Row],[Count]],0),0)</f>
        <v>0</v>
      </c>
      <c r="BO5">
        <f>IF(Table13[[#This Row],[Benefits Criteria Table
Step 1: Low-income 1/2-mile Buffer Region? (Y/N)]]="Yes",IF(Table13[[#This Row],[Select a Priority Population]]="1/2 Mile Buffer Zone",Table13[[#This Row],[Total GGRF Funding Amount from this Program ($)]],0),0)</f>
        <v>0</v>
      </c>
      <c r="BP5">
        <f>IF(ISBLANK(Table13[[#This Row],[Project ID]]), 0, 1)</f>
        <v>0</v>
      </c>
      <c r="BQ5" s="1"/>
      <c r="BR5" s="1"/>
      <c r="BS5" s="1"/>
    </row>
    <row r="6" spans="1:71" hidden="1">
      <c r="G6" s="1">
        <f>'Project Info'!E28</f>
        <v>0</v>
      </c>
      <c r="I6" s="5"/>
      <c r="J6" s="5"/>
      <c r="K6" s="5"/>
      <c r="L6" s="5">
        <f>'Project Info'!E38</f>
        <v>0</v>
      </c>
      <c r="M6" s="5"/>
      <c r="N6" s="1">
        <f>ROUND('Project Info'!E37,0)</f>
        <v>0</v>
      </c>
      <c r="O6" s="1">
        <f>ROUND('Project Info'!E34,0)</f>
        <v>0</v>
      </c>
      <c r="Q6" s="1">
        <f>ROUND('Project Info'!E36,0)</f>
        <v>0</v>
      </c>
      <c r="S6" s="6">
        <f>'Project Info'!E39</f>
        <v>0</v>
      </c>
      <c r="T6" s="6" t="e">
        <f>ROUND('GHG Summary'!C24,0)</f>
        <v>#VALUE!</v>
      </c>
      <c r="AA6" s="6" t="e">
        <f>ROUND('Co-benefits Summary'!E23,0)</f>
        <v>#VALUE!</v>
      </c>
      <c r="AB6" s="6">
        <f>ROUND('Co-benefits Summary'!E25,0)</f>
        <v>0</v>
      </c>
      <c r="AC6" s="6" t="e">
        <f>ROUND('Co-benefits Summary'!E24,0)</f>
        <v>#VALUE!</v>
      </c>
      <c r="AD6" s="6" t="e">
        <f>ROUND('Co-benefits Summary'!D23,0)</f>
        <v>#VALUE!</v>
      </c>
      <c r="AE6" s="6">
        <f>ROUND('Co-benefits Summary'!D25,0)</f>
        <v>0</v>
      </c>
      <c r="AF6" s="6">
        <f>ROUND('Co-benefits Summary'!D24,0)</f>
        <v>0</v>
      </c>
      <c r="AG6" s="6" t="e">
        <f>ROUND('Co-benefits Summary'!C17,0)</f>
        <v>#VALUE!</v>
      </c>
      <c r="AJ6" s="6" t="e">
        <f>ROUND('Co-benefits Summary'!C18,0)</f>
        <v>#VALUE!</v>
      </c>
      <c r="AK6" s="6" t="e">
        <f>ROUND('Co-benefits Summary'!C18,0)</f>
        <v>#VALUE!</v>
      </c>
      <c r="AL6" s="6" t="e">
        <f>ROUND('Co-benefits Summary'!C19,0)</f>
        <v>#VALUE!</v>
      </c>
      <c r="AM6" s="6" t="e">
        <f>ROUND('Co-benefits Summary'!C21,0)</f>
        <v>#VALUE!</v>
      </c>
      <c r="AN6" s="6" t="e">
        <f>ROUND('Co-benefits Summary'!C20,0)</f>
        <v>#VALUE!</v>
      </c>
      <c r="BC6">
        <f>IF(Table13[[#This Row],[Benefits Criteria Table
Step 1: Disadvantaged Community? (Y/N)]]="Yes",Table13[[#This Row],[Count]],0)</f>
        <v>0</v>
      </c>
      <c r="BD6">
        <f>IF(Table13[[#This Row],[Benefits Criteria Table
Step 1: Disadvantaged Community? (Y/N)]]="Yes",Table13[[#This Row],[Total GGRF Funding Amount from this Program ($)]],0)</f>
        <v>0</v>
      </c>
      <c r="BE6">
        <f>IF(Table13[[#This Row],[Benefits Criteria Table
Step 1: Low-income Community or Low-income Household? (Y/N)]]="Yes",Table13[[#This Row],[Count]],0)</f>
        <v>0</v>
      </c>
      <c r="BF6">
        <f>IF(Table13[[#This Row],[Benefits Criteria Table
Step 1: Low-income Community or Low-income Household? (Y/N)]]="Yes",Table13[[#This Row],[Total GGRF Funding Amount from this Program ($)]],0)</f>
        <v>0</v>
      </c>
      <c r="BG6">
        <f>IF(Table13[[#This Row],[Benefits Criteria Table
Step 1: Low-income 1/2-mile Buffer Region? (Y/N)]]="Yes",Table13[[#This Row],[Count]],0)</f>
        <v>0</v>
      </c>
      <c r="BH6">
        <f>IF(Table13[[#This Row],[Benefits Criteria Table
Step 1: Low-income 1/2-mile Buffer Region? (Y/N)]]="Yes",Table13[[#This Row],[Total GGRF Funding Amount from this Program ($)]],0)</f>
        <v>0</v>
      </c>
      <c r="BI6" s="1"/>
      <c r="BJ6" t="str">
        <f>IF(Table13[[#This Row],[Benefits Criteria Table
Step 1: Disadvantaged Community? (Y/N)]]="YES",IF(Table13[[#This Row],[Select a Priority Population]]="Disadvantaged Community",Table13[[#This Row],[Count]],0),"")</f>
        <v/>
      </c>
      <c r="BK6" t="str">
        <f>IF(Table13[[#This Row],[Benefits Criteria Table
Step 1: Disadvantaged Community? (Y/N)]]="YES",IF(Table13[[#This Row],[Select a Priority Population]]="Disadvantaged Community",Table13[[#This Row],[Qualifying Disadvantaged Community Benefit Amount ($)]],0),"")</f>
        <v/>
      </c>
      <c r="BL6">
        <f>IF(Table13[[#This Row],[Benefits Criteria Table
Step 1: Low-income Community or Low-income Household? (Y/N)]]="Yes",IF(Table13[[#This Row],[Select a Priority Population]]="Low-income Community",Table13[[#This Row],[Count]],0),0)</f>
        <v>0</v>
      </c>
      <c r="BM6">
        <f>IF(Table13[[#This Row],[Benefits Criteria Table
Step 1: Low-income Community or Low-income Household? (Y/N)]]="Yes",IF(Table13[[#This Row],[Select a Priority Population]]="Low-income Community",Table13[[#This Row],[Total GGRF Funding Amount from this Program ($)]],0),0)</f>
        <v>0</v>
      </c>
      <c r="BN6">
        <f>IF(Table13[[#This Row],[Benefits Criteria Table
Step 1: Low-income 1/2-mile Buffer Region? (Y/N)]]="Yes",IF(Table13[[#This Row],[Select a Priority Population]]="1/2 Mile Buffer Zone",Table13[[#This Row],[Count]],0),0)</f>
        <v>0</v>
      </c>
      <c r="BO6">
        <f>IF(Table13[[#This Row],[Benefits Criteria Table
Step 1: Low-income 1/2-mile Buffer Region? (Y/N)]]="Yes",IF(Table13[[#This Row],[Select a Priority Population]]="1/2 Mile Buffer Zone",Table13[[#This Row],[Total GGRF Funding Amount from this Program ($)]],0),0)</f>
        <v>0</v>
      </c>
      <c r="BP6">
        <f>IF(ISBLANK(Table13[[#This Row],[Project ID]]), 0, 1)</f>
        <v>0</v>
      </c>
      <c r="BQ6" s="1"/>
      <c r="BR6" s="1"/>
      <c r="BS6" s="1"/>
    </row>
    <row r="7" spans="1:71" hidden="1">
      <c r="G7" s="1">
        <f>'Project Info'!E29</f>
        <v>0</v>
      </c>
      <c r="I7" s="5"/>
      <c r="J7" s="5"/>
      <c r="K7" s="5"/>
      <c r="L7" s="5">
        <f>'Project Info'!E39</f>
        <v>0</v>
      </c>
      <c r="M7" s="5"/>
      <c r="N7" s="1">
        <f>ROUND('Project Info'!E38,0)</f>
        <v>0</v>
      </c>
      <c r="O7" s="1">
        <f>ROUND('Project Info'!E35,0)</f>
        <v>0</v>
      </c>
      <c r="Q7" s="1">
        <f>ROUND('Project Info'!E37,0)</f>
        <v>0</v>
      </c>
      <c r="S7" s="6">
        <f>'Project Info'!E40</f>
        <v>0</v>
      </c>
      <c r="T7" s="6">
        <f>ROUND('GHG Summary'!C25,0)</f>
        <v>0</v>
      </c>
      <c r="AA7" s="6" t="e">
        <f>ROUND('Co-benefits Summary'!E24,0)</f>
        <v>#VALUE!</v>
      </c>
      <c r="AB7" s="6">
        <f>ROUND('Co-benefits Summary'!E26,0)</f>
        <v>0</v>
      </c>
      <c r="AC7" s="6">
        <f>ROUND('Co-benefits Summary'!E25,0)</f>
        <v>0</v>
      </c>
      <c r="AD7" s="6">
        <f>ROUND('Co-benefits Summary'!D24,0)</f>
        <v>0</v>
      </c>
      <c r="AE7" s="6">
        <f>ROUND('Co-benefits Summary'!D26,0)</f>
        <v>0</v>
      </c>
      <c r="AF7" s="6">
        <f>ROUND('Co-benefits Summary'!D25,0)</f>
        <v>0</v>
      </c>
      <c r="AG7" s="6" t="e">
        <f>ROUND('Co-benefits Summary'!C18,0)</f>
        <v>#VALUE!</v>
      </c>
      <c r="AJ7" s="6" t="e">
        <f>ROUND('Co-benefits Summary'!C19,0)</f>
        <v>#VALUE!</v>
      </c>
      <c r="AK7" s="6" t="e">
        <f>ROUND('Co-benefits Summary'!C19,0)</f>
        <v>#VALUE!</v>
      </c>
      <c r="AL7" s="6" t="e">
        <f>ROUND('Co-benefits Summary'!C20,0)</f>
        <v>#VALUE!</v>
      </c>
      <c r="AM7" s="6" t="e">
        <f>ROUND('Co-benefits Summary'!C22,0)</f>
        <v>#VALUE!</v>
      </c>
      <c r="AN7" s="6" t="e">
        <f>ROUND('Co-benefits Summary'!C21,0)</f>
        <v>#VALUE!</v>
      </c>
      <c r="BC7">
        <f>IF(Table13[[#This Row],[Benefits Criteria Table
Step 1: Disadvantaged Community? (Y/N)]]="Yes",Table13[[#This Row],[Count]],0)</f>
        <v>0</v>
      </c>
      <c r="BD7">
        <f>IF(Table13[[#This Row],[Benefits Criteria Table
Step 1: Disadvantaged Community? (Y/N)]]="Yes",Table13[[#This Row],[Total GGRF Funding Amount from this Program ($)]],0)</f>
        <v>0</v>
      </c>
      <c r="BE7">
        <f>IF(Table13[[#This Row],[Benefits Criteria Table
Step 1: Low-income Community or Low-income Household? (Y/N)]]="Yes",Table13[[#This Row],[Count]],0)</f>
        <v>0</v>
      </c>
      <c r="BF7">
        <f>IF(Table13[[#This Row],[Benefits Criteria Table
Step 1: Low-income Community or Low-income Household? (Y/N)]]="Yes",Table13[[#This Row],[Total GGRF Funding Amount from this Program ($)]],0)</f>
        <v>0</v>
      </c>
      <c r="BG7">
        <f>IF(Table13[[#This Row],[Benefits Criteria Table
Step 1: Low-income 1/2-mile Buffer Region? (Y/N)]]="Yes",Table13[[#This Row],[Count]],0)</f>
        <v>0</v>
      </c>
      <c r="BH7">
        <f>IF(Table13[[#This Row],[Benefits Criteria Table
Step 1: Low-income 1/2-mile Buffer Region? (Y/N)]]="Yes",Table13[[#This Row],[Total GGRF Funding Amount from this Program ($)]],0)</f>
        <v>0</v>
      </c>
      <c r="BI7" s="1"/>
      <c r="BJ7" t="str">
        <f>IF(Table13[[#This Row],[Benefits Criteria Table
Step 1: Disadvantaged Community? (Y/N)]]="YES",IF(Table13[[#This Row],[Select a Priority Population]]="Disadvantaged Community",Table13[[#This Row],[Count]],0),"")</f>
        <v/>
      </c>
      <c r="BK7" t="str">
        <f>IF(Table13[[#This Row],[Benefits Criteria Table
Step 1: Disadvantaged Community? (Y/N)]]="YES",IF(Table13[[#This Row],[Select a Priority Population]]="Disadvantaged Community",Table13[[#This Row],[Qualifying Disadvantaged Community Benefit Amount ($)]],0),"")</f>
        <v/>
      </c>
      <c r="BL7">
        <f>IF(Table13[[#This Row],[Benefits Criteria Table
Step 1: Low-income Community or Low-income Household? (Y/N)]]="Yes",IF(Table13[[#This Row],[Select a Priority Population]]="Low-income Community",Table13[[#This Row],[Count]],0),0)</f>
        <v>0</v>
      </c>
      <c r="BM7">
        <f>IF(Table13[[#This Row],[Benefits Criteria Table
Step 1: Low-income Community or Low-income Household? (Y/N)]]="Yes",IF(Table13[[#This Row],[Select a Priority Population]]="Low-income Community",Table13[[#This Row],[Total GGRF Funding Amount from this Program ($)]],0),0)</f>
        <v>0</v>
      </c>
      <c r="BN7">
        <f>IF(Table13[[#This Row],[Benefits Criteria Table
Step 1: Low-income 1/2-mile Buffer Region? (Y/N)]]="Yes",IF(Table13[[#This Row],[Select a Priority Population]]="1/2 Mile Buffer Zone",Table13[[#This Row],[Count]],0),0)</f>
        <v>0</v>
      </c>
      <c r="BO7">
        <f>IF(Table13[[#This Row],[Benefits Criteria Table
Step 1: Low-income 1/2-mile Buffer Region? (Y/N)]]="Yes",IF(Table13[[#This Row],[Select a Priority Population]]="1/2 Mile Buffer Zone",Table13[[#This Row],[Total GGRF Funding Amount from this Program ($)]],0),0)</f>
        <v>0</v>
      </c>
      <c r="BP7">
        <f>IF(ISBLANK(Table13[[#This Row],[Project ID]]), 0, 1)</f>
        <v>0</v>
      </c>
      <c r="BQ7" s="1"/>
      <c r="BR7" s="1"/>
      <c r="BS7" s="1"/>
    </row>
    <row r="8" spans="1:71" hidden="1">
      <c r="G8" s="1">
        <f>'Project Info'!E30</f>
        <v>0</v>
      </c>
      <c r="I8" s="5"/>
      <c r="J8" s="5"/>
      <c r="K8" s="5"/>
      <c r="L8" s="5">
        <f>'Project Info'!E40</f>
        <v>0</v>
      </c>
      <c r="M8" s="5"/>
      <c r="N8" s="1">
        <f>ROUND('Project Info'!E39,0)</f>
        <v>0</v>
      </c>
      <c r="O8" s="1">
        <f>ROUND('Project Info'!E36,0)</f>
        <v>0</v>
      </c>
      <c r="Q8" s="1">
        <f>ROUND('Project Info'!E38,0)</f>
        <v>0</v>
      </c>
      <c r="S8" s="6">
        <f>'Project Info'!E41</f>
        <v>0</v>
      </c>
      <c r="T8" s="6">
        <f>ROUND('GHG Summary'!C26,0)</f>
        <v>0</v>
      </c>
      <c r="AA8" s="6">
        <f>ROUND('Co-benefits Summary'!E25,0)</f>
        <v>0</v>
      </c>
      <c r="AB8" s="6">
        <f>ROUND('Co-benefits Summary'!E27,0)</f>
        <v>0</v>
      </c>
      <c r="AC8" s="6">
        <f>ROUND('Co-benefits Summary'!E26,0)</f>
        <v>0</v>
      </c>
      <c r="AD8" s="6">
        <f>ROUND('Co-benefits Summary'!D25,0)</f>
        <v>0</v>
      </c>
      <c r="AE8" s="6">
        <f>ROUND('Co-benefits Summary'!D27,0)</f>
        <v>0</v>
      </c>
      <c r="AF8" s="6">
        <f>ROUND('Co-benefits Summary'!D26,0)</f>
        <v>0</v>
      </c>
      <c r="AG8" s="6" t="e">
        <f>ROUND('Co-benefits Summary'!C19,0)</f>
        <v>#VALUE!</v>
      </c>
      <c r="AJ8" s="6" t="e">
        <f>ROUND('Co-benefits Summary'!C20,0)</f>
        <v>#VALUE!</v>
      </c>
      <c r="AK8" s="6" t="e">
        <f>ROUND('Co-benefits Summary'!C20,0)</f>
        <v>#VALUE!</v>
      </c>
      <c r="AL8" s="6" t="e">
        <f>ROUND('Co-benefits Summary'!C21,0)</f>
        <v>#VALUE!</v>
      </c>
      <c r="AM8" s="6" t="e">
        <f>ROUND('Co-benefits Summary'!C23,0)</f>
        <v>#VALUE!</v>
      </c>
      <c r="AN8" s="6" t="e">
        <f>ROUND('Co-benefits Summary'!C22,0)</f>
        <v>#VALUE!</v>
      </c>
      <c r="BC8">
        <f>IF(Table13[[#This Row],[Benefits Criteria Table
Step 1: Disadvantaged Community? (Y/N)]]="Yes",Table13[[#This Row],[Count]],0)</f>
        <v>0</v>
      </c>
      <c r="BD8">
        <f>IF(Table13[[#This Row],[Benefits Criteria Table
Step 1: Disadvantaged Community? (Y/N)]]="Yes",Table13[[#This Row],[Total GGRF Funding Amount from this Program ($)]],0)</f>
        <v>0</v>
      </c>
      <c r="BE8">
        <f>IF(Table13[[#This Row],[Benefits Criteria Table
Step 1: Low-income Community or Low-income Household? (Y/N)]]="Yes",Table13[[#This Row],[Count]],0)</f>
        <v>0</v>
      </c>
      <c r="BF8">
        <f>IF(Table13[[#This Row],[Benefits Criteria Table
Step 1: Low-income Community or Low-income Household? (Y/N)]]="Yes",Table13[[#This Row],[Total GGRF Funding Amount from this Program ($)]],0)</f>
        <v>0</v>
      </c>
      <c r="BG8">
        <f>IF(Table13[[#This Row],[Benefits Criteria Table
Step 1: Low-income 1/2-mile Buffer Region? (Y/N)]]="Yes",Table13[[#This Row],[Count]],0)</f>
        <v>0</v>
      </c>
      <c r="BH8">
        <f>IF(Table13[[#This Row],[Benefits Criteria Table
Step 1: Low-income 1/2-mile Buffer Region? (Y/N)]]="Yes",Table13[[#This Row],[Total GGRF Funding Amount from this Program ($)]],0)</f>
        <v>0</v>
      </c>
      <c r="BI8" s="1"/>
      <c r="BJ8" t="str">
        <f>IF(Table13[[#This Row],[Benefits Criteria Table
Step 1: Disadvantaged Community? (Y/N)]]="YES",IF(Table13[[#This Row],[Select a Priority Population]]="Disadvantaged Community",Table13[[#This Row],[Count]],0),"")</f>
        <v/>
      </c>
      <c r="BK8" t="str">
        <f>IF(Table13[[#This Row],[Benefits Criteria Table
Step 1: Disadvantaged Community? (Y/N)]]="YES",IF(Table13[[#This Row],[Select a Priority Population]]="Disadvantaged Community",Table13[[#This Row],[Qualifying Disadvantaged Community Benefit Amount ($)]],0),"")</f>
        <v/>
      </c>
      <c r="BL8">
        <f>IF(Table13[[#This Row],[Benefits Criteria Table
Step 1: Low-income Community or Low-income Household? (Y/N)]]="Yes",IF(Table13[[#This Row],[Select a Priority Population]]="Low-income Community",Table13[[#This Row],[Count]],0),0)</f>
        <v>0</v>
      </c>
      <c r="BM8">
        <f>IF(Table13[[#This Row],[Benefits Criteria Table
Step 1: Low-income Community or Low-income Household? (Y/N)]]="Yes",IF(Table13[[#This Row],[Select a Priority Population]]="Low-income Community",Table13[[#This Row],[Total GGRF Funding Amount from this Program ($)]],0),0)</f>
        <v>0</v>
      </c>
      <c r="BN8">
        <f>IF(Table13[[#This Row],[Benefits Criteria Table
Step 1: Low-income 1/2-mile Buffer Region? (Y/N)]]="Yes",IF(Table13[[#This Row],[Select a Priority Population]]="1/2 Mile Buffer Zone",Table13[[#This Row],[Count]],0),0)</f>
        <v>0</v>
      </c>
      <c r="BO8">
        <f>IF(Table13[[#This Row],[Benefits Criteria Table
Step 1: Low-income 1/2-mile Buffer Region? (Y/N)]]="Yes",IF(Table13[[#This Row],[Select a Priority Population]]="1/2 Mile Buffer Zone",Table13[[#This Row],[Total GGRF Funding Amount from this Program ($)]],0),0)</f>
        <v>0</v>
      </c>
      <c r="BP8">
        <f>IF(ISBLANK(Table13[[#This Row],[Project ID]]), 0, 1)</f>
        <v>0</v>
      </c>
      <c r="BQ8" s="1"/>
      <c r="BR8" s="1"/>
      <c r="BS8" s="1"/>
    </row>
    <row r="9" spans="1:71" hidden="1">
      <c r="G9" s="1">
        <f>'Project Info'!E31</f>
        <v>0</v>
      </c>
      <c r="I9" s="5"/>
      <c r="J9" s="5"/>
      <c r="K9" s="5"/>
      <c r="L9" s="5">
        <f>'Project Info'!E41</f>
        <v>0</v>
      </c>
      <c r="M9" s="5"/>
      <c r="N9" s="1">
        <f>ROUND('Project Info'!E40,0)</f>
        <v>0</v>
      </c>
      <c r="O9" s="1">
        <f>ROUND('Project Info'!E37,0)</f>
        <v>0</v>
      </c>
      <c r="Q9" s="1">
        <f>ROUND('Project Info'!E39,0)</f>
        <v>0</v>
      </c>
      <c r="S9" s="6">
        <f>'Project Info'!E42</f>
        <v>0</v>
      </c>
      <c r="T9" s="6">
        <f>ROUND('GHG Summary'!C27,0)</f>
        <v>0</v>
      </c>
      <c r="AA9" s="6">
        <f>ROUND('Co-benefits Summary'!E26,0)</f>
        <v>0</v>
      </c>
      <c r="AB9" s="6">
        <f>ROUND('Co-benefits Summary'!E28,0)</f>
        <v>0</v>
      </c>
      <c r="AC9" s="6">
        <f>ROUND('Co-benefits Summary'!E27,0)</f>
        <v>0</v>
      </c>
      <c r="AD9" s="6">
        <f>ROUND('Co-benefits Summary'!D26,0)</f>
        <v>0</v>
      </c>
      <c r="AE9" s="6">
        <f>ROUND('Co-benefits Summary'!D28,0)</f>
        <v>0</v>
      </c>
      <c r="AF9" s="6">
        <f>ROUND('Co-benefits Summary'!D27,0)</f>
        <v>0</v>
      </c>
      <c r="AG9" s="6" t="e">
        <f>ROUND('Co-benefits Summary'!C20,0)</f>
        <v>#VALUE!</v>
      </c>
      <c r="AJ9" s="6" t="e">
        <f>ROUND('Co-benefits Summary'!C21,0)</f>
        <v>#VALUE!</v>
      </c>
      <c r="AK9" s="6" t="e">
        <f>ROUND('Co-benefits Summary'!C21,0)</f>
        <v>#VALUE!</v>
      </c>
      <c r="AL9" s="6" t="e">
        <f>ROUND('Co-benefits Summary'!C22,0)</f>
        <v>#VALUE!</v>
      </c>
      <c r="AM9" s="6">
        <f>ROUND('Co-benefits Summary'!C24,0)</f>
        <v>0</v>
      </c>
      <c r="AN9" s="6" t="e">
        <f>ROUND('Co-benefits Summary'!C23,0)</f>
        <v>#VALUE!</v>
      </c>
      <c r="BC9">
        <f>IF(Table13[[#This Row],[Benefits Criteria Table
Step 1: Disadvantaged Community? (Y/N)]]="Yes",Table13[[#This Row],[Count]],0)</f>
        <v>0</v>
      </c>
      <c r="BD9">
        <f>IF(Table13[[#This Row],[Benefits Criteria Table
Step 1: Disadvantaged Community? (Y/N)]]="Yes",Table13[[#This Row],[Total GGRF Funding Amount from this Program ($)]],0)</f>
        <v>0</v>
      </c>
      <c r="BE9">
        <f>IF(Table13[[#This Row],[Benefits Criteria Table
Step 1: Low-income Community or Low-income Household? (Y/N)]]="Yes",Table13[[#This Row],[Count]],0)</f>
        <v>0</v>
      </c>
      <c r="BF9">
        <f>IF(Table13[[#This Row],[Benefits Criteria Table
Step 1: Low-income Community or Low-income Household? (Y/N)]]="Yes",Table13[[#This Row],[Total GGRF Funding Amount from this Program ($)]],0)</f>
        <v>0</v>
      </c>
      <c r="BG9">
        <f>IF(Table13[[#This Row],[Benefits Criteria Table
Step 1: Low-income 1/2-mile Buffer Region? (Y/N)]]="Yes",Table13[[#This Row],[Count]],0)</f>
        <v>0</v>
      </c>
      <c r="BH9">
        <f>IF(Table13[[#This Row],[Benefits Criteria Table
Step 1: Low-income 1/2-mile Buffer Region? (Y/N)]]="Yes",Table13[[#This Row],[Total GGRF Funding Amount from this Program ($)]],0)</f>
        <v>0</v>
      </c>
      <c r="BI9" s="1"/>
      <c r="BJ9" t="str">
        <f>IF(Table13[[#This Row],[Benefits Criteria Table
Step 1: Disadvantaged Community? (Y/N)]]="YES",IF(Table13[[#This Row],[Select a Priority Population]]="Disadvantaged Community",Table13[[#This Row],[Count]],0),"")</f>
        <v/>
      </c>
      <c r="BK9" t="str">
        <f>IF(Table13[[#This Row],[Benefits Criteria Table
Step 1: Disadvantaged Community? (Y/N)]]="YES",IF(Table13[[#This Row],[Select a Priority Population]]="Disadvantaged Community",Table13[[#This Row],[Qualifying Disadvantaged Community Benefit Amount ($)]],0),"")</f>
        <v/>
      </c>
      <c r="BL9">
        <f>IF(Table13[[#This Row],[Benefits Criteria Table
Step 1: Low-income Community or Low-income Household? (Y/N)]]="Yes",IF(Table13[[#This Row],[Select a Priority Population]]="Low-income Community",Table13[[#This Row],[Count]],0),0)</f>
        <v>0</v>
      </c>
      <c r="BM9">
        <f>IF(Table13[[#This Row],[Benefits Criteria Table
Step 1: Low-income Community or Low-income Household? (Y/N)]]="Yes",IF(Table13[[#This Row],[Select a Priority Population]]="Low-income Community",Table13[[#This Row],[Total GGRF Funding Amount from this Program ($)]],0),0)</f>
        <v>0</v>
      </c>
      <c r="BN9">
        <f>IF(Table13[[#This Row],[Benefits Criteria Table
Step 1: Low-income 1/2-mile Buffer Region? (Y/N)]]="Yes",IF(Table13[[#This Row],[Select a Priority Population]]="1/2 Mile Buffer Zone",Table13[[#This Row],[Count]],0),0)</f>
        <v>0</v>
      </c>
      <c r="BO9">
        <f>IF(Table13[[#This Row],[Benefits Criteria Table
Step 1: Low-income 1/2-mile Buffer Region? (Y/N)]]="Yes",IF(Table13[[#This Row],[Select a Priority Population]]="1/2 Mile Buffer Zone",Table13[[#This Row],[Total GGRF Funding Amount from this Program ($)]],0),0)</f>
        <v>0</v>
      </c>
      <c r="BP9">
        <f>IF(ISBLANK(Table13[[#This Row],[Project ID]]), 0, 1)</f>
        <v>0</v>
      </c>
      <c r="BQ9" s="1"/>
      <c r="BR9" s="1"/>
      <c r="BS9" s="1"/>
    </row>
    <row r="10" spans="1:71" hidden="1">
      <c r="G10" s="1">
        <f>'Project Info'!E32</f>
        <v>0</v>
      </c>
      <c r="I10" s="5"/>
      <c r="J10" s="5"/>
      <c r="K10" s="5"/>
      <c r="L10" s="5">
        <f>'Project Info'!E42</f>
        <v>0</v>
      </c>
      <c r="M10" s="5"/>
      <c r="N10" s="1">
        <f>ROUND('Project Info'!E41,0)</f>
        <v>0</v>
      </c>
      <c r="O10" s="1">
        <f>ROUND('Project Info'!E38,0)</f>
        <v>0</v>
      </c>
      <c r="Q10" s="1">
        <f>ROUND('Project Info'!E40,0)</f>
        <v>0</v>
      </c>
      <c r="S10" s="6">
        <f>'Project Info'!E43</f>
        <v>0</v>
      </c>
      <c r="T10" s="6">
        <f>ROUND('GHG Summary'!C28,0)</f>
        <v>0</v>
      </c>
      <c r="AA10" s="6">
        <f>ROUND('Co-benefits Summary'!E27,0)</f>
        <v>0</v>
      </c>
      <c r="AB10" s="6">
        <f>ROUND('Co-benefits Summary'!E29,0)</f>
        <v>0</v>
      </c>
      <c r="AC10" s="6">
        <f>ROUND('Co-benefits Summary'!E28,0)</f>
        <v>0</v>
      </c>
      <c r="AD10" s="6">
        <f>ROUND('Co-benefits Summary'!D27,0)</f>
        <v>0</v>
      </c>
      <c r="AE10" s="6">
        <f>ROUND('Co-benefits Summary'!D29,0)</f>
        <v>0</v>
      </c>
      <c r="AF10" s="6">
        <f>ROUND('Co-benefits Summary'!D28,0)</f>
        <v>0</v>
      </c>
      <c r="AG10" s="6" t="e">
        <f>ROUND('Co-benefits Summary'!C21,0)</f>
        <v>#VALUE!</v>
      </c>
      <c r="AJ10" s="6" t="e">
        <f>ROUND('Co-benefits Summary'!C22,0)</f>
        <v>#VALUE!</v>
      </c>
      <c r="AK10" s="6" t="e">
        <f>ROUND('Co-benefits Summary'!C22,0)</f>
        <v>#VALUE!</v>
      </c>
      <c r="AL10" s="6" t="e">
        <f>ROUND('Co-benefits Summary'!C23,0)</f>
        <v>#VALUE!</v>
      </c>
      <c r="AM10" s="6" t="e">
        <f>ROUND('Co-benefits Summary'!C25,0)</f>
        <v>#VALUE!</v>
      </c>
      <c r="AN10" s="6">
        <f>ROUND('Co-benefits Summary'!C24,0)</f>
        <v>0</v>
      </c>
      <c r="BC10">
        <f>IF(Table13[[#This Row],[Benefits Criteria Table
Step 1: Disadvantaged Community? (Y/N)]]="Yes",Table13[[#This Row],[Count]],0)</f>
        <v>0</v>
      </c>
      <c r="BD10">
        <f>IF(Table13[[#This Row],[Benefits Criteria Table
Step 1: Disadvantaged Community? (Y/N)]]="Yes",Table13[[#This Row],[Total GGRF Funding Amount from this Program ($)]],0)</f>
        <v>0</v>
      </c>
      <c r="BE10">
        <f>IF(Table13[[#This Row],[Benefits Criteria Table
Step 1: Low-income Community or Low-income Household? (Y/N)]]="Yes",Table13[[#This Row],[Count]],0)</f>
        <v>0</v>
      </c>
      <c r="BF10">
        <f>IF(Table13[[#This Row],[Benefits Criteria Table
Step 1: Low-income Community or Low-income Household? (Y/N)]]="Yes",Table13[[#This Row],[Total GGRF Funding Amount from this Program ($)]],0)</f>
        <v>0</v>
      </c>
      <c r="BG10">
        <f>IF(Table13[[#This Row],[Benefits Criteria Table
Step 1: Low-income 1/2-mile Buffer Region? (Y/N)]]="Yes",Table13[[#This Row],[Count]],0)</f>
        <v>0</v>
      </c>
      <c r="BH10">
        <f>IF(Table13[[#This Row],[Benefits Criteria Table
Step 1: Low-income 1/2-mile Buffer Region? (Y/N)]]="Yes",Table13[[#This Row],[Total GGRF Funding Amount from this Program ($)]],0)</f>
        <v>0</v>
      </c>
      <c r="BI10" s="1"/>
      <c r="BJ10" t="str">
        <f>IF(Table13[[#This Row],[Benefits Criteria Table
Step 1: Disadvantaged Community? (Y/N)]]="YES",IF(Table13[[#This Row],[Select a Priority Population]]="Disadvantaged Community",Table13[[#This Row],[Count]],0),"")</f>
        <v/>
      </c>
      <c r="BK10" t="str">
        <f>IF(Table13[[#This Row],[Benefits Criteria Table
Step 1: Disadvantaged Community? (Y/N)]]="YES",IF(Table13[[#This Row],[Select a Priority Population]]="Disadvantaged Community",Table13[[#This Row],[Qualifying Disadvantaged Community Benefit Amount ($)]],0),"")</f>
        <v/>
      </c>
      <c r="BL10">
        <f>IF(Table13[[#This Row],[Benefits Criteria Table
Step 1: Low-income Community or Low-income Household? (Y/N)]]="Yes",IF(Table13[[#This Row],[Select a Priority Population]]="Low-income Community",Table13[[#This Row],[Count]],0),0)</f>
        <v>0</v>
      </c>
      <c r="BM10">
        <f>IF(Table13[[#This Row],[Benefits Criteria Table
Step 1: Low-income Community or Low-income Household? (Y/N)]]="Yes",IF(Table13[[#This Row],[Select a Priority Population]]="Low-income Community",Table13[[#This Row],[Total GGRF Funding Amount from this Program ($)]],0),0)</f>
        <v>0</v>
      </c>
      <c r="BN10">
        <f>IF(Table13[[#This Row],[Benefits Criteria Table
Step 1: Low-income 1/2-mile Buffer Region? (Y/N)]]="Yes",IF(Table13[[#This Row],[Select a Priority Population]]="1/2 Mile Buffer Zone",Table13[[#This Row],[Count]],0),0)</f>
        <v>0</v>
      </c>
      <c r="BO10">
        <f>IF(Table13[[#This Row],[Benefits Criteria Table
Step 1: Low-income 1/2-mile Buffer Region? (Y/N)]]="Yes",IF(Table13[[#This Row],[Select a Priority Population]]="1/2 Mile Buffer Zone",Table13[[#This Row],[Total GGRF Funding Amount from this Program ($)]],0),0)</f>
        <v>0</v>
      </c>
      <c r="BP10">
        <f>IF(ISBLANK(Table13[[#This Row],[Project ID]]), 0, 1)</f>
        <v>0</v>
      </c>
      <c r="BQ10" s="1"/>
      <c r="BR10" s="1"/>
      <c r="BS10" s="1"/>
    </row>
    <row r="11" spans="1:71" hidden="1">
      <c r="G11" s="1">
        <f>'Project Info'!E33</f>
        <v>0</v>
      </c>
      <c r="I11" s="5"/>
      <c r="J11" s="5"/>
      <c r="K11" s="5"/>
      <c r="L11" s="5">
        <f>'Project Info'!E43</f>
        <v>0</v>
      </c>
      <c r="M11" s="5"/>
      <c r="N11" s="1">
        <f>ROUND('Project Info'!E42,0)</f>
        <v>0</v>
      </c>
      <c r="O11" s="1">
        <f>ROUND('Project Info'!E39,0)</f>
        <v>0</v>
      </c>
      <c r="Q11" s="1">
        <f>ROUND('Project Info'!E41,0)</f>
        <v>0</v>
      </c>
      <c r="S11" s="6">
        <f>'Project Info'!E44</f>
        <v>0</v>
      </c>
      <c r="T11" s="6">
        <f>ROUND('GHG Summary'!C29,0)</f>
        <v>0</v>
      </c>
      <c r="AA11" s="6">
        <f>ROUND('Co-benefits Summary'!E28,0)</f>
        <v>0</v>
      </c>
      <c r="AB11" s="6" t="e">
        <f>ROUND('Co-benefits Summary'!E30,0)</f>
        <v>#VALUE!</v>
      </c>
      <c r="AC11" s="6">
        <f>ROUND('Co-benefits Summary'!E29,0)</f>
        <v>0</v>
      </c>
      <c r="AD11" s="6">
        <f>ROUND('Co-benefits Summary'!D28,0)</f>
        <v>0</v>
      </c>
      <c r="AE11" s="6" t="e">
        <f>ROUND('Co-benefits Summary'!D30,0)</f>
        <v>#VALUE!</v>
      </c>
      <c r="AF11" s="6">
        <f>ROUND('Co-benefits Summary'!D29,0)</f>
        <v>0</v>
      </c>
      <c r="AG11" s="6" t="e">
        <f>ROUND('Co-benefits Summary'!C22,0)</f>
        <v>#VALUE!</v>
      </c>
      <c r="AJ11" s="6" t="e">
        <f>ROUND('Co-benefits Summary'!C23,0)</f>
        <v>#VALUE!</v>
      </c>
      <c r="AK11" s="6" t="e">
        <f>ROUND('Co-benefits Summary'!C23,0)</f>
        <v>#VALUE!</v>
      </c>
      <c r="AL11" s="6">
        <f>ROUND('Co-benefits Summary'!C24,0)</f>
        <v>0</v>
      </c>
      <c r="AM11" s="6" t="e">
        <f>ROUND('Co-benefits Summary'!C26,0)</f>
        <v>#VALUE!</v>
      </c>
      <c r="AN11" s="6" t="e">
        <f>ROUND('Co-benefits Summary'!C25,0)</f>
        <v>#VALUE!</v>
      </c>
      <c r="BC11">
        <f>IF(Table13[[#This Row],[Benefits Criteria Table
Step 1: Disadvantaged Community? (Y/N)]]="Yes",Table13[[#This Row],[Count]],0)</f>
        <v>0</v>
      </c>
      <c r="BD11">
        <f>IF(Table13[[#This Row],[Benefits Criteria Table
Step 1: Disadvantaged Community? (Y/N)]]="Yes",Table13[[#This Row],[Total GGRF Funding Amount from this Program ($)]],0)</f>
        <v>0</v>
      </c>
      <c r="BE11">
        <f>IF(Table13[[#This Row],[Benefits Criteria Table
Step 1: Low-income Community or Low-income Household? (Y/N)]]="Yes",Table13[[#This Row],[Count]],0)</f>
        <v>0</v>
      </c>
      <c r="BF11">
        <f>IF(Table13[[#This Row],[Benefits Criteria Table
Step 1: Low-income Community or Low-income Household? (Y/N)]]="Yes",Table13[[#This Row],[Total GGRF Funding Amount from this Program ($)]],0)</f>
        <v>0</v>
      </c>
      <c r="BG11">
        <f>IF(Table13[[#This Row],[Benefits Criteria Table
Step 1: Low-income 1/2-mile Buffer Region? (Y/N)]]="Yes",Table13[[#This Row],[Count]],0)</f>
        <v>0</v>
      </c>
      <c r="BH11">
        <f>IF(Table13[[#This Row],[Benefits Criteria Table
Step 1: Low-income 1/2-mile Buffer Region? (Y/N)]]="Yes",Table13[[#This Row],[Total GGRF Funding Amount from this Program ($)]],0)</f>
        <v>0</v>
      </c>
      <c r="BI11" s="1"/>
      <c r="BJ11" t="str">
        <f>IF(Table13[[#This Row],[Benefits Criteria Table
Step 1: Disadvantaged Community? (Y/N)]]="YES",IF(Table13[[#This Row],[Select a Priority Population]]="Disadvantaged Community",Table13[[#This Row],[Count]],0),"")</f>
        <v/>
      </c>
      <c r="BK11" t="str">
        <f>IF(Table13[[#This Row],[Benefits Criteria Table
Step 1: Disadvantaged Community? (Y/N)]]="YES",IF(Table13[[#This Row],[Select a Priority Population]]="Disadvantaged Community",Table13[[#This Row],[Qualifying Disadvantaged Community Benefit Amount ($)]],0),"")</f>
        <v/>
      </c>
      <c r="BL11">
        <f>IF(Table13[[#This Row],[Benefits Criteria Table
Step 1: Low-income Community or Low-income Household? (Y/N)]]="Yes",IF(Table13[[#This Row],[Select a Priority Population]]="Low-income Community",Table13[[#This Row],[Count]],0),0)</f>
        <v>0</v>
      </c>
      <c r="BM11">
        <f>IF(Table13[[#This Row],[Benefits Criteria Table
Step 1: Low-income Community or Low-income Household? (Y/N)]]="Yes",IF(Table13[[#This Row],[Select a Priority Population]]="Low-income Community",Table13[[#This Row],[Total GGRF Funding Amount from this Program ($)]],0),0)</f>
        <v>0</v>
      </c>
      <c r="BN11">
        <f>IF(Table13[[#This Row],[Benefits Criteria Table
Step 1: Low-income 1/2-mile Buffer Region? (Y/N)]]="Yes",IF(Table13[[#This Row],[Select a Priority Population]]="1/2 Mile Buffer Zone",Table13[[#This Row],[Count]],0),0)</f>
        <v>0</v>
      </c>
      <c r="BO11">
        <f>IF(Table13[[#This Row],[Benefits Criteria Table
Step 1: Low-income 1/2-mile Buffer Region? (Y/N)]]="Yes",IF(Table13[[#This Row],[Select a Priority Population]]="1/2 Mile Buffer Zone",Table13[[#This Row],[Total GGRF Funding Amount from this Program ($)]],0),0)</f>
        <v>0</v>
      </c>
      <c r="BP11">
        <f>IF(ISBLANK(Table13[[#This Row],[Project ID]]), 0, 1)</f>
        <v>0</v>
      </c>
      <c r="BQ11" s="1"/>
      <c r="BR11" s="1"/>
      <c r="BS11" s="1"/>
    </row>
    <row r="12" spans="1:71" hidden="1">
      <c r="G12" s="1">
        <f>'Project Info'!E34</f>
        <v>0</v>
      </c>
      <c r="I12" s="5"/>
      <c r="J12" s="5"/>
      <c r="K12" s="5"/>
      <c r="L12" s="5">
        <f>'Project Info'!E44</f>
        <v>0</v>
      </c>
      <c r="M12" s="5"/>
      <c r="N12" s="1">
        <f>ROUND('Project Info'!E43,0)</f>
        <v>0</v>
      </c>
      <c r="O12" s="1">
        <f>ROUND('Project Info'!E40,0)</f>
        <v>0</v>
      </c>
      <c r="Q12" s="1">
        <f>ROUND('Project Info'!E42,0)</f>
        <v>0</v>
      </c>
      <c r="S12" s="6">
        <f>'Project Info'!E45</f>
        <v>0</v>
      </c>
      <c r="T12" s="6">
        <f>ROUND('GHG Summary'!C30,0)</f>
        <v>0</v>
      </c>
      <c r="AA12" s="6">
        <f>ROUND('Co-benefits Summary'!E29,0)</f>
        <v>0</v>
      </c>
      <c r="AB12" s="6" t="e">
        <f>ROUND('Co-benefits Summary'!E31,0)</f>
        <v>#VALUE!</v>
      </c>
      <c r="AC12" s="6" t="e">
        <f>ROUND('Co-benefits Summary'!E30,0)</f>
        <v>#VALUE!</v>
      </c>
      <c r="AD12" s="6">
        <f>ROUND('Co-benefits Summary'!D29,0)</f>
        <v>0</v>
      </c>
      <c r="AE12" s="6" t="e">
        <f>ROUND('Co-benefits Summary'!D31,0)</f>
        <v>#VALUE!</v>
      </c>
      <c r="AF12" s="6" t="e">
        <f>ROUND('Co-benefits Summary'!D30,0)</f>
        <v>#VALUE!</v>
      </c>
      <c r="AG12" s="6" t="e">
        <f>ROUND('Co-benefits Summary'!C23,0)</f>
        <v>#VALUE!</v>
      </c>
      <c r="AJ12" s="6">
        <f>ROUND('Co-benefits Summary'!C24,0)</f>
        <v>0</v>
      </c>
      <c r="AK12" s="6">
        <f>ROUND('Co-benefits Summary'!C24,0)</f>
        <v>0</v>
      </c>
      <c r="AL12" s="6" t="e">
        <f>ROUND('Co-benefits Summary'!C25,0)</f>
        <v>#VALUE!</v>
      </c>
      <c r="AM12" s="6" t="e">
        <f>ROUND('Co-benefits Summary'!C27,0)</f>
        <v>#VALUE!</v>
      </c>
      <c r="AN12" s="6" t="e">
        <f>ROUND('Co-benefits Summary'!C26,0)</f>
        <v>#VALUE!</v>
      </c>
      <c r="BC12">
        <f>IF(Table13[[#This Row],[Benefits Criteria Table
Step 1: Disadvantaged Community? (Y/N)]]="Yes",Table13[[#This Row],[Count]],0)</f>
        <v>0</v>
      </c>
      <c r="BD12">
        <f>IF(Table13[[#This Row],[Benefits Criteria Table
Step 1: Disadvantaged Community? (Y/N)]]="Yes",Table13[[#This Row],[Total GGRF Funding Amount from this Program ($)]],0)</f>
        <v>0</v>
      </c>
      <c r="BE12">
        <f>IF(Table13[[#This Row],[Benefits Criteria Table
Step 1: Low-income Community or Low-income Household? (Y/N)]]="Yes",Table13[[#This Row],[Count]],0)</f>
        <v>0</v>
      </c>
      <c r="BF12">
        <f>IF(Table13[[#This Row],[Benefits Criteria Table
Step 1: Low-income Community or Low-income Household? (Y/N)]]="Yes",Table13[[#This Row],[Total GGRF Funding Amount from this Program ($)]],0)</f>
        <v>0</v>
      </c>
      <c r="BG12">
        <f>IF(Table13[[#This Row],[Benefits Criteria Table
Step 1: Low-income 1/2-mile Buffer Region? (Y/N)]]="Yes",Table13[[#This Row],[Count]],0)</f>
        <v>0</v>
      </c>
      <c r="BH12">
        <f>IF(Table13[[#This Row],[Benefits Criteria Table
Step 1: Low-income 1/2-mile Buffer Region? (Y/N)]]="Yes",Table13[[#This Row],[Total GGRF Funding Amount from this Program ($)]],0)</f>
        <v>0</v>
      </c>
      <c r="BI12" s="1"/>
      <c r="BJ12" t="str">
        <f>IF(Table13[[#This Row],[Benefits Criteria Table
Step 1: Disadvantaged Community? (Y/N)]]="YES",IF(Table13[[#This Row],[Select a Priority Population]]="Disadvantaged Community",Table13[[#This Row],[Count]],0),"")</f>
        <v/>
      </c>
      <c r="BK12" t="str">
        <f>IF(Table13[[#This Row],[Benefits Criteria Table
Step 1: Disadvantaged Community? (Y/N)]]="YES",IF(Table13[[#This Row],[Select a Priority Population]]="Disadvantaged Community",Table13[[#This Row],[Qualifying Disadvantaged Community Benefit Amount ($)]],0),"")</f>
        <v/>
      </c>
      <c r="BL12">
        <f>IF(Table13[[#This Row],[Benefits Criteria Table
Step 1: Low-income Community or Low-income Household? (Y/N)]]="Yes",IF(Table13[[#This Row],[Select a Priority Population]]="Low-income Community",Table13[[#This Row],[Count]],0),0)</f>
        <v>0</v>
      </c>
      <c r="BM12">
        <f>IF(Table13[[#This Row],[Benefits Criteria Table
Step 1: Low-income Community or Low-income Household? (Y/N)]]="Yes",IF(Table13[[#This Row],[Select a Priority Population]]="Low-income Community",Table13[[#This Row],[Total GGRF Funding Amount from this Program ($)]],0),0)</f>
        <v>0</v>
      </c>
      <c r="BN12">
        <f>IF(Table13[[#This Row],[Benefits Criteria Table
Step 1: Low-income 1/2-mile Buffer Region? (Y/N)]]="Yes",IF(Table13[[#This Row],[Select a Priority Population]]="1/2 Mile Buffer Zone",Table13[[#This Row],[Count]],0),0)</f>
        <v>0</v>
      </c>
      <c r="BO12">
        <f>IF(Table13[[#This Row],[Benefits Criteria Table
Step 1: Low-income 1/2-mile Buffer Region? (Y/N)]]="Yes",IF(Table13[[#This Row],[Select a Priority Population]]="1/2 Mile Buffer Zone",Table13[[#This Row],[Total GGRF Funding Amount from this Program ($)]],0),0)</f>
        <v>0</v>
      </c>
      <c r="BP12">
        <f>IF(ISBLANK(Table13[[#This Row],[Project ID]]), 0, 1)</f>
        <v>0</v>
      </c>
      <c r="BQ12" s="1"/>
      <c r="BR12" s="1"/>
      <c r="BS12" s="1"/>
    </row>
    <row r="13" spans="1:71" hidden="1">
      <c r="G13" s="1">
        <f>'Project Info'!E35</f>
        <v>0</v>
      </c>
      <c r="I13" s="5"/>
      <c r="J13" s="5"/>
      <c r="K13" s="5"/>
      <c r="L13" s="5">
        <f>'Project Info'!E45</f>
        <v>0</v>
      </c>
      <c r="M13" s="5"/>
      <c r="N13" s="1">
        <f>ROUND('Project Info'!E44,0)</f>
        <v>0</v>
      </c>
      <c r="O13" s="1">
        <f>ROUND('Project Info'!E41,0)</f>
        <v>0</v>
      </c>
      <c r="Q13" s="1">
        <f>ROUND('Project Info'!E43,0)</f>
        <v>0</v>
      </c>
      <c r="S13" s="6">
        <f>'Project Info'!E46</f>
        <v>0</v>
      </c>
      <c r="T13" s="6">
        <f>ROUND('GHG Summary'!C31,0)</f>
        <v>0</v>
      </c>
      <c r="AA13" s="6" t="e">
        <f>ROUND('Co-benefits Summary'!E30,0)</f>
        <v>#VALUE!</v>
      </c>
      <c r="AB13" s="6" t="e">
        <f>ROUND('Co-benefits Summary'!E32,0)</f>
        <v>#VALUE!</v>
      </c>
      <c r="AC13" s="6" t="e">
        <f>ROUND('Co-benefits Summary'!E31,0)</f>
        <v>#VALUE!</v>
      </c>
      <c r="AD13" s="6" t="e">
        <f>ROUND('Co-benefits Summary'!D30,0)</f>
        <v>#VALUE!</v>
      </c>
      <c r="AE13" s="6" t="e">
        <f>ROUND('Co-benefits Summary'!D32,0)</f>
        <v>#VALUE!</v>
      </c>
      <c r="AF13" s="6" t="e">
        <f>ROUND('Co-benefits Summary'!D31,0)</f>
        <v>#VALUE!</v>
      </c>
      <c r="AG13" s="6">
        <f>ROUND('Co-benefits Summary'!C24,0)</f>
        <v>0</v>
      </c>
      <c r="AJ13" s="6" t="e">
        <f>ROUND('Co-benefits Summary'!C25,0)</f>
        <v>#VALUE!</v>
      </c>
      <c r="AK13" s="6" t="e">
        <f>ROUND('Co-benefits Summary'!C25,0)</f>
        <v>#VALUE!</v>
      </c>
      <c r="AL13" s="6" t="e">
        <f>ROUND('Co-benefits Summary'!C26,0)</f>
        <v>#VALUE!</v>
      </c>
      <c r="AM13" s="6" t="e">
        <f>ROUND('Co-benefits Summary'!C28,0)</f>
        <v>#VALUE!</v>
      </c>
      <c r="AN13" s="6" t="e">
        <f>ROUND('Co-benefits Summary'!C27,0)</f>
        <v>#VALUE!</v>
      </c>
      <c r="BC13">
        <f>IF(Table13[[#This Row],[Benefits Criteria Table
Step 1: Disadvantaged Community? (Y/N)]]="Yes",Table13[[#This Row],[Count]],0)</f>
        <v>0</v>
      </c>
      <c r="BD13">
        <f>IF(Table13[[#This Row],[Benefits Criteria Table
Step 1: Disadvantaged Community? (Y/N)]]="Yes",Table13[[#This Row],[Total GGRF Funding Amount from this Program ($)]],0)</f>
        <v>0</v>
      </c>
      <c r="BE13">
        <f>IF(Table13[[#This Row],[Benefits Criteria Table
Step 1: Low-income Community or Low-income Household? (Y/N)]]="Yes",Table13[[#This Row],[Count]],0)</f>
        <v>0</v>
      </c>
      <c r="BF13">
        <f>IF(Table13[[#This Row],[Benefits Criteria Table
Step 1: Low-income Community or Low-income Household? (Y/N)]]="Yes",Table13[[#This Row],[Total GGRF Funding Amount from this Program ($)]],0)</f>
        <v>0</v>
      </c>
      <c r="BG13">
        <f>IF(Table13[[#This Row],[Benefits Criteria Table
Step 1: Low-income 1/2-mile Buffer Region? (Y/N)]]="Yes",Table13[[#This Row],[Count]],0)</f>
        <v>0</v>
      </c>
      <c r="BH13">
        <f>IF(Table13[[#This Row],[Benefits Criteria Table
Step 1: Low-income 1/2-mile Buffer Region? (Y/N)]]="Yes",Table13[[#This Row],[Total GGRF Funding Amount from this Program ($)]],0)</f>
        <v>0</v>
      </c>
      <c r="BI13" s="1"/>
      <c r="BJ13" t="str">
        <f>IF(Table13[[#This Row],[Benefits Criteria Table
Step 1: Disadvantaged Community? (Y/N)]]="YES",IF(Table13[[#This Row],[Select a Priority Population]]="Disadvantaged Community",Table13[[#This Row],[Count]],0),"")</f>
        <v/>
      </c>
      <c r="BK13" t="str">
        <f>IF(Table13[[#This Row],[Benefits Criteria Table
Step 1: Disadvantaged Community? (Y/N)]]="YES",IF(Table13[[#This Row],[Select a Priority Population]]="Disadvantaged Community",Table13[[#This Row],[Qualifying Disadvantaged Community Benefit Amount ($)]],0),"")</f>
        <v/>
      </c>
      <c r="BL13">
        <f>IF(Table13[[#This Row],[Benefits Criteria Table
Step 1: Low-income Community or Low-income Household? (Y/N)]]="Yes",IF(Table13[[#This Row],[Select a Priority Population]]="Low-income Community",Table13[[#This Row],[Count]],0),0)</f>
        <v>0</v>
      </c>
      <c r="BM13">
        <f>IF(Table13[[#This Row],[Benefits Criteria Table
Step 1: Low-income Community or Low-income Household? (Y/N)]]="Yes",IF(Table13[[#This Row],[Select a Priority Population]]="Low-income Community",Table13[[#This Row],[Total GGRF Funding Amount from this Program ($)]],0),0)</f>
        <v>0</v>
      </c>
      <c r="BN13">
        <f>IF(Table13[[#This Row],[Benefits Criteria Table
Step 1: Low-income 1/2-mile Buffer Region? (Y/N)]]="Yes",IF(Table13[[#This Row],[Select a Priority Population]]="1/2 Mile Buffer Zone",Table13[[#This Row],[Count]],0),0)</f>
        <v>0</v>
      </c>
      <c r="BO13">
        <f>IF(Table13[[#This Row],[Benefits Criteria Table
Step 1: Low-income 1/2-mile Buffer Region? (Y/N)]]="Yes",IF(Table13[[#This Row],[Select a Priority Population]]="1/2 Mile Buffer Zone",Table13[[#This Row],[Total GGRF Funding Amount from this Program ($)]],0),0)</f>
        <v>0</v>
      </c>
      <c r="BP13">
        <f>IF(ISBLANK(Table13[[#This Row],[Project ID]]), 0, 1)</f>
        <v>0</v>
      </c>
      <c r="BQ13" s="1"/>
      <c r="BR13" s="1"/>
      <c r="BS13" s="1"/>
    </row>
    <row r="14" spans="1:71" hidden="1">
      <c r="G14" s="1">
        <f>'Project Info'!E36</f>
        <v>0</v>
      </c>
      <c r="I14" s="5"/>
      <c r="J14" s="5"/>
      <c r="K14" s="5"/>
      <c r="L14" s="5">
        <f>'Project Info'!E46</f>
        <v>0</v>
      </c>
      <c r="M14" s="5"/>
      <c r="N14" s="1">
        <f>ROUND('Project Info'!E45,0)</f>
        <v>0</v>
      </c>
      <c r="O14" s="1">
        <f>ROUND('Project Info'!E42,0)</f>
        <v>0</v>
      </c>
      <c r="Q14" s="1">
        <f>ROUND('Project Info'!E44,0)</f>
        <v>0</v>
      </c>
      <c r="S14" s="6">
        <f>'Project Info'!E47</f>
        <v>0</v>
      </c>
      <c r="T14" s="6">
        <f>ROUND('GHG Summary'!C32,0)</f>
        <v>0</v>
      </c>
      <c r="AA14" s="6" t="e">
        <f>ROUND('Co-benefits Summary'!E31,0)</f>
        <v>#VALUE!</v>
      </c>
      <c r="AB14" s="6" t="e">
        <f>ROUND('Co-benefits Summary'!E33,0)</f>
        <v>#VALUE!</v>
      </c>
      <c r="AC14" s="6" t="e">
        <f>ROUND('Co-benefits Summary'!E32,0)</f>
        <v>#VALUE!</v>
      </c>
      <c r="AD14" s="6" t="e">
        <f>ROUND('Co-benefits Summary'!D31,0)</f>
        <v>#VALUE!</v>
      </c>
      <c r="AE14" s="6" t="e">
        <f>ROUND('Co-benefits Summary'!D33,0)</f>
        <v>#VALUE!</v>
      </c>
      <c r="AF14" s="6" t="e">
        <f>ROUND('Co-benefits Summary'!D32,0)</f>
        <v>#VALUE!</v>
      </c>
      <c r="AG14" s="6" t="e">
        <f>ROUND('Co-benefits Summary'!C25,0)</f>
        <v>#VALUE!</v>
      </c>
      <c r="AJ14" s="6" t="e">
        <f>ROUND('Co-benefits Summary'!C26,0)</f>
        <v>#VALUE!</v>
      </c>
      <c r="AK14" s="6" t="e">
        <f>ROUND('Co-benefits Summary'!C26,0)</f>
        <v>#VALUE!</v>
      </c>
      <c r="AL14" s="6" t="e">
        <f>ROUND('Co-benefits Summary'!C27,0)</f>
        <v>#VALUE!</v>
      </c>
      <c r="AM14" s="6" t="e">
        <f>ROUND('Co-benefits Summary'!C29,0)</f>
        <v>#VALUE!</v>
      </c>
      <c r="AN14" s="6" t="e">
        <f>ROUND('Co-benefits Summary'!C28,0)</f>
        <v>#VALUE!</v>
      </c>
      <c r="BC14">
        <f>IF(Table13[[#This Row],[Benefits Criteria Table
Step 1: Disadvantaged Community? (Y/N)]]="Yes",Table13[[#This Row],[Count]],0)</f>
        <v>0</v>
      </c>
      <c r="BD14">
        <f>IF(Table13[[#This Row],[Benefits Criteria Table
Step 1: Disadvantaged Community? (Y/N)]]="Yes",Table13[[#This Row],[Total GGRF Funding Amount from this Program ($)]],0)</f>
        <v>0</v>
      </c>
      <c r="BE14">
        <f>IF(Table13[[#This Row],[Benefits Criteria Table
Step 1: Low-income Community or Low-income Household? (Y/N)]]="Yes",Table13[[#This Row],[Count]],0)</f>
        <v>0</v>
      </c>
      <c r="BF14">
        <f>IF(Table13[[#This Row],[Benefits Criteria Table
Step 1: Low-income Community or Low-income Household? (Y/N)]]="Yes",Table13[[#This Row],[Total GGRF Funding Amount from this Program ($)]],0)</f>
        <v>0</v>
      </c>
      <c r="BG14">
        <f>IF(Table13[[#This Row],[Benefits Criteria Table
Step 1: Low-income 1/2-mile Buffer Region? (Y/N)]]="Yes",Table13[[#This Row],[Count]],0)</f>
        <v>0</v>
      </c>
      <c r="BH14">
        <f>IF(Table13[[#This Row],[Benefits Criteria Table
Step 1: Low-income 1/2-mile Buffer Region? (Y/N)]]="Yes",Table13[[#This Row],[Total GGRF Funding Amount from this Program ($)]],0)</f>
        <v>0</v>
      </c>
      <c r="BI14" s="1"/>
      <c r="BJ14" t="str">
        <f>IF(Table13[[#This Row],[Benefits Criteria Table
Step 1: Disadvantaged Community? (Y/N)]]="YES",IF(Table13[[#This Row],[Select a Priority Population]]="Disadvantaged Community",Table13[[#This Row],[Count]],0),"")</f>
        <v/>
      </c>
      <c r="BK14" t="str">
        <f>IF(Table13[[#This Row],[Benefits Criteria Table
Step 1: Disadvantaged Community? (Y/N)]]="YES",IF(Table13[[#This Row],[Select a Priority Population]]="Disadvantaged Community",Table13[[#This Row],[Qualifying Disadvantaged Community Benefit Amount ($)]],0),"")</f>
        <v/>
      </c>
      <c r="BL14">
        <f>IF(Table13[[#This Row],[Benefits Criteria Table
Step 1: Low-income Community or Low-income Household? (Y/N)]]="Yes",IF(Table13[[#This Row],[Select a Priority Population]]="Low-income Community",Table13[[#This Row],[Count]],0),0)</f>
        <v>0</v>
      </c>
      <c r="BM14">
        <f>IF(Table13[[#This Row],[Benefits Criteria Table
Step 1: Low-income Community or Low-income Household? (Y/N)]]="Yes",IF(Table13[[#This Row],[Select a Priority Population]]="Low-income Community",Table13[[#This Row],[Total GGRF Funding Amount from this Program ($)]],0),0)</f>
        <v>0</v>
      </c>
      <c r="BN14">
        <f>IF(Table13[[#This Row],[Benefits Criteria Table
Step 1: Low-income 1/2-mile Buffer Region? (Y/N)]]="Yes",IF(Table13[[#This Row],[Select a Priority Population]]="1/2 Mile Buffer Zone",Table13[[#This Row],[Count]],0),0)</f>
        <v>0</v>
      </c>
      <c r="BO14">
        <f>IF(Table13[[#This Row],[Benefits Criteria Table
Step 1: Low-income 1/2-mile Buffer Region? (Y/N)]]="Yes",IF(Table13[[#This Row],[Select a Priority Population]]="1/2 Mile Buffer Zone",Table13[[#This Row],[Total GGRF Funding Amount from this Program ($)]],0),0)</f>
        <v>0</v>
      </c>
      <c r="BP14">
        <f>IF(ISBLANK(Table13[[#This Row],[Project ID]]), 0, 1)</f>
        <v>0</v>
      </c>
      <c r="BQ14" s="1"/>
      <c r="BR14" s="1"/>
      <c r="BS14" s="1"/>
    </row>
    <row r="15" spans="1:71" hidden="1">
      <c r="G15" s="1">
        <f>'Project Info'!E37</f>
        <v>0</v>
      </c>
      <c r="I15" s="5"/>
      <c r="J15" s="5"/>
      <c r="K15" s="5"/>
      <c r="L15" s="5">
        <f>'Project Info'!E47</f>
        <v>0</v>
      </c>
      <c r="M15" s="5"/>
      <c r="N15" s="1">
        <f>ROUND('Project Info'!E46,0)</f>
        <v>0</v>
      </c>
      <c r="O15" s="1">
        <f>ROUND('Project Info'!E43,0)</f>
        <v>0</v>
      </c>
      <c r="Q15" s="1">
        <f>ROUND('Project Info'!E45,0)</f>
        <v>0</v>
      </c>
      <c r="S15" s="6">
        <f>'Project Info'!E48</f>
        <v>0</v>
      </c>
      <c r="T15" s="6">
        <f>ROUND('GHG Summary'!C33,0)</f>
        <v>0</v>
      </c>
      <c r="AA15" s="6" t="e">
        <f>ROUND('Co-benefits Summary'!E32,0)</f>
        <v>#VALUE!</v>
      </c>
      <c r="AB15" s="6" t="e">
        <f>ROUND('Co-benefits Summary'!E34,0)</f>
        <v>#VALUE!</v>
      </c>
      <c r="AC15" s="6" t="e">
        <f>ROUND('Co-benefits Summary'!E33,0)</f>
        <v>#VALUE!</v>
      </c>
      <c r="AD15" s="6" t="e">
        <f>ROUND('Co-benefits Summary'!D32,0)</f>
        <v>#VALUE!</v>
      </c>
      <c r="AE15" s="6" t="e">
        <f>ROUND('Co-benefits Summary'!D34,0)</f>
        <v>#VALUE!</v>
      </c>
      <c r="AF15" s="6" t="e">
        <f>ROUND('Co-benefits Summary'!D33,0)</f>
        <v>#VALUE!</v>
      </c>
      <c r="AG15" s="6" t="e">
        <f>ROUND('Co-benefits Summary'!C26,0)</f>
        <v>#VALUE!</v>
      </c>
      <c r="AJ15" s="6" t="e">
        <f>ROUND('Co-benefits Summary'!C27,0)</f>
        <v>#VALUE!</v>
      </c>
      <c r="AK15" s="6" t="e">
        <f>ROUND('Co-benefits Summary'!C27,0)</f>
        <v>#VALUE!</v>
      </c>
      <c r="AL15" s="6" t="e">
        <f>ROUND('Co-benefits Summary'!C28,0)</f>
        <v>#VALUE!</v>
      </c>
      <c r="AM15" s="6" t="e">
        <f>ROUND('Co-benefits Summary'!C30,0)</f>
        <v>#VALUE!</v>
      </c>
      <c r="AN15" s="6" t="e">
        <f>ROUND('Co-benefits Summary'!C29,0)</f>
        <v>#VALUE!</v>
      </c>
      <c r="BC15">
        <f>IF(Table13[[#This Row],[Benefits Criteria Table
Step 1: Disadvantaged Community? (Y/N)]]="Yes",Table13[[#This Row],[Count]],0)</f>
        <v>0</v>
      </c>
      <c r="BD15">
        <f>IF(Table13[[#This Row],[Benefits Criteria Table
Step 1: Disadvantaged Community? (Y/N)]]="Yes",Table13[[#This Row],[Total GGRF Funding Amount from this Program ($)]],0)</f>
        <v>0</v>
      </c>
      <c r="BE15">
        <f>IF(Table13[[#This Row],[Benefits Criteria Table
Step 1: Low-income Community or Low-income Household? (Y/N)]]="Yes",Table13[[#This Row],[Count]],0)</f>
        <v>0</v>
      </c>
      <c r="BF15">
        <f>IF(Table13[[#This Row],[Benefits Criteria Table
Step 1: Low-income Community or Low-income Household? (Y/N)]]="Yes",Table13[[#This Row],[Total GGRF Funding Amount from this Program ($)]],0)</f>
        <v>0</v>
      </c>
      <c r="BG15">
        <f>IF(Table13[[#This Row],[Benefits Criteria Table
Step 1: Low-income 1/2-mile Buffer Region? (Y/N)]]="Yes",Table13[[#This Row],[Count]],0)</f>
        <v>0</v>
      </c>
      <c r="BH15">
        <f>IF(Table13[[#This Row],[Benefits Criteria Table
Step 1: Low-income 1/2-mile Buffer Region? (Y/N)]]="Yes",Table13[[#This Row],[Total GGRF Funding Amount from this Program ($)]],0)</f>
        <v>0</v>
      </c>
      <c r="BI15" s="1"/>
      <c r="BJ15" t="str">
        <f>IF(Table13[[#This Row],[Benefits Criteria Table
Step 1: Disadvantaged Community? (Y/N)]]="YES",IF(Table13[[#This Row],[Select a Priority Population]]="Disadvantaged Community",Table13[[#This Row],[Count]],0),"")</f>
        <v/>
      </c>
      <c r="BK15" t="str">
        <f>IF(Table13[[#This Row],[Benefits Criteria Table
Step 1: Disadvantaged Community? (Y/N)]]="YES",IF(Table13[[#This Row],[Select a Priority Population]]="Disadvantaged Community",Table13[[#This Row],[Qualifying Disadvantaged Community Benefit Amount ($)]],0),"")</f>
        <v/>
      </c>
      <c r="BL15">
        <f>IF(Table13[[#This Row],[Benefits Criteria Table
Step 1: Low-income Community or Low-income Household? (Y/N)]]="Yes",IF(Table13[[#This Row],[Select a Priority Population]]="Low-income Community",Table13[[#This Row],[Count]],0),0)</f>
        <v>0</v>
      </c>
      <c r="BM15">
        <f>IF(Table13[[#This Row],[Benefits Criteria Table
Step 1: Low-income Community or Low-income Household? (Y/N)]]="Yes",IF(Table13[[#This Row],[Select a Priority Population]]="Low-income Community",Table13[[#This Row],[Total GGRF Funding Amount from this Program ($)]],0),0)</f>
        <v>0</v>
      </c>
      <c r="BN15">
        <f>IF(Table13[[#This Row],[Benefits Criteria Table
Step 1: Low-income 1/2-mile Buffer Region? (Y/N)]]="Yes",IF(Table13[[#This Row],[Select a Priority Population]]="1/2 Mile Buffer Zone",Table13[[#This Row],[Count]],0),0)</f>
        <v>0</v>
      </c>
      <c r="BO15">
        <f>IF(Table13[[#This Row],[Benefits Criteria Table
Step 1: Low-income 1/2-mile Buffer Region? (Y/N)]]="Yes",IF(Table13[[#This Row],[Select a Priority Population]]="1/2 Mile Buffer Zone",Table13[[#This Row],[Total GGRF Funding Amount from this Program ($)]],0),0)</f>
        <v>0</v>
      </c>
      <c r="BP15">
        <f>IF(ISBLANK(Table13[[#This Row],[Project ID]]), 0, 1)</f>
        <v>0</v>
      </c>
      <c r="BQ15" s="1"/>
      <c r="BR15" s="1"/>
      <c r="BS15" s="1"/>
    </row>
    <row r="16" spans="1:71" hidden="1">
      <c r="G16" s="1">
        <f>'Project Info'!E38</f>
        <v>0</v>
      </c>
      <c r="I16" s="5"/>
      <c r="J16" s="5"/>
      <c r="K16" s="5"/>
      <c r="L16" s="5">
        <f>'Project Info'!E48</f>
        <v>0</v>
      </c>
      <c r="M16" s="5"/>
      <c r="N16" s="1">
        <f>ROUND('Project Info'!E47,0)</f>
        <v>0</v>
      </c>
      <c r="O16" s="1">
        <f>ROUND('Project Info'!E44,0)</f>
        <v>0</v>
      </c>
      <c r="Q16" s="1">
        <f>ROUND('Project Info'!E46,0)</f>
        <v>0</v>
      </c>
      <c r="S16" s="6">
        <f>'Project Info'!E49</f>
        <v>0</v>
      </c>
      <c r="T16" s="6">
        <f>ROUND('GHG Summary'!C34,0)</f>
        <v>0</v>
      </c>
      <c r="AA16" s="6" t="e">
        <f>ROUND('Co-benefits Summary'!E33,0)</f>
        <v>#VALUE!</v>
      </c>
      <c r="AB16" s="6">
        <f>ROUND('Co-benefits Summary'!E35,0)</f>
        <v>0</v>
      </c>
      <c r="AC16" s="6" t="e">
        <f>ROUND('Co-benefits Summary'!E34,0)</f>
        <v>#VALUE!</v>
      </c>
      <c r="AD16" s="6" t="e">
        <f>ROUND('Co-benefits Summary'!D33,0)</f>
        <v>#VALUE!</v>
      </c>
      <c r="AE16" s="6">
        <f>ROUND('Co-benefits Summary'!D35,0)</f>
        <v>0</v>
      </c>
      <c r="AF16" s="6" t="e">
        <f>ROUND('Co-benefits Summary'!D34,0)</f>
        <v>#VALUE!</v>
      </c>
      <c r="AG16" s="6" t="e">
        <f>ROUND('Co-benefits Summary'!C27,0)</f>
        <v>#VALUE!</v>
      </c>
      <c r="AJ16" s="6" t="e">
        <f>ROUND('Co-benefits Summary'!C28,0)</f>
        <v>#VALUE!</v>
      </c>
      <c r="AK16" s="6" t="e">
        <f>ROUND('Co-benefits Summary'!C28,0)</f>
        <v>#VALUE!</v>
      </c>
      <c r="AL16" s="6" t="e">
        <f>ROUND('Co-benefits Summary'!C29,0)</f>
        <v>#VALUE!</v>
      </c>
      <c r="AM16" s="6" t="e">
        <f>ROUND('Co-benefits Summary'!C31,0)</f>
        <v>#VALUE!</v>
      </c>
      <c r="AN16" s="6" t="e">
        <f>ROUND('Co-benefits Summary'!C30,0)</f>
        <v>#VALUE!</v>
      </c>
      <c r="BC16">
        <f>IF(Table13[[#This Row],[Benefits Criteria Table
Step 1: Disadvantaged Community? (Y/N)]]="Yes",Table13[[#This Row],[Count]],0)</f>
        <v>0</v>
      </c>
      <c r="BD16">
        <f>IF(Table13[[#This Row],[Benefits Criteria Table
Step 1: Disadvantaged Community? (Y/N)]]="Yes",Table13[[#This Row],[Total GGRF Funding Amount from this Program ($)]],0)</f>
        <v>0</v>
      </c>
      <c r="BE16">
        <f>IF(Table13[[#This Row],[Benefits Criteria Table
Step 1: Low-income Community or Low-income Household? (Y/N)]]="Yes",Table13[[#This Row],[Count]],0)</f>
        <v>0</v>
      </c>
      <c r="BF16">
        <f>IF(Table13[[#This Row],[Benefits Criteria Table
Step 1: Low-income Community or Low-income Household? (Y/N)]]="Yes",Table13[[#This Row],[Total GGRF Funding Amount from this Program ($)]],0)</f>
        <v>0</v>
      </c>
      <c r="BG16">
        <f>IF(Table13[[#This Row],[Benefits Criteria Table
Step 1: Low-income 1/2-mile Buffer Region? (Y/N)]]="Yes",Table13[[#This Row],[Count]],0)</f>
        <v>0</v>
      </c>
      <c r="BH16">
        <f>IF(Table13[[#This Row],[Benefits Criteria Table
Step 1: Low-income 1/2-mile Buffer Region? (Y/N)]]="Yes",Table13[[#This Row],[Total GGRF Funding Amount from this Program ($)]],0)</f>
        <v>0</v>
      </c>
      <c r="BI16" s="1"/>
      <c r="BJ16" t="str">
        <f>IF(Table13[[#This Row],[Benefits Criteria Table
Step 1: Disadvantaged Community? (Y/N)]]="YES",IF(Table13[[#This Row],[Select a Priority Population]]="Disadvantaged Community",Table13[[#This Row],[Count]],0),"")</f>
        <v/>
      </c>
      <c r="BK16" t="str">
        <f>IF(Table13[[#This Row],[Benefits Criteria Table
Step 1: Disadvantaged Community? (Y/N)]]="YES",IF(Table13[[#This Row],[Select a Priority Population]]="Disadvantaged Community",Table13[[#This Row],[Qualifying Disadvantaged Community Benefit Amount ($)]],0),"")</f>
        <v/>
      </c>
      <c r="BL16">
        <f>IF(Table13[[#This Row],[Benefits Criteria Table
Step 1: Low-income Community or Low-income Household? (Y/N)]]="Yes",IF(Table13[[#This Row],[Select a Priority Population]]="Low-income Community",Table13[[#This Row],[Count]],0),0)</f>
        <v>0</v>
      </c>
      <c r="BM16">
        <f>IF(Table13[[#This Row],[Benefits Criteria Table
Step 1: Low-income Community or Low-income Household? (Y/N)]]="Yes",IF(Table13[[#This Row],[Select a Priority Population]]="Low-income Community",Table13[[#This Row],[Total GGRF Funding Amount from this Program ($)]],0),0)</f>
        <v>0</v>
      </c>
      <c r="BN16">
        <f>IF(Table13[[#This Row],[Benefits Criteria Table
Step 1: Low-income 1/2-mile Buffer Region? (Y/N)]]="Yes",IF(Table13[[#This Row],[Select a Priority Population]]="1/2 Mile Buffer Zone",Table13[[#This Row],[Count]],0),0)</f>
        <v>0</v>
      </c>
      <c r="BO16">
        <f>IF(Table13[[#This Row],[Benefits Criteria Table
Step 1: Low-income 1/2-mile Buffer Region? (Y/N)]]="Yes",IF(Table13[[#This Row],[Select a Priority Population]]="1/2 Mile Buffer Zone",Table13[[#This Row],[Total GGRF Funding Amount from this Program ($)]],0),0)</f>
        <v>0</v>
      </c>
      <c r="BP16">
        <f>IF(ISBLANK(Table13[[#This Row],[Project ID]]), 0, 1)</f>
        <v>0</v>
      </c>
      <c r="BQ16" s="1"/>
      <c r="BR16" s="1"/>
      <c r="BS16" s="1"/>
    </row>
    <row r="17" spans="7:71" hidden="1">
      <c r="G17" s="1">
        <f>'Project Info'!E39</f>
        <v>0</v>
      </c>
      <c r="I17" s="5"/>
      <c r="J17" s="5"/>
      <c r="K17" s="5"/>
      <c r="L17" s="5">
        <f>'Project Info'!E49</f>
        <v>0</v>
      </c>
      <c r="M17" s="5"/>
      <c r="N17" s="1">
        <f>ROUND('Project Info'!E48,0)</f>
        <v>0</v>
      </c>
      <c r="O17" s="1">
        <f>ROUND('Project Info'!E45,0)</f>
        <v>0</v>
      </c>
      <c r="Q17" s="1">
        <f>ROUND('Project Info'!E47,0)</f>
        <v>0</v>
      </c>
      <c r="S17" s="6">
        <f>'Project Info'!E50</f>
        <v>0</v>
      </c>
      <c r="T17" s="6">
        <f>ROUND('GHG Summary'!C35,0)</f>
        <v>0</v>
      </c>
      <c r="AA17" s="6" t="e">
        <f>ROUND('Co-benefits Summary'!E34,0)</f>
        <v>#VALUE!</v>
      </c>
      <c r="AB17" s="6">
        <f>ROUND('Co-benefits Summary'!E36,0)</f>
        <v>0</v>
      </c>
      <c r="AC17" s="6">
        <f>ROUND('Co-benefits Summary'!E35,0)</f>
        <v>0</v>
      </c>
      <c r="AD17" s="6" t="e">
        <f>ROUND('Co-benefits Summary'!D34,0)</f>
        <v>#VALUE!</v>
      </c>
      <c r="AE17" s="6">
        <f>ROUND('Co-benefits Summary'!D36,0)</f>
        <v>0</v>
      </c>
      <c r="AF17" s="6">
        <f>ROUND('Co-benefits Summary'!D35,0)</f>
        <v>0</v>
      </c>
      <c r="AG17" s="6" t="e">
        <f>ROUND('Co-benefits Summary'!C28,0)</f>
        <v>#VALUE!</v>
      </c>
      <c r="AJ17" s="6" t="e">
        <f>ROUND('Co-benefits Summary'!C29,0)</f>
        <v>#VALUE!</v>
      </c>
      <c r="AK17" s="6" t="e">
        <f>ROUND('Co-benefits Summary'!C29,0)</f>
        <v>#VALUE!</v>
      </c>
      <c r="AL17" s="6" t="e">
        <f>ROUND('Co-benefits Summary'!C30,0)</f>
        <v>#VALUE!</v>
      </c>
      <c r="AM17" s="6" t="e">
        <f>ROUND('Co-benefits Summary'!C32,0)</f>
        <v>#VALUE!</v>
      </c>
      <c r="AN17" s="6" t="e">
        <f>ROUND('Co-benefits Summary'!C31,0)</f>
        <v>#VALUE!</v>
      </c>
      <c r="BC17">
        <f>IF(Table13[[#This Row],[Benefits Criteria Table
Step 1: Disadvantaged Community? (Y/N)]]="Yes",Table13[[#This Row],[Count]],0)</f>
        <v>0</v>
      </c>
      <c r="BD17">
        <f>IF(Table13[[#This Row],[Benefits Criteria Table
Step 1: Disadvantaged Community? (Y/N)]]="Yes",Table13[[#This Row],[Total GGRF Funding Amount from this Program ($)]],0)</f>
        <v>0</v>
      </c>
      <c r="BE17">
        <f>IF(Table13[[#This Row],[Benefits Criteria Table
Step 1: Low-income Community or Low-income Household? (Y/N)]]="Yes",Table13[[#This Row],[Count]],0)</f>
        <v>0</v>
      </c>
      <c r="BF17">
        <f>IF(Table13[[#This Row],[Benefits Criteria Table
Step 1: Low-income Community or Low-income Household? (Y/N)]]="Yes",Table13[[#This Row],[Total GGRF Funding Amount from this Program ($)]],0)</f>
        <v>0</v>
      </c>
      <c r="BG17">
        <f>IF(Table13[[#This Row],[Benefits Criteria Table
Step 1: Low-income 1/2-mile Buffer Region? (Y/N)]]="Yes",Table13[[#This Row],[Count]],0)</f>
        <v>0</v>
      </c>
      <c r="BH17">
        <f>IF(Table13[[#This Row],[Benefits Criteria Table
Step 1: Low-income 1/2-mile Buffer Region? (Y/N)]]="Yes",Table13[[#This Row],[Total GGRF Funding Amount from this Program ($)]],0)</f>
        <v>0</v>
      </c>
      <c r="BI17" s="1"/>
      <c r="BJ17" t="str">
        <f>IF(Table13[[#This Row],[Benefits Criteria Table
Step 1: Disadvantaged Community? (Y/N)]]="YES",IF(Table13[[#This Row],[Select a Priority Population]]="Disadvantaged Community",Table13[[#This Row],[Count]],0),"")</f>
        <v/>
      </c>
      <c r="BK17" t="str">
        <f>IF(Table13[[#This Row],[Benefits Criteria Table
Step 1: Disadvantaged Community? (Y/N)]]="YES",IF(Table13[[#This Row],[Select a Priority Population]]="Disadvantaged Community",Table13[[#This Row],[Qualifying Disadvantaged Community Benefit Amount ($)]],0),"")</f>
        <v/>
      </c>
      <c r="BL17">
        <f>IF(Table13[[#This Row],[Benefits Criteria Table
Step 1: Low-income Community or Low-income Household? (Y/N)]]="Yes",IF(Table13[[#This Row],[Select a Priority Population]]="Low-income Community",Table13[[#This Row],[Count]],0),0)</f>
        <v>0</v>
      </c>
      <c r="BM17">
        <f>IF(Table13[[#This Row],[Benefits Criteria Table
Step 1: Low-income Community or Low-income Household? (Y/N)]]="Yes",IF(Table13[[#This Row],[Select a Priority Population]]="Low-income Community",Table13[[#This Row],[Total GGRF Funding Amount from this Program ($)]],0),0)</f>
        <v>0</v>
      </c>
      <c r="BN17">
        <f>IF(Table13[[#This Row],[Benefits Criteria Table
Step 1: Low-income 1/2-mile Buffer Region? (Y/N)]]="Yes",IF(Table13[[#This Row],[Select a Priority Population]]="1/2 Mile Buffer Zone",Table13[[#This Row],[Count]],0),0)</f>
        <v>0</v>
      </c>
      <c r="BO17">
        <f>IF(Table13[[#This Row],[Benefits Criteria Table
Step 1: Low-income 1/2-mile Buffer Region? (Y/N)]]="Yes",IF(Table13[[#This Row],[Select a Priority Population]]="1/2 Mile Buffer Zone",Table13[[#This Row],[Total GGRF Funding Amount from this Program ($)]],0),0)</f>
        <v>0</v>
      </c>
      <c r="BP17">
        <f>IF(ISBLANK(Table13[[#This Row],[Project ID]]), 0, 1)</f>
        <v>0</v>
      </c>
      <c r="BQ17" s="1"/>
      <c r="BR17" s="1"/>
      <c r="BS17" s="1"/>
    </row>
    <row r="18" spans="7:71" hidden="1">
      <c r="G18" s="1">
        <f>'Project Info'!E40</f>
        <v>0</v>
      </c>
      <c r="I18" s="5"/>
      <c r="J18" s="5"/>
      <c r="K18" s="5"/>
      <c r="L18" s="5">
        <f>'Project Info'!E50</f>
        <v>0</v>
      </c>
      <c r="M18" s="5"/>
      <c r="N18" s="1">
        <f>ROUND('Project Info'!E49,0)</f>
        <v>0</v>
      </c>
      <c r="O18" s="1">
        <f>ROUND('Project Info'!E46,0)</f>
        <v>0</v>
      </c>
      <c r="Q18" s="1">
        <f>ROUND('Project Info'!E48,0)</f>
        <v>0</v>
      </c>
      <c r="S18" s="6">
        <f>'Project Info'!E51</f>
        <v>0</v>
      </c>
      <c r="T18" s="6">
        <f>ROUND('GHG Summary'!C36,0)</f>
        <v>0</v>
      </c>
      <c r="AA18" s="6">
        <f>ROUND('Co-benefits Summary'!E35,0)</f>
        <v>0</v>
      </c>
      <c r="AB18" s="6">
        <f>ROUND('Co-benefits Summary'!E37,0)</f>
        <v>0</v>
      </c>
      <c r="AC18" s="6">
        <f>ROUND('Co-benefits Summary'!E36,0)</f>
        <v>0</v>
      </c>
      <c r="AD18" s="6">
        <f>ROUND('Co-benefits Summary'!D35,0)</f>
        <v>0</v>
      </c>
      <c r="AE18" s="6">
        <f>ROUND('Co-benefits Summary'!D37,0)</f>
        <v>0</v>
      </c>
      <c r="AF18" s="6">
        <f>ROUND('Co-benefits Summary'!D36,0)</f>
        <v>0</v>
      </c>
      <c r="AG18" s="6" t="e">
        <f>ROUND('Co-benefits Summary'!C29,0)</f>
        <v>#VALUE!</v>
      </c>
      <c r="AJ18" s="6" t="e">
        <f>ROUND('Co-benefits Summary'!C30,0)</f>
        <v>#VALUE!</v>
      </c>
      <c r="AK18" s="6" t="e">
        <f>ROUND('Co-benefits Summary'!C30,0)</f>
        <v>#VALUE!</v>
      </c>
      <c r="AL18" s="6" t="e">
        <f>ROUND('Co-benefits Summary'!C31,0)</f>
        <v>#VALUE!</v>
      </c>
      <c r="AM18" s="6" t="e">
        <f>ROUND('Co-benefits Summary'!C33,0)</f>
        <v>#VALUE!</v>
      </c>
      <c r="AN18" s="6" t="e">
        <f>ROUND('Co-benefits Summary'!C32,0)</f>
        <v>#VALUE!</v>
      </c>
      <c r="BC18">
        <f>IF(Table13[[#This Row],[Benefits Criteria Table
Step 1: Disadvantaged Community? (Y/N)]]="Yes",Table13[[#This Row],[Count]],0)</f>
        <v>0</v>
      </c>
      <c r="BD18">
        <f>IF(Table13[[#This Row],[Benefits Criteria Table
Step 1: Disadvantaged Community? (Y/N)]]="Yes",Table13[[#This Row],[Total GGRF Funding Amount from this Program ($)]],0)</f>
        <v>0</v>
      </c>
      <c r="BE18">
        <f>IF(Table13[[#This Row],[Benefits Criteria Table
Step 1: Low-income Community or Low-income Household? (Y/N)]]="Yes",Table13[[#This Row],[Count]],0)</f>
        <v>0</v>
      </c>
      <c r="BF18">
        <f>IF(Table13[[#This Row],[Benefits Criteria Table
Step 1: Low-income Community or Low-income Household? (Y/N)]]="Yes",Table13[[#This Row],[Total GGRF Funding Amount from this Program ($)]],0)</f>
        <v>0</v>
      </c>
      <c r="BG18">
        <f>IF(Table13[[#This Row],[Benefits Criteria Table
Step 1: Low-income 1/2-mile Buffer Region? (Y/N)]]="Yes",Table13[[#This Row],[Count]],0)</f>
        <v>0</v>
      </c>
      <c r="BH18">
        <f>IF(Table13[[#This Row],[Benefits Criteria Table
Step 1: Low-income 1/2-mile Buffer Region? (Y/N)]]="Yes",Table13[[#This Row],[Total GGRF Funding Amount from this Program ($)]],0)</f>
        <v>0</v>
      </c>
      <c r="BI18" s="1"/>
      <c r="BJ18" t="str">
        <f>IF(Table13[[#This Row],[Benefits Criteria Table
Step 1: Disadvantaged Community? (Y/N)]]="YES",IF(Table13[[#This Row],[Select a Priority Population]]="Disadvantaged Community",Table13[[#This Row],[Count]],0),"")</f>
        <v/>
      </c>
      <c r="BK18" t="str">
        <f>IF(Table13[[#This Row],[Benefits Criteria Table
Step 1: Disadvantaged Community? (Y/N)]]="YES",IF(Table13[[#This Row],[Select a Priority Population]]="Disadvantaged Community",Table13[[#This Row],[Qualifying Disadvantaged Community Benefit Amount ($)]],0),"")</f>
        <v/>
      </c>
      <c r="BL18">
        <f>IF(Table13[[#This Row],[Benefits Criteria Table
Step 1: Low-income Community or Low-income Household? (Y/N)]]="Yes",IF(Table13[[#This Row],[Select a Priority Population]]="Low-income Community",Table13[[#This Row],[Count]],0),0)</f>
        <v>0</v>
      </c>
      <c r="BM18">
        <f>IF(Table13[[#This Row],[Benefits Criteria Table
Step 1: Low-income Community or Low-income Household? (Y/N)]]="Yes",IF(Table13[[#This Row],[Select a Priority Population]]="Low-income Community",Table13[[#This Row],[Total GGRF Funding Amount from this Program ($)]],0),0)</f>
        <v>0</v>
      </c>
      <c r="BN18">
        <f>IF(Table13[[#This Row],[Benefits Criteria Table
Step 1: Low-income 1/2-mile Buffer Region? (Y/N)]]="Yes",IF(Table13[[#This Row],[Select a Priority Population]]="1/2 Mile Buffer Zone",Table13[[#This Row],[Count]],0),0)</f>
        <v>0</v>
      </c>
      <c r="BO18">
        <f>IF(Table13[[#This Row],[Benefits Criteria Table
Step 1: Low-income 1/2-mile Buffer Region? (Y/N)]]="Yes",IF(Table13[[#This Row],[Select a Priority Population]]="1/2 Mile Buffer Zone",Table13[[#This Row],[Total GGRF Funding Amount from this Program ($)]],0),0)</f>
        <v>0</v>
      </c>
      <c r="BP18">
        <f>IF(ISBLANK(Table13[[#This Row],[Project ID]]), 0, 1)</f>
        <v>0</v>
      </c>
      <c r="BQ18" s="1"/>
      <c r="BR18" s="1"/>
      <c r="BS18" s="1"/>
    </row>
    <row r="19" spans="7:71" hidden="1">
      <c r="G19" s="1">
        <f>'Project Info'!E41</f>
        <v>0</v>
      </c>
      <c r="I19" s="5"/>
      <c r="J19" s="5"/>
      <c r="K19" s="5"/>
      <c r="L19" s="5">
        <f>'Project Info'!E51</f>
        <v>0</v>
      </c>
      <c r="M19" s="5"/>
      <c r="N19" s="1">
        <f>ROUND('Project Info'!E50,0)</f>
        <v>0</v>
      </c>
      <c r="O19" s="1">
        <f>ROUND('Project Info'!E47,0)</f>
        <v>0</v>
      </c>
      <c r="Q19" s="1">
        <f>ROUND('Project Info'!E49,0)</f>
        <v>0</v>
      </c>
      <c r="S19" s="6">
        <f>'Project Info'!E52</f>
        <v>0</v>
      </c>
      <c r="T19" s="6">
        <f>ROUND('GHG Summary'!C37,0)</f>
        <v>0</v>
      </c>
      <c r="AA19" s="6">
        <f>ROUND('Co-benefits Summary'!E36,0)</f>
        <v>0</v>
      </c>
      <c r="AB19" s="6">
        <f>ROUND('Co-benefits Summary'!E38,0)</f>
        <v>0</v>
      </c>
      <c r="AC19" s="6">
        <f>ROUND('Co-benefits Summary'!E37,0)</f>
        <v>0</v>
      </c>
      <c r="AD19" s="6">
        <f>ROUND('Co-benefits Summary'!D36,0)</f>
        <v>0</v>
      </c>
      <c r="AE19" s="6">
        <f>ROUND('Co-benefits Summary'!D38,0)</f>
        <v>0</v>
      </c>
      <c r="AF19" s="6">
        <f>ROUND('Co-benefits Summary'!D37,0)</f>
        <v>0</v>
      </c>
      <c r="AG19" s="6" t="e">
        <f>ROUND('Co-benefits Summary'!C30,0)</f>
        <v>#VALUE!</v>
      </c>
      <c r="AJ19" s="6" t="e">
        <f>ROUND('Co-benefits Summary'!C31,0)</f>
        <v>#VALUE!</v>
      </c>
      <c r="AK19" s="6" t="e">
        <f>ROUND('Co-benefits Summary'!C31,0)</f>
        <v>#VALUE!</v>
      </c>
      <c r="AL19" s="6" t="e">
        <f>ROUND('Co-benefits Summary'!C32,0)</f>
        <v>#VALUE!</v>
      </c>
      <c r="AM19" s="6" t="e">
        <f>ROUND('Co-benefits Summary'!C34,0)</f>
        <v>#VALUE!</v>
      </c>
      <c r="AN19" s="6" t="e">
        <f>ROUND('Co-benefits Summary'!C33,0)</f>
        <v>#VALUE!</v>
      </c>
      <c r="BC19">
        <f>IF(Table13[[#This Row],[Benefits Criteria Table
Step 1: Disadvantaged Community? (Y/N)]]="Yes",Table13[[#This Row],[Count]],0)</f>
        <v>0</v>
      </c>
      <c r="BD19">
        <f>IF(Table13[[#This Row],[Benefits Criteria Table
Step 1: Disadvantaged Community? (Y/N)]]="Yes",Table13[[#This Row],[Total GGRF Funding Amount from this Program ($)]],0)</f>
        <v>0</v>
      </c>
      <c r="BE19">
        <f>IF(Table13[[#This Row],[Benefits Criteria Table
Step 1: Low-income Community or Low-income Household? (Y/N)]]="Yes",Table13[[#This Row],[Count]],0)</f>
        <v>0</v>
      </c>
      <c r="BF19">
        <f>IF(Table13[[#This Row],[Benefits Criteria Table
Step 1: Low-income Community or Low-income Household? (Y/N)]]="Yes",Table13[[#This Row],[Total GGRF Funding Amount from this Program ($)]],0)</f>
        <v>0</v>
      </c>
      <c r="BG19">
        <f>IF(Table13[[#This Row],[Benefits Criteria Table
Step 1: Low-income 1/2-mile Buffer Region? (Y/N)]]="Yes",Table13[[#This Row],[Count]],0)</f>
        <v>0</v>
      </c>
      <c r="BH19">
        <f>IF(Table13[[#This Row],[Benefits Criteria Table
Step 1: Low-income 1/2-mile Buffer Region? (Y/N)]]="Yes",Table13[[#This Row],[Total GGRF Funding Amount from this Program ($)]],0)</f>
        <v>0</v>
      </c>
      <c r="BI19" s="1"/>
      <c r="BJ19" t="str">
        <f>IF(Table13[[#This Row],[Benefits Criteria Table
Step 1: Disadvantaged Community? (Y/N)]]="YES",IF(Table13[[#This Row],[Select a Priority Population]]="Disadvantaged Community",Table13[[#This Row],[Count]],0),"")</f>
        <v/>
      </c>
      <c r="BK19" t="str">
        <f>IF(Table13[[#This Row],[Benefits Criteria Table
Step 1: Disadvantaged Community? (Y/N)]]="YES",IF(Table13[[#This Row],[Select a Priority Population]]="Disadvantaged Community",Table13[[#This Row],[Qualifying Disadvantaged Community Benefit Amount ($)]],0),"")</f>
        <v/>
      </c>
      <c r="BL19">
        <f>IF(Table13[[#This Row],[Benefits Criteria Table
Step 1: Low-income Community or Low-income Household? (Y/N)]]="Yes",IF(Table13[[#This Row],[Select a Priority Population]]="Low-income Community",Table13[[#This Row],[Count]],0),0)</f>
        <v>0</v>
      </c>
      <c r="BM19">
        <f>IF(Table13[[#This Row],[Benefits Criteria Table
Step 1: Low-income Community or Low-income Household? (Y/N)]]="Yes",IF(Table13[[#This Row],[Select a Priority Population]]="Low-income Community",Table13[[#This Row],[Total GGRF Funding Amount from this Program ($)]],0),0)</f>
        <v>0</v>
      </c>
      <c r="BN19">
        <f>IF(Table13[[#This Row],[Benefits Criteria Table
Step 1: Low-income 1/2-mile Buffer Region? (Y/N)]]="Yes",IF(Table13[[#This Row],[Select a Priority Population]]="1/2 Mile Buffer Zone",Table13[[#This Row],[Count]],0),0)</f>
        <v>0</v>
      </c>
      <c r="BO19">
        <f>IF(Table13[[#This Row],[Benefits Criteria Table
Step 1: Low-income 1/2-mile Buffer Region? (Y/N)]]="Yes",IF(Table13[[#This Row],[Select a Priority Population]]="1/2 Mile Buffer Zone",Table13[[#This Row],[Total GGRF Funding Amount from this Program ($)]],0),0)</f>
        <v>0</v>
      </c>
      <c r="BP19">
        <f>IF(ISBLANK(Table13[[#This Row],[Project ID]]), 0, 1)</f>
        <v>0</v>
      </c>
      <c r="BQ19" s="1"/>
      <c r="BR19" s="1"/>
      <c r="BS19" s="1"/>
    </row>
    <row r="20" spans="7:71" hidden="1">
      <c r="G20" s="1">
        <f>'Project Info'!E42</f>
        <v>0</v>
      </c>
      <c r="I20" s="5"/>
      <c r="J20" s="5"/>
      <c r="K20" s="5"/>
      <c r="L20" s="5">
        <f>'Project Info'!E52</f>
        <v>0</v>
      </c>
      <c r="M20" s="5"/>
      <c r="N20" s="1">
        <f>ROUND('Project Info'!E51,0)</f>
        <v>0</v>
      </c>
      <c r="O20" s="1">
        <f>ROUND('Project Info'!E48,0)</f>
        <v>0</v>
      </c>
      <c r="Q20" s="1">
        <f>ROUND('Project Info'!E50,0)</f>
        <v>0</v>
      </c>
      <c r="S20" s="6">
        <f>'Project Info'!E53</f>
        <v>0</v>
      </c>
      <c r="T20" s="6">
        <f>ROUND('GHG Summary'!C38,0)</f>
        <v>0</v>
      </c>
      <c r="AA20" s="6">
        <f>ROUND('Co-benefits Summary'!E37,0)</f>
        <v>0</v>
      </c>
      <c r="AB20" s="6">
        <f>ROUND('Co-benefits Summary'!E39,0)</f>
        <v>0</v>
      </c>
      <c r="AC20" s="6">
        <f>ROUND('Co-benefits Summary'!E38,0)</f>
        <v>0</v>
      </c>
      <c r="AD20" s="6">
        <f>ROUND('Co-benefits Summary'!D37,0)</f>
        <v>0</v>
      </c>
      <c r="AE20" s="6">
        <f>ROUND('Co-benefits Summary'!D39,0)</f>
        <v>0</v>
      </c>
      <c r="AF20" s="6">
        <f>ROUND('Co-benefits Summary'!D38,0)</f>
        <v>0</v>
      </c>
      <c r="AG20" s="6" t="e">
        <f>ROUND('Co-benefits Summary'!C31,0)</f>
        <v>#VALUE!</v>
      </c>
      <c r="AJ20" s="6" t="e">
        <f>ROUND('Co-benefits Summary'!C32,0)</f>
        <v>#VALUE!</v>
      </c>
      <c r="AK20" s="6" t="e">
        <f>ROUND('Co-benefits Summary'!C32,0)</f>
        <v>#VALUE!</v>
      </c>
      <c r="AL20" s="6" t="e">
        <f>ROUND('Co-benefits Summary'!C33,0)</f>
        <v>#VALUE!</v>
      </c>
      <c r="AM20" s="6">
        <f>ROUND('Co-benefits Summary'!C35,0)</f>
        <v>0</v>
      </c>
      <c r="AN20" s="6" t="e">
        <f>ROUND('Co-benefits Summary'!C34,0)</f>
        <v>#VALUE!</v>
      </c>
      <c r="BC20">
        <f>IF(Table13[[#This Row],[Benefits Criteria Table
Step 1: Disadvantaged Community? (Y/N)]]="Yes",Table13[[#This Row],[Count]],0)</f>
        <v>0</v>
      </c>
      <c r="BD20">
        <f>IF(Table13[[#This Row],[Benefits Criteria Table
Step 1: Disadvantaged Community? (Y/N)]]="Yes",Table13[[#This Row],[Total GGRF Funding Amount from this Program ($)]],0)</f>
        <v>0</v>
      </c>
      <c r="BE20">
        <f>IF(Table13[[#This Row],[Benefits Criteria Table
Step 1: Low-income Community or Low-income Household? (Y/N)]]="Yes",Table13[[#This Row],[Count]],0)</f>
        <v>0</v>
      </c>
      <c r="BF20">
        <f>IF(Table13[[#This Row],[Benefits Criteria Table
Step 1: Low-income Community or Low-income Household? (Y/N)]]="Yes",Table13[[#This Row],[Total GGRF Funding Amount from this Program ($)]],0)</f>
        <v>0</v>
      </c>
      <c r="BG20">
        <f>IF(Table13[[#This Row],[Benefits Criteria Table
Step 1: Low-income 1/2-mile Buffer Region? (Y/N)]]="Yes",Table13[[#This Row],[Count]],0)</f>
        <v>0</v>
      </c>
      <c r="BH20">
        <f>IF(Table13[[#This Row],[Benefits Criteria Table
Step 1: Low-income 1/2-mile Buffer Region? (Y/N)]]="Yes",Table13[[#This Row],[Total GGRF Funding Amount from this Program ($)]],0)</f>
        <v>0</v>
      </c>
      <c r="BI20" s="1"/>
      <c r="BJ20" t="str">
        <f>IF(Table13[[#This Row],[Benefits Criteria Table
Step 1: Disadvantaged Community? (Y/N)]]="YES",IF(Table13[[#This Row],[Select a Priority Population]]="Disadvantaged Community",Table13[[#This Row],[Count]],0),"")</f>
        <v/>
      </c>
      <c r="BK20" t="str">
        <f>IF(Table13[[#This Row],[Benefits Criteria Table
Step 1: Disadvantaged Community? (Y/N)]]="YES",IF(Table13[[#This Row],[Select a Priority Population]]="Disadvantaged Community",Table13[[#This Row],[Qualifying Disadvantaged Community Benefit Amount ($)]],0),"")</f>
        <v/>
      </c>
      <c r="BL20">
        <f>IF(Table13[[#This Row],[Benefits Criteria Table
Step 1: Low-income Community or Low-income Household? (Y/N)]]="Yes",IF(Table13[[#This Row],[Select a Priority Population]]="Low-income Community",Table13[[#This Row],[Count]],0),0)</f>
        <v>0</v>
      </c>
      <c r="BM20">
        <f>IF(Table13[[#This Row],[Benefits Criteria Table
Step 1: Low-income Community or Low-income Household? (Y/N)]]="Yes",IF(Table13[[#This Row],[Select a Priority Population]]="Low-income Community",Table13[[#This Row],[Total GGRF Funding Amount from this Program ($)]],0),0)</f>
        <v>0</v>
      </c>
      <c r="BN20">
        <f>IF(Table13[[#This Row],[Benefits Criteria Table
Step 1: Low-income 1/2-mile Buffer Region? (Y/N)]]="Yes",IF(Table13[[#This Row],[Select a Priority Population]]="1/2 Mile Buffer Zone",Table13[[#This Row],[Count]],0),0)</f>
        <v>0</v>
      </c>
      <c r="BO20">
        <f>IF(Table13[[#This Row],[Benefits Criteria Table
Step 1: Low-income 1/2-mile Buffer Region? (Y/N)]]="Yes",IF(Table13[[#This Row],[Select a Priority Population]]="1/2 Mile Buffer Zone",Table13[[#This Row],[Total GGRF Funding Amount from this Program ($)]],0),0)</f>
        <v>0</v>
      </c>
      <c r="BP20">
        <f>IF(ISBLANK(Table13[[#This Row],[Project ID]]), 0, 1)</f>
        <v>0</v>
      </c>
      <c r="BQ20" s="1"/>
      <c r="BR20" s="1"/>
      <c r="BS20" s="1"/>
    </row>
    <row r="21" spans="7:71" hidden="1">
      <c r="G21" s="1">
        <f>'Project Info'!E43</f>
        <v>0</v>
      </c>
      <c r="I21" s="5"/>
      <c r="J21" s="5"/>
      <c r="K21" s="5"/>
      <c r="L21" s="5">
        <f>'Project Info'!E53</f>
        <v>0</v>
      </c>
      <c r="M21" s="5"/>
      <c r="N21" s="1">
        <f>ROUND('Project Info'!E52,0)</f>
        <v>0</v>
      </c>
      <c r="O21" s="1">
        <f>ROUND('Project Info'!E49,0)</f>
        <v>0</v>
      </c>
      <c r="Q21" s="1">
        <f>ROUND('Project Info'!E51,0)</f>
        <v>0</v>
      </c>
      <c r="S21" s="6">
        <f>'Project Info'!E54</f>
        <v>0</v>
      </c>
      <c r="T21" s="6">
        <f>ROUND('GHG Summary'!C39,0)</f>
        <v>0</v>
      </c>
      <c r="AA21" s="6">
        <f>ROUND('Co-benefits Summary'!E38,0)</f>
        <v>0</v>
      </c>
      <c r="AB21" s="6">
        <f>ROUND('Co-benefits Summary'!E40,0)</f>
        <v>0</v>
      </c>
      <c r="AC21" s="6">
        <f>ROUND('Co-benefits Summary'!E39,0)</f>
        <v>0</v>
      </c>
      <c r="AD21" s="6">
        <f>ROUND('Co-benefits Summary'!D38,0)</f>
        <v>0</v>
      </c>
      <c r="AE21" s="6">
        <f>ROUND('Co-benefits Summary'!D40,0)</f>
        <v>0</v>
      </c>
      <c r="AF21" s="6">
        <f>ROUND('Co-benefits Summary'!D39,0)</f>
        <v>0</v>
      </c>
      <c r="AG21" s="6" t="e">
        <f>ROUND('Co-benefits Summary'!C32,0)</f>
        <v>#VALUE!</v>
      </c>
      <c r="AJ21" s="6" t="e">
        <f>ROUND('Co-benefits Summary'!C33,0)</f>
        <v>#VALUE!</v>
      </c>
      <c r="AK21" s="6" t="e">
        <f>ROUND('Co-benefits Summary'!C33,0)</f>
        <v>#VALUE!</v>
      </c>
      <c r="AL21" s="6" t="e">
        <f>ROUND('Co-benefits Summary'!C34,0)</f>
        <v>#VALUE!</v>
      </c>
      <c r="AM21" s="6">
        <f>ROUND('Co-benefits Summary'!C36,0)</f>
        <v>0</v>
      </c>
      <c r="AN21" s="6">
        <f>ROUND('Co-benefits Summary'!C35,0)</f>
        <v>0</v>
      </c>
      <c r="BC21">
        <f>IF(Table13[[#This Row],[Benefits Criteria Table
Step 1: Disadvantaged Community? (Y/N)]]="Yes",Table13[[#This Row],[Count]],0)</f>
        <v>0</v>
      </c>
      <c r="BD21">
        <f>IF(Table13[[#This Row],[Benefits Criteria Table
Step 1: Disadvantaged Community? (Y/N)]]="Yes",Table13[[#This Row],[Total GGRF Funding Amount from this Program ($)]],0)</f>
        <v>0</v>
      </c>
      <c r="BE21">
        <f>IF(Table13[[#This Row],[Benefits Criteria Table
Step 1: Low-income Community or Low-income Household? (Y/N)]]="Yes",Table13[[#This Row],[Count]],0)</f>
        <v>0</v>
      </c>
      <c r="BF21">
        <f>IF(Table13[[#This Row],[Benefits Criteria Table
Step 1: Low-income Community or Low-income Household? (Y/N)]]="Yes",Table13[[#This Row],[Total GGRF Funding Amount from this Program ($)]],0)</f>
        <v>0</v>
      </c>
      <c r="BG21">
        <f>IF(Table13[[#This Row],[Benefits Criteria Table
Step 1: Low-income 1/2-mile Buffer Region? (Y/N)]]="Yes",Table13[[#This Row],[Count]],0)</f>
        <v>0</v>
      </c>
      <c r="BH21">
        <f>IF(Table13[[#This Row],[Benefits Criteria Table
Step 1: Low-income 1/2-mile Buffer Region? (Y/N)]]="Yes",Table13[[#This Row],[Total GGRF Funding Amount from this Program ($)]],0)</f>
        <v>0</v>
      </c>
      <c r="BI21" s="1"/>
      <c r="BJ21" t="str">
        <f>IF(Table13[[#This Row],[Benefits Criteria Table
Step 1: Disadvantaged Community? (Y/N)]]="YES",IF(Table13[[#This Row],[Select a Priority Population]]="Disadvantaged Community",Table13[[#This Row],[Count]],0),"")</f>
        <v/>
      </c>
      <c r="BK21" t="str">
        <f>IF(Table13[[#This Row],[Benefits Criteria Table
Step 1: Disadvantaged Community? (Y/N)]]="YES",IF(Table13[[#This Row],[Select a Priority Population]]="Disadvantaged Community",Table13[[#This Row],[Qualifying Disadvantaged Community Benefit Amount ($)]],0),"")</f>
        <v/>
      </c>
      <c r="BL21">
        <f>IF(Table13[[#This Row],[Benefits Criteria Table
Step 1: Low-income Community or Low-income Household? (Y/N)]]="Yes",IF(Table13[[#This Row],[Select a Priority Population]]="Low-income Community",Table13[[#This Row],[Count]],0),0)</f>
        <v>0</v>
      </c>
      <c r="BM21">
        <f>IF(Table13[[#This Row],[Benefits Criteria Table
Step 1: Low-income Community or Low-income Household? (Y/N)]]="Yes",IF(Table13[[#This Row],[Select a Priority Population]]="Low-income Community",Table13[[#This Row],[Total GGRF Funding Amount from this Program ($)]],0),0)</f>
        <v>0</v>
      </c>
      <c r="BN21">
        <f>IF(Table13[[#This Row],[Benefits Criteria Table
Step 1: Low-income 1/2-mile Buffer Region? (Y/N)]]="Yes",IF(Table13[[#This Row],[Select a Priority Population]]="1/2 Mile Buffer Zone",Table13[[#This Row],[Count]],0),0)</f>
        <v>0</v>
      </c>
      <c r="BO21">
        <f>IF(Table13[[#This Row],[Benefits Criteria Table
Step 1: Low-income 1/2-mile Buffer Region? (Y/N)]]="Yes",IF(Table13[[#This Row],[Select a Priority Population]]="1/2 Mile Buffer Zone",Table13[[#This Row],[Total GGRF Funding Amount from this Program ($)]],0),0)</f>
        <v>0</v>
      </c>
      <c r="BP21">
        <f>IF(ISBLANK(Table13[[#This Row],[Project ID]]), 0, 1)</f>
        <v>0</v>
      </c>
      <c r="BQ21" s="1"/>
      <c r="BR21" s="1"/>
      <c r="BS21" s="1"/>
    </row>
    <row r="22" spans="7:71" hidden="1">
      <c r="G22" s="1">
        <f>'Project Info'!E44</f>
        <v>0</v>
      </c>
      <c r="I22" s="5"/>
      <c r="J22" s="5"/>
      <c r="K22" s="5"/>
      <c r="L22" s="5">
        <f>'Project Info'!E54</f>
        <v>0</v>
      </c>
      <c r="M22" s="5"/>
      <c r="N22" s="1">
        <f>ROUND('Project Info'!E53,0)</f>
        <v>0</v>
      </c>
      <c r="O22" s="1">
        <f>ROUND('Project Info'!E50,0)</f>
        <v>0</v>
      </c>
      <c r="Q22" s="1">
        <f>ROUND('Project Info'!E52,0)</f>
        <v>0</v>
      </c>
      <c r="S22" s="6">
        <f>'Project Info'!E55</f>
        <v>0</v>
      </c>
      <c r="T22" s="6">
        <f>ROUND('GHG Summary'!C40,0)</f>
        <v>0</v>
      </c>
      <c r="AA22" s="6">
        <f>ROUND('Co-benefits Summary'!E39,0)</f>
        <v>0</v>
      </c>
      <c r="AB22" s="6">
        <f>ROUND('Co-benefits Summary'!E41,0)</f>
        <v>0</v>
      </c>
      <c r="AC22" s="6">
        <f>ROUND('Co-benefits Summary'!E40,0)</f>
        <v>0</v>
      </c>
      <c r="AD22" s="6">
        <f>ROUND('Co-benefits Summary'!D39,0)</f>
        <v>0</v>
      </c>
      <c r="AE22" s="6">
        <f>ROUND('Co-benefits Summary'!D41,0)</f>
        <v>0</v>
      </c>
      <c r="AF22" s="6">
        <f>ROUND('Co-benefits Summary'!D40,0)</f>
        <v>0</v>
      </c>
      <c r="AG22" s="6" t="e">
        <f>ROUND('Co-benefits Summary'!C33,0)</f>
        <v>#VALUE!</v>
      </c>
      <c r="AJ22" s="6" t="e">
        <f>ROUND('Co-benefits Summary'!C34,0)</f>
        <v>#VALUE!</v>
      </c>
      <c r="AK22" s="6" t="e">
        <f>ROUND('Co-benefits Summary'!C34,0)</f>
        <v>#VALUE!</v>
      </c>
      <c r="AL22" s="6">
        <f>ROUND('Co-benefits Summary'!C35,0)</f>
        <v>0</v>
      </c>
      <c r="AM22" s="6">
        <f>ROUND('Co-benefits Summary'!C37,0)</f>
        <v>0</v>
      </c>
      <c r="AN22" s="6">
        <f>ROUND('Co-benefits Summary'!C36,0)</f>
        <v>0</v>
      </c>
      <c r="BC22">
        <f>IF(Table13[[#This Row],[Benefits Criteria Table
Step 1: Disadvantaged Community? (Y/N)]]="Yes",Table13[[#This Row],[Count]],0)</f>
        <v>0</v>
      </c>
      <c r="BD22">
        <f>IF(Table13[[#This Row],[Benefits Criteria Table
Step 1: Disadvantaged Community? (Y/N)]]="Yes",Table13[[#This Row],[Total GGRF Funding Amount from this Program ($)]],0)</f>
        <v>0</v>
      </c>
      <c r="BE22">
        <f>IF(Table13[[#This Row],[Benefits Criteria Table
Step 1: Low-income Community or Low-income Household? (Y/N)]]="Yes",Table13[[#This Row],[Count]],0)</f>
        <v>0</v>
      </c>
      <c r="BF22">
        <f>IF(Table13[[#This Row],[Benefits Criteria Table
Step 1: Low-income Community or Low-income Household? (Y/N)]]="Yes",Table13[[#This Row],[Total GGRF Funding Amount from this Program ($)]],0)</f>
        <v>0</v>
      </c>
      <c r="BG22">
        <f>IF(Table13[[#This Row],[Benefits Criteria Table
Step 1: Low-income 1/2-mile Buffer Region? (Y/N)]]="Yes",Table13[[#This Row],[Count]],0)</f>
        <v>0</v>
      </c>
      <c r="BH22">
        <f>IF(Table13[[#This Row],[Benefits Criteria Table
Step 1: Low-income 1/2-mile Buffer Region? (Y/N)]]="Yes",Table13[[#This Row],[Total GGRF Funding Amount from this Program ($)]],0)</f>
        <v>0</v>
      </c>
      <c r="BI22" s="1"/>
      <c r="BJ22" t="str">
        <f>IF(Table13[[#This Row],[Benefits Criteria Table
Step 1: Disadvantaged Community? (Y/N)]]="YES",IF(Table13[[#This Row],[Select a Priority Population]]="Disadvantaged Community",Table13[[#This Row],[Count]],0),"")</f>
        <v/>
      </c>
      <c r="BK22" t="str">
        <f>IF(Table13[[#This Row],[Benefits Criteria Table
Step 1: Disadvantaged Community? (Y/N)]]="YES",IF(Table13[[#This Row],[Select a Priority Population]]="Disadvantaged Community",Table13[[#This Row],[Qualifying Disadvantaged Community Benefit Amount ($)]],0),"")</f>
        <v/>
      </c>
      <c r="BL22">
        <f>IF(Table13[[#This Row],[Benefits Criteria Table
Step 1: Low-income Community or Low-income Household? (Y/N)]]="Yes",IF(Table13[[#This Row],[Select a Priority Population]]="Low-income Community",Table13[[#This Row],[Count]],0),0)</f>
        <v>0</v>
      </c>
      <c r="BM22">
        <f>IF(Table13[[#This Row],[Benefits Criteria Table
Step 1: Low-income Community or Low-income Household? (Y/N)]]="Yes",IF(Table13[[#This Row],[Select a Priority Population]]="Low-income Community",Table13[[#This Row],[Total GGRF Funding Amount from this Program ($)]],0),0)</f>
        <v>0</v>
      </c>
      <c r="BN22">
        <f>IF(Table13[[#This Row],[Benefits Criteria Table
Step 1: Low-income 1/2-mile Buffer Region? (Y/N)]]="Yes",IF(Table13[[#This Row],[Select a Priority Population]]="1/2 Mile Buffer Zone",Table13[[#This Row],[Count]],0),0)</f>
        <v>0</v>
      </c>
      <c r="BO22">
        <f>IF(Table13[[#This Row],[Benefits Criteria Table
Step 1: Low-income 1/2-mile Buffer Region? (Y/N)]]="Yes",IF(Table13[[#This Row],[Select a Priority Population]]="1/2 Mile Buffer Zone",Table13[[#This Row],[Total GGRF Funding Amount from this Program ($)]],0),0)</f>
        <v>0</v>
      </c>
      <c r="BP22">
        <f>IF(ISBLANK(Table13[[#This Row],[Project ID]]), 0, 1)</f>
        <v>0</v>
      </c>
      <c r="BQ22" s="1"/>
      <c r="BR22" s="1"/>
      <c r="BS22" s="1"/>
    </row>
    <row r="23" spans="7:71" hidden="1">
      <c r="G23" s="1">
        <f>'Project Info'!E45</f>
        <v>0</v>
      </c>
      <c r="I23" s="5"/>
      <c r="J23" s="5"/>
      <c r="K23" s="5"/>
      <c r="L23" s="5">
        <f>'Project Info'!E55</f>
        <v>0</v>
      </c>
      <c r="M23" s="5"/>
      <c r="N23" s="1">
        <f>ROUND('Project Info'!E54,0)</f>
        <v>0</v>
      </c>
      <c r="O23" s="1">
        <f>ROUND('Project Info'!E51,0)</f>
        <v>0</v>
      </c>
      <c r="Q23" s="1">
        <f>ROUND('Project Info'!E53,0)</f>
        <v>0</v>
      </c>
      <c r="S23" s="6">
        <f>'Project Info'!E56</f>
        <v>0</v>
      </c>
      <c r="T23" s="6">
        <f>ROUND('GHG Summary'!C41,0)</f>
        <v>0</v>
      </c>
      <c r="AA23" s="6">
        <f>ROUND('Co-benefits Summary'!E40,0)</f>
        <v>0</v>
      </c>
      <c r="AB23" s="6">
        <f>ROUND('Co-benefits Summary'!E42,0)</f>
        <v>0</v>
      </c>
      <c r="AC23" s="6">
        <f>ROUND('Co-benefits Summary'!E41,0)</f>
        <v>0</v>
      </c>
      <c r="AD23" s="6">
        <f>ROUND('Co-benefits Summary'!D40,0)</f>
        <v>0</v>
      </c>
      <c r="AE23" s="6">
        <f>ROUND('Co-benefits Summary'!D42,0)</f>
        <v>0</v>
      </c>
      <c r="AF23" s="6">
        <f>ROUND('Co-benefits Summary'!D41,0)</f>
        <v>0</v>
      </c>
      <c r="AG23" s="6" t="e">
        <f>ROUND('Co-benefits Summary'!C34,0)</f>
        <v>#VALUE!</v>
      </c>
      <c r="AJ23" s="6">
        <f>ROUND('Co-benefits Summary'!C35,0)</f>
        <v>0</v>
      </c>
      <c r="AK23" s="6">
        <f>ROUND('Co-benefits Summary'!C35,0)</f>
        <v>0</v>
      </c>
      <c r="AL23" s="6">
        <f>ROUND('Co-benefits Summary'!C36,0)</f>
        <v>0</v>
      </c>
      <c r="AM23" s="6">
        <f>ROUND('Co-benefits Summary'!C38,0)</f>
        <v>0</v>
      </c>
      <c r="AN23" s="6">
        <f>ROUND('Co-benefits Summary'!C37,0)</f>
        <v>0</v>
      </c>
      <c r="BC23">
        <f>IF(Table13[[#This Row],[Benefits Criteria Table
Step 1: Disadvantaged Community? (Y/N)]]="Yes",Table13[[#This Row],[Count]],0)</f>
        <v>0</v>
      </c>
      <c r="BD23">
        <f>IF(Table13[[#This Row],[Benefits Criteria Table
Step 1: Disadvantaged Community? (Y/N)]]="Yes",Table13[[#This Row],[Total GGRF Funding Amount from this Program ($)]],0)</f>
        <v>0</v>
      </c>
      <c r="BE23">
        <f>IF(Table13[[#This Row],[Benefits Criteria Table
Step 1: Low-income Community or Low-income Household? (Y/N)]]="Yes",Table13[[#This Row],[Count]],0)</f>
        <v>0</v>
      </c>
      <c r="BF23">
        <f>IF(Table13[[#This Row],[Benefits Criteria Table
Step 1: Low-income Community or Low-income Household? (Y/N)]]="Yes",Table13[[#This Row],[Total GGRF Funding Amount from this Program ($)]],0)</f>
        <v>0</v>
      </c>
      <c r="BG23">
        <f>IF(Table13[[#This Row],[Benefits Criteria Table
Step 1: Low-income 1/2-mile Buffer Region? (Y/N)]]="Yes",Table13[[#This Row],[Count]],0)</f>
        <v>0</v>
      </c>
      <c r="BH23">
        <f>IF(Table13[[#This Row],[Benefits Criteria Table
Step 1: Low-income 1/2-mile Buffer Region? (Y/N)]]="Yes",Table13[[#This Row],[Total GGRF Funding Amount from this Program ($)]],0)</f>
        <v>0</v>
      </c>
      <c r="BI23" s="1"/>
      <c r="BJ23" t="str">
        <f>IF(Table13[[#This Row],[Benefits Criteria Table
Step 1: Disadvantaged Community? (Y/N)]]="YES",IF(Table13[[#This Row],[Select a Priority Population]]="Disadvantaged Community",Table13[[#This Row],[Count]],0),"")</f>
        <v/>
      </c>
      <c r="BK23" t="str">
        <f>IF(Table13[[#This Row],[Benefits Criteria Table
Step 1: Disadvantaged Community? (Y/N)]]="YES",IF(Table13[[#This Row],[Select a Priority Population]]="Disadvantaged Community",Table13[[#This Row],[Qualifying Disadvantaged Community Benefit Amount ($)]],0),"")</f>
        <v/>
      </c>
      <c r="BL23">
        <f>IF(Table13[[#This Row],[Benefits Criteria Table
Step 1: Low-income Community or Low-income Household? (Y/N)]]="Yes",IF(Table13[[#This Row],[Select a Priority Population]]="Low-income Community",Table13[[#This Row],[Count]],0),0)</f>
        <v>0</v>
      </c>
      <c r="BM23">
        <f>IF(Table13[[#This Row],[Benefits Criteria Table
Step 1: Low-income Community or Low-income Household? (Y/N)]]="Yes",IF(Table13[[#This Row],[Select a Priority Population]]="Low-income Community",Table13[[#This Row],[Total GGRF Funding Amount from this Program ($)]],0),0)</f>
        <v>0</v>
      </c>
      <c r="BN23">
        <f>IF(Table13[[#This Row],[Benefits Criteria Table
Step 1: Low-income 1/2-mile Buffer Region? (Y/N)]]="Yes",IF(Table13[[#This Row],[Select a Priority Population]]="1/2 Mile Buffer Zone",Table13[[#This Row],[Count]],0),0)</f>
        <v>0</v>
      </c>
      <c r="BO23">
        <f>IF(Table13[[#This Row],[Benefits Criteria Table
Step 1: Low-income 1/2-mile Buffer Region? (Y/N)]]="Yes",IF(Table13[[#This Row],[Select a Priority Population]]="1/2 Mile Buffer Zone",Table13[[#This Row],[Total GGRF Funding Amount from this Program ($)]],0),0)</f>
        <v>0</v>
      </c>
      <c r="BP23">
        <f>IF(ISBLANK(Table13[[#This Row],[Project ID]]), 0, 1)</f>
        <v>0</v>
      </c>
      <c r="BQ23" s="1"/>
      <c r="BR23" s="1"/>
      <c r="BS23" s="1"/>
    </row>
    <row r="24" spans="7:71" hidden="1">
      <c r="G24" s="1">
        <f>'Project Info'!E46</f>
        <v>0</v>
      </c>
      <c r="I24" s="5"/>
      <c r="J24" s="5"/>
      <c r="K24" s="5"/>
      <c r="L24" s="5">
        <f>'Project Info'!E56</f>
        <v>0</v>
      </c>
      <c r="M24" s="5"/>
      <c r="N24" s="1">
        <f>ROUND('Project Info'!E55,0)</f>
        <v>0</v>
      </c>
      <c r="O24" s="1">
        <f>ROUND('Project Info'!E52,0)</f>
        <v>0</v>
      </c>
      <c r="Q24" s="1">
        <f>ROUND('Project Info'!E54,0)</f>
        <v>0</v>
      </c>
      <c r="S24" s="6">
        <f>'Project Info'!E57</f>
        <v>0</v>
      </c>
      <c r="T24" s="6">
        <f>ROUND('GHG Summary'!C42,0)</f>
        <v>0</v>
      </c>
      <c r="AA24" s="6">
        <f>ROUND('Co-benefits Summary'!E41,0)</f>
        <v>0</v>
      </c>
      <c r="AB24" s="6">
        <f>ROUND('Co-benefits Summary'!E43,0)</f>
        <v>0</v>
      </c>
      <c r="AC24" s="6">
        <f>ROUND('Co-benefits Summary'!E42,0)</f>
        <v>0</v>
      </c>
      <c r="AD24" s="6">
        <f>ROUND('Co-benefits Summary'!D41,0)</f>
        <v>0</v>
      </c>
      <c r="AE24" s="6">
        <f>ROUND('Co-benefits Summary'!D43,0)</f>
        <v>0</v>
      </c>
      <c r="AF24" s="6">
        <f>ROUND('Co-benefits Summary'!D42,0)</f>
        <v>0</v>
      </c>
      <c r="AG24" s="6">
        <f>ROUND('Co-benefits Summary'!C35,0)</f>
        <v>0</v>
      </c>
      <c r="AJ24" s="6">
        <f>ROUND('Co-benefits Summary'!C36,0)</f>
        <v>0</v>
      </c>
      <c r="AK24" s="6">
        <f>ROUND('Co-benefits Summary'!C36,0)</f>
        <v>0</v>
      </c>
      <c r="AL24" s="6">
        <f>ROUND('Co-benefits Summary'!C37,0)</f>
        <v>0</v>
      </c>
      <c r="AM24" s="6">
        <f>ROUND('Co-benefits Summary'!C39,0)</f>
        <v>0</v>
      </c>
      <c r="AN24" s="6">
        <f>ROUND('Co-benefits Summary'!C38,0)</f>
        <v>0</v>
      </c>
      <c r="BC24">
        <f>IF(Table13[[#This Row],[Benefits Criteria Table
Step 1: Disadvantaged Community? (Y/N)]]="Yes",Table13[[#This Row],[Count]],0)</f>
        <v>0</v>
      </c>
      <c r="BD24">
        <f>IF(Table13[[#This Row],[Benefits Criteria Table
Step 1: Disadvantaged Community? (Y/N)]]="Yes",Table13[[#This Row],[Total GGRF Funding Amount from this Program ($)]],0)</f>
        <v>0</v>
      </c>
      <c r="BE24">
        <f>IF(Table13[[#This Row],[Benefits Criteria Table
Step 1: Low-income Community or Low-income Household? (Y/N)]]="Yes",Table13[[#This Row],[Count]],0)</f>
        <v>0</v>
      </c>
      <c r="BF24">
        <f>IF(Table13[[#This Row],[Benefits Criteria Table
Step 1: Low-income Community or Low-income Household? (Y/N)]]="Yes",Table13[[#This Row],[Total GGRF Funding Amount from this Program ($)]],0)</f>
        <v>0</v>
      </c>
      <c r="BG24">
        <f>IF(Table13[[#This Row],[Benefits Criteria Table
Step 1: Low-income 1/2-mile Buffer Region? (Y/N)]]="Yes",Table13[[#This Row],[Count]],0)</f>
        <v>0</v>
      </c>
      <c r="BH24">
        <f>IF(Table13[[#This Row],[Benefits Criteria Table
Step 1: Low-income 1/2-mile Buffer Region? (Y/N)]]="Yes",Table13[[#This Row],[Total GGRF Funding Amount from this Program ($)]],0)</f>
        <v>0</v>
      </c>
      <c r="BI24" s="1"/>
      <c r="BJ24" t="str">
        <f>IF(Table13[[#This Row],[Benefits Criteria Table
Step 1: Disadvantaged Community? (Y/N)]]="YES",IF(Table13[[#This Row],[Select a Priority Population]]="Disadvantaged Community",Table13[[#This Row],[Count]],0),"")</f>
        <v/>
      </c>
      <c r="BK24" t="str">
        <f>IF(Table13[[#This Row],[Benefits Criteria Table
Step 1: Disadvantaged Community? (Y/N)]]="YES",IF(Table13[[#This Row],[Select a Priority Population]]="Disadvantaged Community",Table13[[#This Row],[Qualifying Disadvantaged Community Benefit Amount ($)]],0),"")</f>
        <v/>
      </c>
      <c r="BL24">
        <f>IF(Table13[[#This Row],[Benefits Criteria Table
Step 1: Low-income Community or Low-income Household? (Y/N)]]="Yes",IF(Table13[[#This Row],[Select a Priority Population]]="Low-income Community",Table13[[#This Row],[Count]],0),0)</f>
        <v>0</v>
      </c>
      <c r="BM24">
        <f>IF(Table13[[#This Row],[Benefits Criteria Table
Step 1: Low-income Community or Low-income Household? (Y/N)]]="Yes",IF(Table13[[#This Row],[Select a Priority Population]]="Low-income Community",Table13[[#This Row],[Total GGRF Funding Amount from this Program ($)]],0),0)</f>
        <v>0</v>
      </c>
      <c r="BN24">
        <f>IF(Table13[[#This Row],[Benefits Criteria Table
Step 1: Low-income 1/2-mile Buffer Region? (Y/N)]]="Yes",IF(Table13[[#This Row],[Select a Priority Population]]="1/2 Mile Buffer Zone",Table13[[#This Row],[Count]],0),0)</f>
        <v>0</v>
      </c>
      <c r="BO24">
        <f>IF(Table13[[#This Row],[Benefits Criteria Table
Step 1: Low-income 1/2-mile Buffer Region? (Y/N)]]="Yes",IF(Table13[[#This Row],[Select a Priority Population]]="1/2 Mile Buffer Zone",Table13[[#This Row],[Total GGRF Funding Amount from this Program ($)]],0),0)</f>
        <v>0</v>
      </c>
      <c r="BP24">
        <f>IF(ISBLANK(Table13[[#This Row],[Project ID]]), 0, 1)</f>
        <v>0</v>
      </c>
      <c r="BQ24" s="1"/>
      <c r="BR24" s="1"/>
      <c r="BS24" s="1"/>
    </row>
    <row r="25" spans="7:71" hidden="1">
      <c r="G25" s="1">
        <f>'Project Info'!E47</f>
        <v>0</v>
      </c>
      <c r="I25" s="5"/>
      <c r="J25" s="5"/>
      <c r="K25" s="5"/>
      <c r="L25" s="5">
        <f>'Project Info'!E57</f>
        <v>0</v>
      </c>
      <c r="M25" s="5"/>
      <c r="N25" s="1">
        <f>ROUND('Project Info'!E56,0)</f>
        <v>0</v>
      </c>
      <c r="O25" s="1">
        <f>ROUND('Project Info'!E53,0)</f>
        <v>0</v>
      </c>
      <c r="Q25" s="1">
        <f>ROUND('Project Info'!E55,0)</f>
        <v>0</v>
      </c>
      <c r="S25" s="6">
        <f>'Project Info'!E58</f>
        <v>0</v>
      </c>
      <c r="T25" s="6">
        <f>ROUND('GHG Summary'!C43,0)</f>
        <v>0</v>
      </c>
      <c r="AA25" s="6">
        <f>ROUND('Co-benefits Summary'!E42,0)</f>
        <v>0</v>
      </c>
      <c r="AB25" s="6">
        <f>ROUND('Co-benefits Summary'!E44,0)</f>
        <v>0</v>
      </c>
      <c r="AC25" s="6">
        <f>ROUND('Co-benefits Summary'!E43,0)</f>
        <v>0</v>
      </c>
      <c r="AD25" s="6">
        <f>ROUND('Co-benefits Summary'!D42,0)</f>
        <v>0</v>
      </c>
      <c r="AE25" s="6">
        <f>ROUND('Co-benefits Summary'!D44,0)</f>
        <v>0</v>
      </c>
      <c r="AF25" s="6">
        <f>ROUND('Co-benefits Summary'!D43,0)</f>
        <v>0</v>
      </c>
      <c r="AG25" s="6">
        <f>ROUND('Co-benefits Summary'!C36,0)</f>
        <v>0</v>
      </c>
      <c r="AJ25" s="6">
        <f>ROUND('Co-benefits Summary'!C37,0)</f>
        <v>0</v>
      </c>
      <c r="AK25" s="6">
        <f>ROUND('Co-benefits Summary'!C37,0)</f>
        <v>0</v>
      </c>
      <c r="AL25" s="6">
        <f>ROUND('Co-benefits Summary'!C38,0)</f>
        <v>0</v>
      </c>
      <c r="AM25" s="6">
        <f>ROUND('Co-benefits Summary'!C40,0)</f>
        <v>0</v>
      </c>
      <c r="AN25" s="6">
        <f>ROUND('Co-benefits Summary'!C39,0)</f>
        <v>0</v>
      </c>
      <c r="BC25">
        <f>IF(Table13[[#This Row],[Benefits Criteria Table
Step 1: Disadvantaged Community? (Y/N)]]="Yes",Table13[[#This Row],[Count]],0)</f>
        <v>0</v>
      </c>
      <c r="BD25">
        <f>IF(Table13[[#This Row],[Benefits Criteria Table
Step 1: Disadvantaged Community? (Y/N)]]="Yes",Table13[[#This Row],[Total GGRF Funding Amount from this Program ($)]],0)</f>
        <v>0</v>
      </c>
      <c r="BE25">
        <f>IF(Table13[[#This Row],[Benefits Criteria Table
Step 1: Low-income Community or Low-income Household? (Y/N)]]="Yes",Table13[[#This Row],[Count]],0)</f>
        <v>0</v>
      </c>
      <c r="BF25">
        <f>IF(Table13[[#This Row],[Benefits Criteria Table
Step 1: Low-income Community or Low-income Household? (Y/N)]]="Yes",Table13[[#This Row],[Total GGRF Funding Amount from this Program ($)]],0)</f>
        <v>0</v>
      </c>
      <c r="BG25">
        <f>IF(Table13[[#This Row],[Benefits Criteria Table
Step 1: Low-income 1/2-mile Buffer Region? (Y/N)]]="Yes",Table13[[#This Row],[Count]],0)</f>
        <v>0</v>
      </c>
      <c r="BH25">
        <f>IF(Table13[[#This Row],[Benefits Criteria Table
Step 1: Low-income 1/2-mile Buffer Region? (Y/N)]]="Yes",Table13[[#This Row],[Total GGRF Funding Amount from this Program ($)]],0)</f>
        <v>0</v>
      </c>
      <c r="BI25" s="1"/>
      <c r="BJ25" t="str">
        <f>IF(Table13[[#This Row],[Benefits Criteria Table
Step 1: Disadvantaged Community? (Y/N)]]="YES",IF(Table13[[#This Row],[Select a Priority Population]]="Disadvantaged Community",Table13[[#This Row],[Count]],0),"")</f>
        <v/>
      </c>
      <c r="BK25" t="str">
        <f>IF(Table13[[#This Row],[Benefits Criteria Table
Step 1: Disadvantaged Community? (Y/N)]]="YES",IF(Table13[[#This Row],[Select a Priority Population]]="Disadvantaged Community",Table13[[#This Row],[Qualifying Disadvantaged Community Benefit Amount ($)]],0),"")</f>
        <v/>
      </c>
      <c r="BL25">
        <f>IF(Table13[[#This Row],[Benefits Criteria Table
Step 1: Low-income Community or Low-income Household? (Y/N)]]="Yes",IF(Table13[[#This Row],[Select a Priority Population]]="Low-income Community",Table13[[#This Row],[Count]],0),0)</f>
        <v>0</v>
      </c>
      <c r="BM25">
        <f>IF(Table13[[#This Row],[Benefits Criteria Table
Step 1: Low-income Community or Low-income Household? (Y/N)]]="Yes",IF(Table13[[#This Row],[Select a Priority Population]]="Low-income Community",Table13[[#This Row],[Total GGRF Funding Amount from this Program ($)]],0),0)</f>
        <v>0</v>
      </c>
      <c r="BN25">
        <f>IF(Table13[[#This Row],[Benefits Criteria Table
Step 1: Low-income 1/2-mile Buffer Region? (Y/N)]]="Yes",IF(Table13[[#This Row],[Select a Priority Population]]="1/2 Mile Buffer Zone",Table13[[#This Row],[Count]],0),0)</f>
        <v>0</v>
      </c>
      <c r="BO25">
        <f>IF(Table13[[#This Row],[Benefits Criteria Table
Step 1: Low-income 1/2-mile Buffer Region? (Y/N)]]="Yes",IF(Table13[[#This Row],[Select a Priority Population]]="1/2 Mile Buffer Zone",Table13[[#This Row],[Total GGRF Funding Amount from this Program ($)]],0),0)</f>
        <v>0</v>
      </c>
      <c r="BP25">
        <f>IF(ISBLANK(Table13[[#This Row],[Project ID]]), 0, 1)</f>
        <v>0</v>
      </c>
      <c r="BQ25" s="1"/>
      <c r="BR25" s="1"/>
      <c r="BS25" s="1"/>
    </row>
    <row r="26" spans="7:71" hidden="1">
      <c r="G26" s="1">
        <f>'Project Info'!E48</f>
        <v>0</v>
      </c>
      <c r="I26" s="5"/>
      <c r="J26" s="5"/>
      <c r="K26" s="5"/>
      <c r="L26" s="5">
        <f>'Project Info'!E58</f>
        <v>0</v>
      </c>
      <c r="M26" s="5"/>
      <c r="N26" s="1">
        <f>ROUND('Project Info'!E57,0)</f>
        <v>0</v>
      </c>
      <c r="O26" s="1">
        <f>ROUND('Project Info'!E54,0)</f>
        <v>0</v>
      </c>
      <c r="Q26" s="1">
        <f>ROUND('Project Info'!E56,0)</f>
        <v>0</v>
      </c>
      <c r="S26" s="6">
        <f>'Project Info'!E59</f>
        <v>0</v>
      </c>
      <c r="T26" s="6">
        <f>ROUND('GHG Summary'!C44,0)</f>
        <v>0</v>
      </c>
      <c r="AA26" s="6">
        <f>ROUND('Co-benefits Summary'!E43,0)</f>
        <v>0</v>
      </c>
      <c r="AB26" s="6">
        <f>ROUND('Co-benefits Summary'!E45,0)</f>
        <v>0</v>
      </c>
      <c r="AC26" s="6">
        <f>ROUND('Co-benefits Summary'!E44,0)</f>
        <v>0</v>
      </c>
      <c r="AD26" s="6">
        <f>ROUND('Co-benefits Summary'!D43,0)</f>
        <v>0</v>
      </c>
      <c r="AE26" s="6">
        <f>ROUND('Co-benefits Summary'!D45,0)</f>
        <v>0</v>
      </c>
      <c r="AF26" s="6">
        <f>ROUND('Co-benefits Summary'!D44,0)</f>
        <v>0</v>
      </c>
      <c r="AG26" s="6">
        <f>ROUND('Co-benefits Summary'!C37,0)</f>
        <v>0</v>
      </c>
      <c r="AJ26" s="6">
        <f>ROUND('Co-benefits Summary'!C38,0)</f>
        <v>0</v>
      </c>
      <c r="AK26" s="6">
        <f>ROUND('Co-benefits Summary'!C38,0)</f>
        <v>0</v>
      </c>
      <c r="AL26" s="6">
        <f>ROUND('Co-benefits Summary'!C39,0)</f>
        <v>0</v>
      </c>
      <c r="AM26" s="6">
        <f>ROUND('Co-benefits Summary'!C41,0)</f>
        <v>0</v>
      </c>
      <c r="AN26" s="6">
        <f>ROUND('Co-benefits Summary'!C40,0)</f>
        <v>0</v>
      </c>
      <c r="BC26">
        <f>IF(Table13[[#This Row],[Benefits Criteria Table
Step 1: Disadvantaged Community? (Y/N)]]="Yes",Table13[[#This Row],[Count]],0)</f>
        <v>0</v>
      </c>
      <c r="BD26">
        <f>IF(Table13[[#This Row],[Benefits Criteria Table
Step 1: Disadvantaged Community? (Y/N)]]="Yes",Table13[[#This Row],[Total GGRF Funding Amount from this Program ($)]],0)</f>
        <v>0</v>
      </c>
      <c r="BE26">
        <f>IF(Table13[[#This Row],[Benefits Criteria Table
Step 1: Low-income Community or Low-income Household? (Y/N)]]="Yes",Table13[[#This Row],[Count]],0)</f>
        <v>0</v>
      </c>
      <c r="BF26">
        <f>IF(Table13[[#This Row],[Benefits Criteria Table
Step 1: Low-income Community or Low-income Household? (Y/N)]]="Yes",Table13[[#This Row],[Total GGRF Funding Amount from this Program ($)]],0)</f>
        <v>0</v>
      </c>
      <c r="BG26">
        <f>IF(Table13[[#This Row],[Benefits Criteria Table
Step 1: Low-income 1/2-mile Buffer Region? (Y/N)]]="Yes",Table13[[#This Row],[Count]],0)</f>
        <v>0</v>
      </c>
      <c r="BH26">
        <f>IF(Table13[[#This Row],[Benefits Criteria Table
Step 1: Low-income 1/2-mile Buffer Region? (Y/N)]]="Yes",Table13[[#This Row],[Total GGRF Funding Amount from this Program ($)]],0)</f>
        <v>0</v>
      </c>
      <c r="BI26" s="1"/>
      <c r="BJ26" t="str">
        <f>IF(Table13[[#This Row],[Benefits Criteria Table
Step 1: Disadvantaged Community? (Y/N)]]="YES",IF(Table13[[#This Row],[Select a Priority Population]]="Disadvantaged Community",Table13[[#This Row],[Count]],0),"")</f>
        <v/>
      </c>
      <c r="BK26" t="str">
        <f>IF(Table13[[#This Row],[Benefits Criteria Table
Step 1: Disadvantaged Community? (Y/N)]]="YES",IF(Table13[[#This Row],[Select a Priority Population]]="Disadvantaged Community",Table13[[#This Row],[Qualifying Disadvantaged Community Benefit Amount ($)]],0),"")</f>
        <v/>
      </c>
      <c r="BL26">
        <f>IF(Table13[[#This Row],[Benefits Criteria Table
Step 1: Low-income Community or Low-income Household? (Y/N)]]="Yes",IF(Table13[[#This Row],[Select a Priority Population]]="Low-income Community",Table13[[#This Row],[Count]],0),0)</f>
        <v>0</v>
      </c>
      <c r="BM26">
        <f>IF(Table13[[#This Row],[Benefits Criteria Table
Step 1: Low-income Community or Low-income Household? (Y/N)]]="Yes",IF(Table13[[#This Row],[Select a Priority Population]]="Low-income Community",Table13[[#This Row],[Total GGRF Funding Amount from this Program ($)]],0),0)</f>
        <v>0</v>
      </c>
      <c r="BN26">
        <f>IF(Table13[[#This Row],[Benefits Criteria Table
Step 1: Low-income 1/2-mile Buffer Region? (Y/N)]]="Yes",IF(Table13[[#This Row],[Select a Priority Population]]="1/2 Mile Buffer Zone",Table13[[#This Row],[Count]],0),0)</f>
        <v>0</v>
      </c>
      <c r="BO26">
        <f>IF(Table13[[#This Row],[Benefits Criteria Table
Step 1: Low-income 1/2-mile Buffer Region? (Y/N)]]="Yes",IF(Table13[[#This Row],[Select a Priority Population]]="1/2 Mile Buffer Zone",Table13[[#This Row],[Total GGRF Funding Amount from this Program ($)]],0),0)</f>
        <v>0</v>
      </c>
      <c r="BP26">
        <f>IF(ISBLANK(Table13[[#This Row],[Project ID]]), 0, 1)</f>
        <v>0</v>
      </c>
      <c r="BQ26" s="1"/>
      <c r="BR26" s="1"/>
      <c r="BS26" s="1"/>
    </row>
    <row r="27" spans="7:71" hidden="1">
      <c r="G27" s="1">
        <f>'Project Info'!E49</f>
        <v>0</v>
      </c>
      <c r="I27" s="5"/>
      <c r="J27" s="5"/>
      <c r="K27" s="5"/>
      <c r="L27" s="5">
        <f>'Project Info'!E59</f>
        <v>0</v>
      </c>
      <c r="M27" s="5"/>
      <c r="N27" s="1">
        <f>ROUND('Project Info'!E58,0)</f>
        <v>0</v>
      </c>
      <c r="O27" s="1">
        <f>ROUND('Project Info'!E55,0)</f>
        <v>0</v>
      </c>
      <c r="Q27" s="1">
        <f>ROUND('Project Info'!E57,0)</f>
        <v>0</v>
      </c>
      <c r="S27" s="6">
        <f>'Project Info'!E60</f>
        <v>0</v>
      </c>
      <c r="T27" s="6">
        <f>ROUND('GHG Summary'!C45,0)</f>
        <v>0</v>
      </c>
      <c r="AA27" s="6">
        <f>ROUND('Co-benefits Summary'!E44,0)</f>
        <v>0</v>
      </c>
      <c r="AB27" s="6">
        <f>ROUND('Co-benefits Summary'!E46,0)</f>
        <v>0</v>
      </c>
      <c r="AC27" s="6">
        <f>ROUND('Co-benefits Summary'!E45,0)</f>
        <v>0</v>
      </c>
      <c r="AD27" s="6">
        <f>ROUND('Co-benefits Summary'!D44,0)</f>
        <v>0</v>
      </c>
      <c r="AE27" s="6">
        <f>ROUND('Co-benefits Summary'!D46,0)</f>
        <v>0</v>
      </c>
      <c r="AF27" s="6">
        <f>ROUND('Co-benefits Summary'!D45,0)</f>
        <v>0</v>
      </c>
      <c r="AG27" s="6">
        <f>ROUND('Co-benefits Summary'!C38,0)</f>
        <v>0</v>
      </c>
      <c r="AJ27" s="6">
        <f>ROUND('Co-benefits Summary'!C39,0)</f>
        <v>0</v>
      </c>
      <c r="AK27" s="6">
        <f>ROUND('Co-benefits Summary'!C39,0)</f>
        <v>0</v>
      </c>
      <c r="AL27" s="6">
        <f>ROUND('Co-benefits Summary'!C40,0)</f>
        <v>0</v>
      </c>
      <c r="AM27" s="6">
        <f>ROUND('Co-benefits Summary'!C42,0)</f>
        <v>0</v>
      </c>
      <c r="AN27" s="6">
        <f>ROUND('Co-benefits Summary'!C41,0)</f>
        <v>0</v>
      </c>
      <c r="BC27">
        <f>IF(Table13[[#This Row],[Benefits Criteria Table
Step 1: Disadvantaged Community? (Y/N)]]="Yes",Table13[[#This Row],[Count]],0)</f>
        <v>0</v>
      </c>
      <c r="BD27">
        <f>IF(Table13[[#This Row],[Benefits Criteria Table
Step 1: Disadvantaged Community? (Y/N)]]="Yes",Table13[[#This Row],[Total GGRF Funding Amount from this Program ($)]],0)</f>
        <v>0</v>
      </c>
      <c r="BE27">
        <f>IF(Table13[[#This Row],[Benefits Criteria Table
Step 1: Low-income Community or Low-income Household? (Y/N)]]="Yes",Table13[[#This Row],[Count]],0)</f>
        <v>0</v>
      </c>
      <c r="BF27">
        <f>IF(Table13[[#This Row],[Benefits Criteria Table
Step 1: Low-income Community or Low-income Household? (Y/N)]]="Yes",Table13[[#This Row],[Total GGRF Funding Amount from this Program ($)]],0)</f>
        <v>0</v>
      </c>
      <c r="BG27">
        <f>IF(Table13[[#This Row],[Benefits Criteria Table
Step 1: Low-income 1/2-mile Buffer Region? (Y/N)]]="Yes",Table13[[#This Row],[Count]],0)</f>
        <v>0</v>
      </c>
      <c r="BH27">
        <f>IF(Table13[[#This Row],[Benefits Criteria Table
Step 1: Low-income 1/2-mile Buffer Region? (Y/N)]]="Yes",Table13[[#This Row],[Total GGRF Funding Amount from this Program ($)]],0)</f>
        <v>0</v>
      </c>
      <c r="BI27" s="1"/>
      <c r="BJ27" t="str">
        <f>IF(Table13[[#This Row],[Benefits Criteria Table
Step 1: Disadvantaged Community? (Y/N)]]="YES",IF(Table13[[#This Row],[Select a Priority Population]]="Disadvantaged Community",Table13[[#This Row],[Count]],0),"")</f>
        <v/>
      </c>
      <c r="BK27" t="str">
        <f>IF(Table13[[#This Row],[Benefits Criteria Table
Step 1: Disadvantaged Community? (Y/N)]]="YES",IF(Table13[[#This Row],[Select a Priority Population]]="Disadvantaged Community",Table13[[#This Row],[Qualifying Disadvantaged Community Benefit Amount ($)]],0),"")</f>
        <v/>
      </c>
      <c r="BL27">
        <f>IF(Table13[[#This Row],[Benefits Criteria Table
Step 1: Low-income Community or Low-income Household? (Y/N)]]="Yes",IF(Table13[[#This Row],[Select a Priority Population]]="Low-income Community",Table13[[#This Row],[Count]],0),0)</f>
        <v>0</v>
      </c>
      <c r="BM27">
        <f>IF(Table13[[#This Row],[Benefits Criteria Table
Step 1: Low-income Community or Low-income Household? (Y/N)]]="Yes",IF(Table13[[#This Row],[Select a Priority Population]]="Low-income Community",Table13[[#This Row],[Total GGRF Funding Amount from this Program ($)]],0),0)</f>
        <v>0</v>
      </c>
      <c r="BN27">
        <f>IF(Table13[[#This Row],[Benefits Criteria Table
Step 1: Low-income 1/2-mile Buffer Region? (Y/N)]]="Yes",IF(Table13[[#This Row],[Select a Priority Population]]="1/2 Mile Buffer Zone",Table13[[#This Row],[Count]],0),0)</f>
        <v>0</v>
      </c>
      <c r="BO27">
        <f>IF(Table13[[#This Row],[Benefits Criteria Table
Step 1: Low-income 1/2-mile Buffer Region? (Y/N)]]="Yes",IF(Table13[[#This Row],[Select a Priority Population]]="1/2 Mile Buffer Zone",Table13[[#This Row],[Total GGRF Funding Amount from this Program ($)]],0),0)</f>
        <v>0</v>
      </c>
      <c r="BP27">
        <f>IF(ISBLANK(Table13[[#This Row],[Project ID]]), 0, 1)</f>
        <v>0</v>
      </c>
      <c r="BQ27" s="1"/>
      <c r="BR27" s="1"/>
      <c r="BS27" s="1"/>
    </row>
    <row r="28" spans="7:71" hidden="1">
      <c r="G28" s="1">
        <f>'Project Info'!E50</f>
        <v>0</v>
      </c>
      <c r="I28" s="5"/>
      <c r="J28" s="5"/>
      <c r="K28" s="5"/>
      <c r="L28" s="5">
        <f>'Project Info'!E60</f>
        <v>0</v>
      </c>
      <c r="M28" s="5"/>
      <c r="N28" s="1">
        <f>ROUND('Project Info'!E59,0)</f>
        <v>0</v>
      </c>
      <c r="O28" s="1">
        <f>ROUND('Project Info'!E56,0)</f>
        <v>0</v>
      </c>
      <c r="Q28" s="1">
        <f>ROUND('Project Info'!E58,0)</f>
        <v>0</v>
      </c>
      <c r="S28" s="6">
        <f>'Project Info'!E61</f>
        <v>0</v>
      </c>
      <c r="T28" s="6">
        <f>ROUND('GHG Summary'!C46,0)</f>
        <v>0</v>
      </c>
      <c r="AA28" s="6">
        <f>ROUND('Co-benefits Summary'!E45,0)</f>
        <v>0</v>
      </c>
      <c r="AB28" s="6">
        <f>ROUND('Co-benefits Summary'!E47,0)</f>
        <v>0</v>
      </c>
      <c r="AC28" s="6">
        <f>ROUND('Co-benefits Summary'!E46,0)</f>
        <v>0</v>
      </c>
      <c r="AD28" s="6">
        <f>ROUND('Co-benefits Summary'!D45,0)</f>
        <v>0</v>
      </c>
      <c r="AE28" s="6">
        <f>ROUND('Co-benefits Summary'!D47,0)</f>
        <v>0</v>
      </c>
      <c r="AF28" s="6">
        <f>ROUND('Co-benefits Summary'!D46,0)</f>
        <v>0</v>
      </c>
      <c r="AG28" s="6">
        <f>ROUND('Co-benefits Summary'!C39,0)</f>
        <v>0</v>
      </c>
      <c r="AJ28" s="6">
        <f>ROUND('Co-benefits Summary'!C40,0)</f>
        <v>0</v>
      </c>
      <c r="AK28" s="6">
        <f>ROUND('Co-benefits Summary'!C40,0)</f>
        <v>0</v>
      </c>
      <c r="AL28" s="6">
        <f>ROUND('Co-benefits Summary'!C41,0)</f>
        <v>0</v>
      </c>
      <c r="AM28" s="6">
        <f>ROUND('Co-benefits Summary'!C43,0)</f>
        <v>0</v>
      </c>
      <c r="AN28" s="6">
        <f>ROUND('Co-benefits Summary'!C42,0)</f>
        <v>0</v>
      </c>
      <c r="BC28">
        <f>IF(Table13[[#This Row],[Benefits Criteria Table
Step 1: Disadvantaged Community? (Y/N)]]="Yes",Table13[[#This Row],[Count]],0)</f>
        <v>0</v>
      </c>
      <c r="BD28">
        <f>IF(Table13[[#This Row],[Benefits Criteria Table
Step 1: Disadvantaged Community? (Y/N)]]="Yes",Table13[[#This Row],[Total GGRF Funding Amount from this Program ($)]],0)</f>
        <v>0</v>
      </c>
      <c r="BE28">
        <f>IF(Table13[[#This Row],[Benefits Criteria Table
Step 1: Low-income Community or Low-income Household? (Y/N)]]="Yes",Table13[[#This Row],[Count]],0)</f>
        <v>0</v>
      </c>
      <c r="BF28">
        <f>IF(Table13[[#This Row],[Benefits Criteria Table
Step 1: Low-income Community or Low-income Household? (Y/N)]]="Yes",Table13[[#This Row],[Total GGRF Funding Amount from this Program ($)]],0)</f>
        <v>0</v>
      </c>
      <c r="BG28">
        <f>IF(Table13[[#This Row],[Benefits Criteria Table
Step 1: Low-income 1/2-mile Buffer Region? (Y/N)]]="Yes",Table13[[#This Row],[Count]],0)</f>
        <v>0</v>
      </c>
      <c r="BH28">
        <f>IF(Table13[[#This Row],[Benefits Criteria Table
Step 1: Low-income 1/2-mile Buffer Region? (Y/N)]]="Yes",Table13[[#This Row],[Total GGRF Funding Amount from this Program ($)]],0)</f>
        <v>0</v>
      </c>
      <c r="BI28" s="1"/>
      <c r="BJ28" t="str">
        <f>IF(Table13[[#This Row],[Benefits Criteria Table
Step 1: Disadvantaged Community? (Y/N)]]="YES",IF(Table13[[#This Row],[Select a Priority Population]]="Disadvantaged Community",Table13[[#This Row],[Count]],0),"")</f>
        <v/>
      </c>
      <c r="BK28" t="str">
        <f>IF(Table13[[#This Row],[Benefits Criteria Table
Step 1: Disadvantaged Community? (Y/N)]]="YES",IF(Table13[[#This Row],[Select a Priority Population]]="Disadvantaged Community",Table13[[#This Row],[Qualifying Disadvantaged Community Benefit Amount ($)]],0),"")</f>
        <v/>
      </c>
      <c r="BL28">
        <f>IF(Table13[[#This Row],[Benefits Criteria Table
Step 1: Low-income Community or Low-income Household? (Y/N)]]="Yes",IF(Table13[[#This Row],[Select a Priority Population]]="Low-income Community",Table13[[#This Row],[Count]],0),0)</f>
        <v>0</v>
      </c>
      <c r="BM28">
        <f>IF(Table13[[#This Row],[Benefits Criteria Table
Step 1: Low-income Community or Low-income Household? (Y/N)]]="Yes",IF(Table13[[#This Row],[Select a Priority Population]]="Low-income Community",Table13[[#This Row],[Total GGRF Funding Amount from this Program ($)]],0),0)</f>
        <v>0</v>
      </c>
      <c r="BN28">
        <f>IF(Table13[[#This Row],[Benefits Criteria Table
Step 1: Low-income 1/2-mile Buffer Region? (Y/N)]]="Yes",IF(Table13[[#This Row],[Select a Priority Population]]="1/2 Mile Buffer Zone",Table13[[#This Row],[Count]],0),0)</f>
        <v>0</v>
      </c>
      <c r="BO28">
        <f>IF(Table13[[#This Row],[Benefits Criteria Table
Step 1: Low-income 1/2-mile Buffer Region? (Y/N)]]="Yes",IF(Table13[[#This Row],[Select a Priority Population]]="1/2 Mile Buffer Zone",Table13[[#This Row],[Total GGRF Funding Amount from this Program ($)]],0),0)</f>
        <v>0</v>
      </c>
      <c r="BP28">
        <f>IF(ISBLANK(Table13[[#This Row],[Project ID]]), 0, 1)</f>
        <v>0</v>
      </c>
      <c r="BQ28" s="1"/>
      <c r="BR28" s="1"/>
      <c r="BS28" s="1"/>
    </row>
    <row r="29" spans="7:71" hidden="1">
      <c r="G29" s="1">
        <f>'Project Info'!E51</f>
        <v>0</v>
      </c>
      <c r="I29" s="5"/>
      <c r="J29" s="5"/>
      <c r="K29" s="5"/>
      <c r="L29" s="5">
        <f>'Project Info'!E61</f>
        <v>0</v>
      </c>
      <c r="M29" s="5"/>
      <c r="N29" s="1">
        <f>ROUND('Project Info'!E60,0)</f>
        <v>0</v>
      </c>
      <c r="O29" s="1">
        <f>ROUND('Project Info'!E57,0)</f>
        <v>0</v>
      </c>
      <c r="Q29" s="1">
        <f>ROUND('Project Info'!E59,0)</f>
        <v>0</v>
      </c>
      <c r="S29" s="6">
        <f>'Project Info'!E62</f>
        <v>0</v>
      </c>
      <c r="T29" s="6">
        <f>ROUND('GHG Summary'!C47,0)</f>
        <v>0</v>
      </c>
      <c r="AA29" s="6">
        <f>ROUND('Co-benefits Summary'!E46,0)</f>
        <v>0</v>
      </c>
      <c r="AB29" s="6">
        <f>ROUND('Co-benefits Summary'!E48,0)</f>
        <v>0</v>
      </c>
      <c r="AC29" s="6">
        <f>ROUND('Co-benefits Summary'!E47,0)</f>
        <v>0</v>
      </c>
      <c r="AD29" s="6">
        <f>ROUND('Co-benefits Summary'!D46,0)</f>
        <v>0</v>
      </c>
      <c r="AE29" s="6">
        <f>ROUND('Co-benefits Summary'!D48,0)</f>
        <v>0</v>
      </c>
      <c r="AF29" s="6">
        <f>ROUND('Co-benefits Summary'!D47,0)</f>
        <v>0</v>
      </c>
      <c r="AG29" s="6">
        <f>ROUND('Co-benefits Summary'!C40,0)</f>
        <v>0</v>
      </c>
      <c r="AJ29" s="6">
        <f>ROUND('Co-benefits Summary'!C41,0)</f>
        <v>0</v>
      </c>
      <c r="AK29" s="6">
        <f>ROUND('Co-benefits Summary'!C41,0)</f>
        <v>0</v>
      </c>
      <c r="AL29" s="6">
        <f>ROUND('Co-benefits Summary'!C42,0)</f>
        <v>0</v>
      </c>
      <c r="AM29" s="6">
        <f>ROUND('Co-benefits Summary'!C44,0)</f>
        <v>0</v>
      </c>
      <c r="AN29" s="6">
        <f>ROUND('Co-benefits Summary'!C43,0)</f>
        <v>0</v>
      </c>
      <c r="BC29">
        <f>IF(Table13[[#This Row],[Benefits Criteria Table
Step 1: Disadvantaged Community? (Y/N)]]="Yes",Table13[[#This Row],[Count]],0)</f>
        <v>0</v>
      </c>
      <c r="BD29">
        <f>IF(Table13[[#This Row],[Benefits Criteria Table
Step 1: Disadvantaged Community? (Y/N)]]="Yes",Table13[[#This Row],[Total GGRF Funding Amount from this Program ($)]],0)</f>
        <v>0</v>
      </c>
      <c r="BE29">
        <f>IF(Table13[[#This Row],[Benefits Criteria Table
Step 1: Low-income Community or Low-income Household? (Y/N)]]="Yes",Table13[[#This Row],[Count]],0)</f>
        <v>0</v>
      </c>
      <c r="BF29">
        <f>IF(Table13[[#This Row],[Benefits Criteria Table
Step 1: Low-income Community or Low-income Household? (Y/N)]]="Yes",Table13[[#This Row],[Total GGRF Funding Amount from this Program ($)]],0)</f>
        <v>0</v>
      </c>
      <c r="BG29">
        <f>IF(Table13[[#This Row],[Benefits Criteria Table
Step 1: Low-income 1/2-mile Buffer Region? (Y/N)]]="Yes",Table13[[#This Row],[Count]],0)</f>
        <v>0</v>
      </c>
      <c r="BH29">
        <f>IF(Table13[[#This Row],[Benefits Criteria Table
Step 1: Low-income 1/2-mile Buffer Region? (Y/N)]]="Yes",Table13[[#This Row],[Total GGRF Funding Amount from this Program ($)]],0)</f>
        <v>0</v>
      </c>
      <c r="BI29" s="1"/>
      <c r="BJ29" t="str">
        <f>IF(Table13[[#This Row],[Benefits Criteria Table
Step 1: Disadvantaged Community? (Y/N)]]="YES",IF(Table13[[#This Row],[Select a Priority Population]]="Disadvantaged Community",Table13[[#This Row],[Count]],0),"")</f>
        <v/>
      </c>
      <c r="BK29" t="str">
        <f>IF(Table13[[#This Row],[Benefits Criteria Table
Step 1: Disadvantaged Community? (Y/N)]]="YES",IF(Table13[[#This Row],[Select a Priority Population]]="Disadvantaged Community",Table13[[#This Row],[Qualifying Disadvantaged Community Benefit Amount ($)]],0),"")</f>
        <v/>
      </c>
      <c r="BL29">
        <f>IF(Table13[[#This Row],[Benefits Criteria Table
Step 1: Low-income Community or Low-income Household? (Y/N)]]="Yes",IF(Table13[[#This Row],[Select a Priority Population]]="Low-income Community",Table13[[#This Row],[Count]],0),0)</f>
        <v>0</v>
      </c>
      <c r="BM29">
        <f>IF(Table13[[#This Row],[Benefits Criteria Table
Step 1: Low-income Community or Low-income Household? (Y/N)]]="Yes",IF(Table13[[#This Row],[Select a Priority Population]]="Low-income Community",Table13[[#This Row],[Total GGRF Funding Amount from this Program ($)]],0),0)</f>
        <v>0</v>
      </c>
      <c r="BN29">
        <f>IF(Table13[[#This Row],[Benefits Criteria Table
Step 1: Low-income 1/2-mile Buffer Region? (Y/N)]]="Yes",IF(Table13[[#This Row],[Select a Priority Population]]="1/2 Mile Buffer Zone",Table13[[#This Row],[Count]],0),0)</f>
        <v>0</v>
      </c>
      <c r="BO29">
        <f>IF(Table13[[#This Row],[Benefits Criteria Table
Step 1: Low-income 1/2-mile Buffer Region? (Y/N)]]="Yes",IF(Table13[[#This Row],[Select a Priority Population]]="1/2 Mile Buffer Zone",Table13[[#This Row],[Total GGRF Funding Amount from this Program ($)]],0),0)</f>
        <v>0</v>
      </c>
      <c r="BP29">
        <f>IF(ISBLANK(Table13[[#This Row],[Project ID]]), 0, 1)</f>
        <v>0</v>
      </c>
      <c r="BQ29" s="1"/>
      <c r="BR29" s="1"/>
      <c r="BS29" s="1"/>
    </row>
    <row r="30" spans="7:71" hidden="1">
      <c r="G30" s="1">
        <f>'Project Info'!E52</f>
        <v>0</v>
      </c>
      <c r="I30" s="5"/>
      <c r="J30" s="5"/>
      <c r="K30" s="5"/>
      <c r="L30" s="5">
        <f>'Project Info'!E62</f>
        <v>0</v>
      </c>
      <c r="M30" s="5"/>
      <c r="N30" s="1">
        <f>ROUND('Project Info'!E61,0)</f>
        <v>0</v>
      </c>
      <c r="O30" s="1">
        <f>ROUND('Project Info'!E58,0)</f>
        <v>0</v>
      </c>
      <c r="Q30" s="1">
        <f>ROUND('Project Info'!E60,0)</f>
        <v>0</v>
      </c>
      <c r="S30" s="6">
        <f>'Project Info'!E63</f>
        <v>0</v>
      </c>
      <c r="T30" s="6">
        <f>ROUND('GHG Summary'!C48,0)</f>
        <v>0</v>
      </c>
      <c r="AA30" s="6">
        <f>ROUND('Co-benefits Summary'!E47,0)</f>
        <v>0</v>
      </c>
      <c r="AB30" s="6">
        <f>ROUND('Co-benefits Summary'!E49,0)</f>
        <v>0</v>
      </c>
      <c r="AC30" s="6">
        <f>ROUND('Co-benefits Summary'!E48,0)</f>
        <v>0</v>
      </c>
      <c r="AD30" s="6">
        <f>ROUND('Co-benefits Summary'!D47,0)</f>
        <v>0</v>
      </c>
      <c r="AE30" s="6">
        <f>ROUND('Co-benefits Summary'!D49,0)</f>
        <v>0</v>
      </c>
      <c r="AF30" s="6">
        <f>ROUND('Co-benefits Summary'!D48,0)</f>
        <v>0</v>
      </c>
      <c r="AG30" s="6">
        <f>ROUND('Co-benefits Summary'!C41,0)</f>
        <v>0</v>
      </c>
      <c r="AJ30" s="6">
        <f>ROUND('Co-benefits Summary'!C42,0)</f>
        <v>0</v>
      </c>
      <c r="AK30" s="6">
        <f>ROUND('Co-benefits Summary'!C42,0)</f>
        <v>0</v>
      </c>
      <c r="AL30" s="6">
        <f>ROUND('Co-benefits Summary'!C43,0)</f>
        <v>0</v>
      </c>
      <c r="AM30" s="6">
        <f>ROUND('Co-benefits Summary'!C45,0)</f>
        <v>0</v>
      </c>
      <c r="AN30" s="6">
        <f>ROUND('Co-benefits Summary'!C44,0)</f>
        <v>0</v>
      </c>
      <c r="BC30">
        <f>IF(Table13[[#This Row],[Benefits Criteria Table
Step 1: Disadvantaged Community? (Y/N)]]="Yes",Table13[[#This Row],[Count]],0)</f>
        <v>0</v>
      </c>
      <c r="BD30">
        <f>IF(Table13[[#This Row],[Benefits Criteria Table
Step 1: Disadvantaged Community? (Y/N)]]="Yes",Table13[[#This Row],[Total GGRF Funding Amount from this Program ($)]],0)</f>
        <v>0</v>
      </c>
      <c r="BE30">
        <f>IF(Table13[[#This Row],[Benefits Criteria Table
Step 1: Low-income Community or Low-income Household? (Y/N)]]="Yes",Table13[[#This Row],[Count]],0)</f>
        <v>0</v>
      </c>
      <c r="BF30">
        <f>IF(Table13[[#This Row],[Benefits Criteria Table
Step 1: Low-income Community or Low-income Household? (Y/N)]]="Yes",Table13[[#This Row],[Total GGRF Funding Amount from this Program ($)]],0)</f>
        <v>0</v>
      </c>
      <c r="BG30">
        <f>IF(Table13[[#This Row],[Benefits Criteria Table
Step 1: Low-income 1/2-mile Buffer Region? (Y/N)]]="Yes",Table13[[#This Row],[Count]],0)</f>
        <v>0</v>
      </c>
      <c r="BH30">
        <f>IF(Table13[[#This Row],[Benefits Criteria Table
Step 1: Low-income 1/2-mile Buffer Region? (Y/N)]]="Yes",Table13[[#This Row],[Total GGRF Funding Amount from this Program ($)]],0)</f>
        <v>0</v>
      </c>
      <c r="BI30" s="1"/>
      <c r="BJ30" t="str">
        <f>IF(Table13[[#This Row],[Benefits Criteria Table
Step 1: Disadvantaged Community? (Y/N)]]="YES",IF(Table13[[#This Row],[Select a Priority Population]]="Disadvantaged Community",Table13[[#This Row],[Count]],0),"")</f>
        <v/>
      </c>
      <c r="BK30" t="str">
        <f>IF(Table13[[#This Row],[Benefits Criteria Table
Step 1: Disadvantaged Community? (Y/N)]]="YES",IF(Table13[[#This Row],[Select a Priority Population]]="Disadvantaged Community",Table13[[#This Row],[Qualifying Disadvantaged Community Benefit Amount ($)]],0),"")</f>
        <v/>
      </c>
      <c r="BL30">
        <f>IF(Table13[[#This Row],[Benefits Criteria Table
Step 1: Low-income Community or Low-income Household? (Y/N)]]="Yes",IF(Table13[[#This Row],[Select a Priority Population]]="Low-income Community",Table13[[#This Row],[Count]],0),0)</f>
        <v>0</v>
      </c>
      <c r="BM30">
        <f>IF(Table13[[#This Row],[Benefits Criteria Table
Step 1: Low-income Community or Low-income Household? (Y/N)]]="Yes",IF(Table13[[#This Row],[Select a Priority Population]]="Low-income Community",Table13[[#This Row],[Total GGRF Funding Amount from this Program ($)]],0),0)</f>
        <v>0</v>
      </c>
      <c r="BN30">
        <f>IF(Table13[[#This Row],[Benefits Criteria Table
Step 1: Low-income 1/2-mile Buffer Region? (Y/N)]]="Yes",IF(Table13[[#This Row],[Select a Priority Population]]="1/2 Mile Buffer Zone",Table13[[#This Row],[Count]],0),0)</f>
        <v>0</v>
      </c>
      <c r="BO30">
        <f>IF(Table13[[#This Row],[Benefits Criteria Table
Step 1: Low-income 1/2-mile Buffer Region? (Y/N)]]="Yes",IF(Table13[[#This Row],[Select a Priority Population]]="1/2 Mile Buffer Zone",Table13[[#This Row],[Total GGRF Funding Amount from this Program ($)]],0),0)</f>
        <v>0</v>
      </c>
      <c r="BP30">
        <f>IF(ISBLANK(Table13[[#This Row],[Project ID]]), 0, 1)</f>
        <v>0</v>
      </c>
      <c r="BQ30" s="1"/>
      <c r="BR30" s="1"/>
      <c r="BS30" s="1"/>
    </row>
    <row r="31" spans="7:71" hidden="1">
      <c r="G31" s="1">
        <f>'Project Info'!E53</f>
        <v>0</v>
      </c>
      <c r="I31" s="5"/>
      <c r="J31" s="5"/>
      <c r="K31" s="5"/>
      <c r="L31" s="5">
        <f>'Project Info'!E63</f>
        <v>0</v>
      </c>
      <c r="M31" s="5"/>
      <c r="N31" s="1">
        <f>ROUND('Project Info'!E62,0)</f>
        <v>0</v>
      </c>
      <c r="O31" s="1">
        <f>ROUND('Project Info'!E59,0)</f>
        <v>0</v>
      </c>
      <c r="Q31" s="1">
        <f>ROUND('Project Info'!E61,0)</f>
        <v>0</v>
      </c>
      <c r="S31" s="6">
        <f>'Project Info'!E64</f>
        <v>0</v>
      </c>
      <c r="T31" s="6">
        <f>ROUND('GHG Summary'!C49,0)</f>
        <v>0</v>
      </c>
      <c r="AA31" s="6">
        <f>ROUND('Co-benefits Summary'!E48,0)</f>
        <v>0</v>
      </c>
      <c r="AB31" s="6">
        <f>ROUND('Co-benefits Summary'!E50,0)</f>
        <v>0</v>
      </c>
      <c r="AC31" s="6">
        <f>ROUND('Co-benefits Summary'!E49,0)</f>
        <v>0</v>
      </c>
      <c r="AD31" s="6">
        <f>ROUND('Co-benefits Summary'!D48,0)</f>
        <v>0</v>
      </c>
      <c r="AE31" s="6">
        <f>ROUND('Co-benefits Summary'!D50,0)</f>
        <v>0</v>
      </c>
      <c r="AF31" s="6">
        <f>ROUND('Co-benefits Summary'!D49,0)</f>
        <v>0</v>
      </c>
      <c r="AG31" s="6">
        <f>ROUND('Co-benefits Summary'!C42,0)</f>
        <v>0</v>
      </c>
      <c r="AJ31" s="6">
        <f>ROUND('Co-benefits Summary'!C43,0)</f>
        <v>0</v>
      </c>
      <c r="AK31" s="6">
        <f>ROUND('Co-benefits Summary'!C43,0)</f>
        <v>0</v>
      </c>
      <c r="AL31" s="6">
        <f>ROUND('Co-benefits Summary'!C44,0)</f>
        <v>0</v>
      </c>
      <c r="AM31" s="6">
        <f>ROUND('Co-benefits Summary'!C46,0)</f>
        <v>0</v>
      </c>
      <c r="AN31" s="6">
        <f>ROUND('Co-benefits Summary'!C45,0)</f>
        <v>0</v>
      </c>
      <c r="BC31">
        <f>IF(Table13[[#This Row],[Benefits Criteria Table
Step 1: Disadvantaged Community? (Y/N)]]="Yes",Table13[[#This Row],[Count]],0)</f>
        <v>0</v>
      </c>
      <c r="BD31">
        <f>IF(Table13[[#This Row],[Benefits Criteria Table
Step 1: Disadvantaged Community? (Y/N)]]="Yes",Table13[[#This Row],[Total GGRF Funding Amount from this Program ($)]],0)</f>
        <v>0</v>
      </c>
      <c r="BE31">
        <f>IF(Table13[[#This Row],[Benefits Criteria Table
Step 1: Low-income Community or Low-income Household? (Y/N)]]="Yes",Table13[[#This Row],[Count]],0)</f>
        <v>0</v>
      </c>
      <c r="BF31">
        <f>IF(Table13[[#This Row],[Benefits Criteria Table
Step 1: Low-income Community or Low-income Household? (Y/N)]]="Yes",Table13[[#This Row],[Total GGRF Funding Amount from this Program ($)]],0)</f>
        <v>0</v>
      </c>
      <c r="BG31">
        <f>IF(Table13[[#This Row],[Benefits Criteria Table
Step 1: Low-income 1/2-mile Buffer Region? (Y/N)]]="Yes",Table13[[#This Row],[Count]],0)</f>
        <v>0</v>
      </c>
      <c r="BH31">
        <f>IF(Table13[[#This Row],[Benefits Criteria Table
Step 1: Low-income 1/2-mile Buffer Region? (Y/N)]]="Yes",Table13[[#This Row],[Total GGRF Funding Amount from this Program ($)]],0)</f>
        <v>0</v>
      </c>
      <c r="BI31" s="1"/>
      <c r="BJ31" t="str">
        <f>IF(Table13[[#This Row],[Benefits Criteria Table
Step 1: Disadvantaged Community? (Y/N)]]="YES",IF(Table13[[#This Row],[Select a Priority Population]]="Disadvantaged Community",Table13[[#This Row],[Count]],0),"")</f>
        <v/>
      </c>
      <c r="BK31" t="str">
        <f>IF(Table13[[#This Row],[Benefits Criteria Table
Step 1: Disadvantaged Community? (Y/N)]]="YES",IF(Table13[[#This Row],[Select a Priority Population]]="Disadvantaged Community",Table13[[#This Row],[Qualifying Disadvantaged Community Benefit Amount ($)]],0),"")</f>
        <v/>
      </c>
      <c r="BL31">
        <f>IF(Table13[[#This Row],[Benefits Criteria Table
Step 1: Low-income Community or Low-income Household? (Y/N)]]="Yes",IF(Table13[[#This Row],[Select a Priority Population]]="Low-income Community",Table13[[#This Row],[Count]],0),0)</f>
        <v>0</v>
      </c>
      <c r="BM31">
        <f>IF(Table13[[#This Row],[Benefits Criteria Table
Step 1: Low-income Community or Low-income Household? (Y/N)]]="Yes",IF(Table13[[#This Row],[Select a Priority Population]]="Low-income Community",Table13[[#This Row],[Total GGRF Funding Amount from this Program ($)]],0),0)</f>
        <v>0</v>
      </c>
      <c r="BN31">
        <f>IF(Table13[[#This Row],[Benefits Criteria Table
Step 1: Low-income 1/2-mile Buffer Region? (Y/N)]]="Yes",IF(Table13[[#This Row],[Select a Priority Population]]="1/2 Mile Buffer Zone",Table13[[#This Row],[Count]],0),0)</f>
        <v>0</v>
      </c>
      <c r="BO31">
        <f>IF(Table13[[#This Row],[Benefits Criteria Table
Step 1: Low-income 1/2-mile Buffer Region? (Y/N)]]="Yes",IF(Table13[[#This Row],[Select a Priority Population]]="1/2 Mile Buffer Zone",Table13[[#This Row],[Total GGRF Funding Amount from this Program ($)]],0),0)</f>
        <v>0</v>
      </c>
      <c r="BP31">
        <f>IF(ISBLANK(Table13[[#This Row],[Project ID]]), 0, 1)</f>
        <v>0</v>
      </c>
      <c r="BQ31" s="1"/>
      <c r="BR31" s="1"/>
      <c r="BS31" s="1"/>
    </row>
    <row r="32" spans="7:71" hidden="1">
      <c r="G32" s="1">
        <f>'Project Info'!E54</f>
        <v>0</v>
      </c>
      <c r="I32" s="5"/>
      <c r="J32" s="5"/>
      <c r="K32" s="5"/>
      <c r="L32" s="5">
        <f>'Project Info'!E64</f>
        <v>0</v>
      </c>
      <c r="M32" s="5"/>
      <c r="N32" s="1">
        <f>ROUND('Project Info'!E63,0)</f>
        <v>0</v>
      </c>
      <c r="O32" s="1">
        <f>ROUND('Project Info'!E60,0)</f>
        <v>0</v>
      </c>
      <c r="Q32" s="1">
        <f>ROUND('Project Info'!E62,0)</f>
        <v>0</v>
      </c>
      <c r="S32" s="6">
        <f>'Project Info'!E65</f>
        <v>0</v>
      </c>
      <c r="T32" s="6">
        <f>ROUND('GHG Summary'!C50,0)</f>
        <v>0</v>
      </c>
      <c r="AA32" s="6">
        <f>ROUND('Co-benefits Summary'!E49,0)</f>
        <v>0</v>
      </c>
      <c r="AB32" s="6">
        <f>ROUND('Co-benefits Summary'!E51,0)</f>
        <v>0</v>
      </c>
      <c r="AC32" s="6">
        <f>ROUND('Co-benefits Summary'!E50,0)</f>
        <v>0</v>
      </c>
      <c r="AD32" s="6">
        <f>ROUND('Co-benefits Summary'!D49,0)</f>
        <v>0</v>
      </c>
      <c r="AE32" s="6">
        <f>ROUND('Co-benefits Summary'!D51,0)</f>
        <v>0</v>
      </c>
      <c r="AF32" s="6">
        <f>ROUND('Co-benefits Summary'!D50,0)</f>
        <v>0</v>
      </c>
      <c r="AG32" s="6">
        <f>ROUND('Co-benefits Summary'!C43,0)</f>
        <v>0</v>
      </c>
      <c r="AJ32" s="6">
        <f>ROUND('Co-benefits Summary'!C44,0)</f>
        <v>0</v>
      </c>
      <c r="AK32" s="6">
        <f>ROUND('Co-benefits Summary'!C44,0)</f>
        <v>0</v>
      </c>
      <c r="AL32" s="6">
        <f>ROUND('Co-benefits Summary'!C45,0)</f>
        <v>0</v>
      </c>
      <c r="AM32" s="6">
        <f>ROUND('Co-benefits Summary'!C47,0)</f>
        <v>0</v>
      </c>
      <c r="AN32" s="6">
        <f>ROUND('Co-benefits Summary'!C46,0)</f>
        <v>0</v>
      </c>
      <c r="BC32">
        <f>IF(Table13[[#This Row],[Benefits Criteria Table
Step 1: Disadvantaged Community? (Y/N)]]="Yes",Table13[[#This Row],[Count]],0)</f>
        <v>0</v>
      </c>
      <c r="BD32">
        <f>IF(Table13[[#This Row],[Benefits Criteria Table
Step 1: Disadvantaged Community? (Y/N)]]="Yes",Table13[[#This Row],[Total GGRF Funding Amount from this Program ($)]],0)</f>
        <v>0</v>
      </c>
      <c r="BE32">
        <f>IF(Table13[[#This Row],[Benefits Criteria Table
Step 1: Low-income Community or Low-income Household? (Y/N)]]="Yes",Table13[[#This Row],[Count]],0)</f>
        <v>0</v>
      </c>
      <c r="BF32">
        <f>IF(Table13[[#This Row],[Benefits Criteria Table
Step 1: Low-income Community or Low-income Household? (Y/N)]]="Yes",Table13[[#This Row],[Total GGRF Funding Amount from this Program ($)]],0)</f>
        <v>0</v>
      </c>
      <c r="BG32">
        <f>IF(Table13[[#This Row],[Benefits Criteria Table
Step 1: Low-income 1/2-mile Buffer Region? (Y/N)]]="Yes",Table13[[#This Row],[Count]],0)</f>
        <v>0</v>
      </c>
      <c r="BH32">
        <f>IF(Table13[[#This Row],[Benefits Criteria Table
Step 1: Low-income 1/2-mile Buffer Region? (Y/N)]]="Yes",Table13[[#This Row],[Total GGRF Funding Amount from this Program ($)]],0)</f>
        <v>0</v>
      </c>
      <c r="BI32" s="1"/>
      <c r="BJ32" t="str">
        <f>IF(Table13[[#This Row],[Benefits Criteria Table
Step 1: Disadvantaged Community? (Y/N)]]="YES",IF(Table13[[#This Row],[Select a Priority Population]]="Disadvantaged Community",Table13[[#This Row],[Count]],0),"")</f>
        <v/>
      </c>
      <c r="BK32" t="str">
        <f>IF(Table13[[#This Row],[Benefits Criteria Table
Step 1: Disadvantaged Community? (Y/N)]]="YES",IF(Table13[[#This Row],[Select a Priority Population]]="Disadvantaged Community",Table13[[#This Row],[Qualifying Disadvantaged Community Benefit Amount ($)]],0),"")</f>
        <v/>
      </c>
      <c r="BL32">
        <f>IF(Table13[[#This Row],[Benefits Criteria Table
Step 1: Low-income Community or Low-income Household? (Y/N)]]="Yes",IF(Table13[[#This Row],[Select a Priority Population]]="Low-income Community",Table13[[#This Row],[Count]],0),0)</f>
        <v>0</v>
      </c>
      <c r="BM32">
        <f>IF(Table13[[#This Row],[Benefits Criteria Table
Step 1: Low-income Community or Low-income Household? (Y/N)]]="Yes",IF(Table13[[#This Row],[Select a Priority Population]]="Low-income Community",Table13[[#This Row],[Total GGRF Funding Amount from this Program ($)]],0),0)</f>
        <v>0</v>
      </c>
      <c r="BN32">
        <f>IF(Table13[[#This Row],[Benefits Criteria Table
Step 1: Low-income 1/2-mile Buffer Region? (Y/N)]]="Yes",IF(Table13[[#This Row],[Select a Priority Population]]="1/2 Mile Buffer Zone",Table13[[#This Row],[Count]],0),0)</f>
        <v>0</v>
      </c>
      <c r="BO32">
        <f>IF(Table13[[#This Row],[Benefits Criteria Table
Step 1: Low-income 1/2-mile Buffer Region? (Y/N)]]="Yes",IF(Table13[[#This Row],[Select a Priority Population]]="1/2 Mile Buffer Zone",Table13[[#This Row],[Total GGRF Funding Amount from this Program ($)]],0),0)</f>
        <v>0</v>
      </c>
      <c r="BP32">
        <f>IF(ISBLANK(Table13[[#This Row],[Project ID]]), 0, 1)</f>
        <v>0</v>
      </c>
      <c r="BQ32" s="1"/>
      <c r="BR32" s="1"/>
      <c r="BS32" s="1"/>
    </row>
  </sheetData>
  <sheetProtection algorithmName="SHA-512" hashValue="Nt1sr9PHlnTcVn2K1BtYwz/rU1WdVO+eWJ3RwJpXReklXnOsOt80C6reyu3Sm206j+W8ieOsZGYMiZUwvKdshA==" saltValue="vkzw03tGEUyxhQi5EsVTlw==" spinCount="100000" sheet="1" insertRows="0" deleteRows="0" sort="0"/>
  <dataValidations count="77">
    <dataValidation allowBlank="1" showInputMessage="1" showErrorMessage="1" prompt="Reduction in emissions of reactive organic gases as a result of the project (estimated or actual).  If there is an emission increase, enter a negative number." sqref="AC2:AF2" xr:uid="{00000000-0002-0000-0A00-000000000000}"/>
    <dataValidation allowBlank="1" showInputMessage="1" showErrorMessage="1" prompt="Full-time equivalent induced jobs estimated to be supported by the project, apportioned by the ratio of GGRF monies to total project budget.  Output from Job Co-benefit Modeling Tool available at:  www.arb.ca.gov/cci-cobenefits." sqref="AR2" xr:uid="{00000000-0002-0000-0A00-000001000000}"/>
    <dataValidation allowBlank="1" showInputMessage="1" showErrorMessage="1" prompt="Full-time equivalent jobs estimated to be indirectly supported by the project, apportioned by the ratio of GGRF monies to total project budget.  Output from Job Co-benefit Modeling Tool available at:  www.arb.ca.gov/cci-cobenefits." sqref="AQ2" xr:uid="{00000000-0002-0000-0A00-000002000000}"/>
    <dataValidation allowBlank="1" showInputMessage="1" showErrorMessage="1" prompt="Full-time equivalent jobs estimated to be directly supported by the project, apportioned by the ratio of GGRF monies to total project budget.  Output from Job Co-benefit Modeling Tool available at:  www.arb.ca.gov/cci-cobenefits." sqref="AP2" xr:uid="{00000000-0002-0000-0A00-000003000000}"/>
    <dataValidation type="whole" operator="greaterThanOrEqual" allowBlank="1" showInputMessage="1" showErrorMessage="1" error="Please enter a positive whole number." sqref="AP3:AR32" xr:uid="{00000000-0002-0000-0A00-000004000000}">
      <formula1>0</formula1>
    </dataValidation>
    <dataValidation type="textLength" allowBlank="1" showInputMessage="1" showErrorMessage="1" error="Please enter text less than 300 characters." sqref="AS3:AS32" xr:uid="{00000000-0002-0000-0A00-000005000000}">
      <formula1>0</formula1>
      <formula2>300</formula2>
    </dataValidation>
    <dataValidation allowBlank="1" showInputMessage="1" showErrorMessage="1" prompt="Date that the project was selected for GGRF funding. " sqref="J2" xr:uid="{00000000-0002-0000-0A00-000006000000}"/>
    <dataValidation allowBlank="1" showInputMessage="1" showErrorMessage="1" prompt="Date administering agency committed funding to a project (e.g., executed a contract with a grantee; transferred funds to an agency/program administrator)." sqref="K2" xr:uid="{00000000-0002-0000-0A00-000007000000}"/>
    <dataValidation allowBlank="1" showInputMessage="1" showErrorMessage="1" prompt="Date contract or grant agreement ends, all incentive funds are expended, or all project activities are complete. For most capital projects, date construction is completed and the improvements/equipment become(s) operational (anticipated or actual)" sqref="L2" xr:uid="{00000000-0002-0000-0A00-000008000000}"/>
    <dataValidation allowBlank="1" showInputMessage="1" showErrorMessage="1" prompt="As defined by the CARB Community Engagement Assessment Methodology. Select &quot;High&quot;, &quot;Medium&quot;, or &quot;Low&quot; from the drop down or leave blank." sqref="AI2" xr:uid="{00000000-0002-0000-0A00-000009000000}"/>
    <dataValidation allowBlank="1" showInputMessage="1" showErrorMessage="1" prompt="As defined in the CARB CCI Climate Adaptation Assessment Methodology. Selected from drop-down or leave blank." sqref="AH2" xr:uid="{00000000-0002-0000-0A00-00000A000000}"/>
    <dataValidation allowBlank="1" showInputMessage="1" showErrorMessage="1" prompt="As calculated in the CARB Benefits Calculator Tool using the Energy and Fuel Cost Savings Assessment Methodology; savings should be reported as a positive dollar value and cost increases should be reported as a negative dollar value." sqref="AG2" xr:uid="{00000000-0002-0000-0A00-00000B000000}"/>
    <dataValidation allowBlank="1" showInputMessage="1" showErrorMessage="1" prompt="The amount of matching funds the project received." sqref="Q2" xr:uid="{00000000-0002-0000-0A00-00000C000000}"/>
    <dataValidation allowBlank="1" showInputMessage="1" showErrorMessage="1" error="Please enter a whole number." prompt="Renewable energy generated as a result of this project, in kWh (estimated or actual). " sqref="AN2" xr:uid="{00000000-0002-0000-0A00-00000D000000}"/>
    <dataValidation allowBlank="1" showInputMessage="1" showErrorMessage="1" error="Please enter a whole number." prompt="Number of estimated acres preserved by conservation easements as a result of this project (estimated or actual)." sqref="AO2" xr:uid="{00000000-0002-0000-0A00-00000E000000}"/>
    <dataValidation allowBlank="1" showInputMessage="1" showErrorMessage="1" prompt="Gallons of water saved as result of the project (estimated or actual)." sqref="AM2" xr:uid="{00000000-0002-0000-0A00-00000F000000}"/>
    <dataValidation allowBlank="1" showInputMessage="1" showErrorMessage="1" prompt="Autopopulated with the amount of project funding that benefits disadvantaged communities and was selected to count towards the investment minimums. " sqref="BK2" xr:uid="{00000000-0002-0000-0A00-000010000000}"/>
    <dataValidation allowBlank="1" showInputMessage="1" showErrorMessage="1" prompt="Autopopulated with the number of projects that benefit disadvantaged communities and were selected to count towards the investment minimums. " sqref="BJ2" xr:uid="{00000000-0002-0000-0A00-000011000000}"/>
    <dataValidation allowBlank="1" showInputMessage="1" showErrorMessage="1" prompt="Autopopulated with the amount of project funding that benefits low-income 1/2-mile buffer regions and was selected to count towards the investment minimums. " sqref="BO2" xr:uid="{00000000-0002-0000-0A00-000012000000}"/>
    <dataValidation allowBlank="1" showInputMessage="1" showErrorMessage="1" prompt="Autopopulated with the number of projects that benefit low-income 1/2-mile buffer regions and were selected to count towards the investment minimums. " sqref="BN2" xr:uid="{00000000-0002-0000-0A00-000013000000}"/>
    <dataValidation allowBlank="1" showInputMessage="1" showErrorMessage="1" prompt="Autopopulated with the amount of project funding that benefits low-income communities or households and was selected to count towards the investment minimums. " sqref="BM2" xr:uid="{00000000-0002-0000-0A00-000014000000}"/>
    <dataValidation allowBlank="1" showInputMessage="1" showErrorMessage="1" prompt="Autopopulated with the number of projects that benefit low-income communities or households and were selected to count towards the investment minimums. " sqref="BL2" xr:uid="{00000000-0002-0000-0A00-000015000000}"/>
    <dataValidation allowBlank="1" showInputMessage="1" showErrorMessage="1" prompt="Choose which priority population that the project should count as benefiting. Monies may count towards only one priority population. It is up to the reporting agency to select which category a given project should count towards." sqref="BI2" xr:uid="{00000000-0002-0000-0A00-000016000000}"/>
    <dataValidation allowBlank="1" showInputMessage="1" showErrorMessage="1" prompt="The maximum potential amount of project funding that meets the requirements to benefit low-income communities or low-income households outside of but within 1/2-mile of a DAC and are chosen to count towards the investment minimums. Round to the nearest $." sqref="BH2" xr:uid="{00000000-0002-0000-0A00-000017000000}"/>
    <dataValidation allowBlank="1" showInputMessage="1" showErrorMessage="1" prompt="The maximum potential number of projects that meet the requirements to benefit 1/2-mile low-income buffer regions and are chosen to count towards the investment minimums. " sqref="BG2" xr:uid="{00000000-0002-0000-0A00-000018000000}"/>
    <dataValidation allowBlank="1" showInputMessage="1" showErrorMessage="1" prompt="The maximum potential amount of project funding that meets the requirements to benefit low-income communities or households and are eligible to count towards the investment minimums.  Round to the nearest whole dollar." sqref="BF2" xr:uid="{00000000-0002-0000-0A00-000019000000}"/>
    <dataValidation allowBlank="1" showInputMessage="1" showErrorMessage="1" prompt="The maximum potential number of projects that meet the requirements to benefit low-income communities or households and are eligible to count towards the investment minimums. " sqref="BE2" xr:uid="{00000000-0002-0000-0A00-00001A000000}"/>
    <dataValidation allowBlank="1" showInputMessage="1" showErrorMessage="1" prompt="The maximum potential amount of project funding that meets the requirements to benefit disadvantaged communities and are eligible to count towards the investment minimums.  Round to the nearest whole dollar." sqref="BD2" xr:uid="{00000000-0002-0000-0A00-00001B000000}"/>
    <dataValidation allowBlank="1" showInputMessage="1" showErrorMessage="1" prompt="The maximum potential number of projects that meet the requirements to benefit disadvantaged communities and are eligible to count towards the investment minimums. " sqref="BC2" xr:uid="{00000000-0002-0000-0A00-00001C000000}"/>
    <dataValidation allowBlank="1" showInputMessage="1" showErrorMessage="1" prompt="Qualitative description of any benefits that the project provides to priority populations.  Also, provide additional details on how the project benefits relate to identified community need(s). " sqref="BB2" xr:uid="{00000000-0002-0000-0A00-00001D000000}"/>
    <dataValidation allowBlank="1" showInputMessage="1" showErrorMessage="1" prompt="Select the Step 3 option from the selected Benefit Criteria Table used to demonstrate that the project provided a benefit to priority populations. " sqref="BA2" xr:uid="{00000000-0002-0000-0A00-00001E000000}"/>
    <dataValidation allowBlank="1" showInputMessage="1" showErrorMessage="1" prompt="Detailed description of the identified community need(s) and how the project meets the need(s), including the level of community engagement. " sqref="AZ2" xr:uid="{00000000-0002-0000-0A00-00001F000000}"/>
    <dataValidation allowBlank="1" showInputMessage="1" showErrorMessage="1" prompt="Select the Step 2 option from the Benefit Criteria Table used to identify a community need." sqref="AY2" xr:uid="{00000000-0002-0000-0A00-000020000000}"/>
    <dataValidation allowBlank="1" showInputMessage="1" showErrorMessage="1" prompt="Select the Benefit Criteria Table used to evaluate the project for benefit to priority populations.  See the Funding Guidelines for guidance on using Benefit Criteria Tables." sqref="AU2" xr:uid="{00000000-0002-0000-0A00-000021000000}"/>
    <dataValidation allowBlank="1" showInputMessage="1" showErrorMessage="1" prompt="Indicate if the project is within and provides benefit to a low-income community or low-income household outside of but within 1/2-mile of a disadvantaged community (Yes or No). See Funding Guidelines for more information about community-type definitions." sqref="AX2" xr:uid="{00000000-0002-0000-0A00-000022000000}"/>
    <dataValidation allowBlank="1" showInputMessage="1" showErrorMessage="1" prompt="Indicate if the project is within and provides benefit to a low-income community or low-income household (Yes or No).  See the Funding Guidelines for identification of low-income communities and low-income households." sqref="AW2" xr:uid="{00000000-0002-0000-0A00-000023000000}"/>
    <dataValidation allowBlank="1" showInputMessage="1" showErrorMessage="1" prompt="Indicate if the project is within and provides benefit to a disadvantaged community (Yes or No).  See the Funding Guidelines for identification disadvantaged communities." sqref="AV2" xr:uid="{00000000-0002-0000-0A00-000024000000}"/>
    <dataValidation allowBlank="1" showInputMessage="1" showErrorMessage="1" prompt="Version number of CalEnviroScreen that was applicable when the project was selected for funding. " sqref="AT2" xr:uid="{00000000-0002-0000-0A00-000025000000}"/>
    <dataValidation type="textLength" allowBlank="1" showInputMessage="1" showErrorMessage="1" error="Please enter 300 or fewer characters." prompt="Qualitative description of any project co-benefits. 300 character limit." sqref="AS2" xr:uid="{00000000-0002-0000-0A00-000026000000}">
      <formula1>0</formula1>
      <formula2>300</formula2>
    </dataValidation>
    <dataValidation allowBlank="1" showInputMessage="1" showErrorMessage="1" prompt="Indicate if the project includes measures that are identified in the Scoping Plan (Yes or No)." sqref="Y2" xr:uid="{00000000-0002-0000-0A00-000027000000}"/>
    <dataValidation allowBlank="1" showInputMessage="1" showErrorMessage="1" prompt="If yes to previous, describe.  If multiple, separate each with a semicolon." sqref="X2" xr:uid="{00000000-0002-0000-0A00-000028000000}"/>
    <dataValidation allowBlank="1" showInputMessage="1" showErrorMessage="1" prompt="Indicate if the project supports other State polices, plans, or initiatives (Yes or No)." sqref="W2" xr:uid="{00000000-0002-0000-0A00-000029000000}"/>
    <dataValidation allowBlank="1" showInputMessage="1" showErrorMessage="1" prompt="If applicable, Governor's Pillars this project contributes to.  If multiple Pillars, separate with a semicolon (i.e., 2;4).  See the following website for additional information about the Governor's Pillars:  www.arb.ca.gov/cc/pillars/pillars.htm." sqref="V2" xr:uid="{00000000-0002-0000-0A00-00002A000000}"/>
    <dataValidation allowBlank="1" showInputMessage="1" showErrorMessage="1" prompt="Energy saved as a result of this project, in therms (estimated or actual).  Only report direct reductions, do not include estimate of fossil fuel based energy displaced by generation of renewable energy." sqref="AL2" xr:uid="{00000000-0002-0000-0A00-00002B000000}"/>
    <dataValidation allowBlank="1" showInputMessage="1" showErrorMessage="1" prompt="Energy saved as a result of this project, in kWh (estimated or actual).  Only report direct reductions, do not include estimate of fossil fuel based energy displaced by generation of renewable energy." sqref="AK2" xr:uid="{00000000-0002-0000-0A00-00002C000000}"/>
    <dataValidation allowBlank="1" showInputMessage="1" showErrorMessage="1" prompt="Gallons of fossil fuel reductions as a result of this project (estimated or actual).  Only report direct reductions, do not include estimate of fossil fuel based transportation fuels displaced by generation of renewable fuels." sqref="AJ2" xr:uid="{00000000-0002-0000-0A00-00002D000000}"/>
    <dataValidation allowBlank="1" showInputMessage="1" showErrorMessage="1" prompt="Reduction in emissions particulate matter less than 2.5 microns in diameter as a result of the project (estimated or actual).  If there is an emission increase, enter a negative number." sqref="AB2" xr:uid="{00000000-0002-0000-0A00-00002E000000}"/>
    <dataValidation allowBlank="1" showInputMessage="1" showErrorMessage="1" prompt="Reduction in emissions of nitrogen oxides as a result of the project (estimated or actual).  If there is an emission increase, enter a negative number." sqref="AA2" xr:uid="{00000000-0002-0000-0A00-00002F000000}"/>
    <dataValidation allowBlank="1" showInputMessage="1" showErrorMessage="1" prompt="Reduction in emissions of diesel particulate matter as a result of the project (estimated or actual).  If there is an emission increase, enter a negative number." sqref="Z2" xr:uid="{00000000-0002-0000-0A00-000030000000}"/>
    <dataValidation allowBlank="1" showInputMessage="1" showErrorMessage="1" prompt="Date that the project is expected to begin providing GHG emission reductions.  For projects with multiple components, enter the earliest date a component is expected to provide GHG emission reductions." sqref="U2" xr:uid="{00000000-0002-0000-0A00-000031000000}"/>
    <dataValidation allowBlank="1" showInputMessage="1" showErrorMessage="1" prompt="Estimated total project GHG emission reductions in metric tons of CO2e over the project quantification period. The agency or the applicant calculates the total GHG emission reductions for the project using the CARB Quantification Methodology." sqref="T2" xr:uid="{00000000-0002-0000-0A00-000032000000}"/>
    <dataValidation allowBlank="1" showInputMessage="1" showErrorMessage="1" prompt="Number of years where the project will provide GHG emission reductions.  This is usually defined in the CARB Quantification Methodology.  Round to nearest whole year. " sqref="S2" xr:uid="{00000000-0002-0000-0A00-000033000000}"/>
    <dataValidation allowBlank="1" showInputMessage="1" showErrorMessage="1" prompt="Publication date of the CARB Quantification Methodology used to estimate the GHG emission reductions for the project when the project was selected for funding." sqref="R2" xr:uid="{00000000-0002-0000-0A00-000034000000}"/>
    <dataValidation allowBlank="1" showInputMessage="1" showErrorMessage="1" prompt="Fiscal Year(s) of the GGRF appropriation that is funding the project.  Separate with &quot;;&quot; if more than one. " sqref="P2" xr:uid="{00000000-0002-0000-0A00-000035000000}"/>
    <dataValidation allowBlank="1" showInputMessage="1" showErrorMessage="1" prompt="GGRF monies that the project was awarded by this program.  If additional funds were provided from other GGRF sources, do not include them here.  Round to the nearest whole dollar. " sqref="O2" xr:uid="{00000000-0002-0000-0A00-000036000000}"/>
    <dataValidation allowBlank="1" showInputMessage="1" showErrorMessage="1" prompt="Total project cost, including GGRF and non-GGRF monies.  Round to the nearest whole dollar." sqref="N2" xr:uid="{00000000-0002-0000-0A00-000037000000}"/>
    <dataValidation allowBlank="1" showInputMessage="1" showErrorMessage="1" prompt="Date (anticipated or actual) that the project is operational (i.e., reached the milestone specified in the appropriate project outcome reporting table." sqref="M2" xr:uid="{00000000-0002-0000-0A00-000038000000}"/>
    <dataValidation allowBlank="1" showInputMessage="1" showErrorMessage="1" prompt="Concurrence date for the Expenditure Record that was applicable when the project was selected for funding.  For Expenditure Records without a concurrence date, this is the public posting date." sqref="I2" xr:uid="{00000000-0002-0000-0A00-000039000000}"/>
    <dataValidation allowBlank="1" showInputMessage="1" showErrorMessage="1" prompt="If available, the latitude and longitude of the project in decimal degrees separated by a comma &quot;,&quot; (e.g., 34.413775, -119.848624).  For multiple locations, list each separated by a semicolon &quot;;&quot; (e.g., 34.413775, -119.848624; 34.413775, -119.848888)." sqref="H2" xr:uid="{00000000-0002-0000-0A00-00003A000000}"/>
    <dataValidation allowBlank="1" showInputMessage="1" showErrorMessage="1" prompt="The street address of the project.  Address must be complete and include Street Address, City, State, and Zip Code." sqref="G2" xr:uid="{00000000-0002-0000-0A00-00003B000000}"/>
    <dataValidation allowBlank="1" showInputMessage="1" showErrorMessage="1" prompt="Brief description of the project." sqref="F2" xr:uid="{00000000-0002-0000-0A00-00003C000000}"/>
    <dataValidation allowBlank="1" showInputMessage="1" showErrorMessage="1" prompt="Type of project as defined by the administering agency.  This is usually defined in the CARB Quantification Methodology." sqref="E2" xr:uid="{00000000-0002-0000-0A00-00003D000000}"/>
    <dataValidation allowBlank="1" showInputMessage="1" showErrorMessage="1" prompt="Name assigned to the project by the administering agency or by the funding awardee." sqref="D2" xr:uid="{00000000-0002-0000-0A00-00003E000000}"/>
    <dataValidation allowBlank="1" showInputMessage="1" showErrorMessage="1" prompt="Unique project identifier assigned to the project by the administering agency. " sqref="C2" xr:uid="{00000000-0002-0000-0A00-00003F000000}"/>
    <dataValidation allowBlank="1" showInputMessage="1" showErrorMessage="1" prompt="Subprogram as defined by the administering agency." sqref="B2" xr:uid="{00000000-0002-0000-0A00-000040000000}"/>
    <dataValidation allowBlank="1" showInputMessage="1" showErrorMessage="1" prompt="The name of the administering agency." sqref="A2" xr:uid="{00000000-0002-0000-0A00-000041000000}"/>
    <dataValidation type="textLength" operator="lessThan" allowBlank="1" showInputMessage="1" showErrorMessage="1" sqref="AZ3:AZ32" xr:uid="{00000000-0002-0000-0A00-000042000000}">
      <formula1>1200</formula1>
    </dataValidation>
    <dataValidation type="textLength" operator="lessThan" allowBlank="1" showInputMessage="1" showErrorMessage="1" error="Please enter fewer than 1200 characters." sqref="BB3:BB32" xr:uid="{00000000-0002-0000-0A00-000043000000}">
      <formula1>1200</formula1>
    </dataValidation>
    <dataValidation type="whole" allowBlank="1" showInputMessage="1" showErrorMessage="1" error="Please enter a positive number." sqref="S3:S32" xr:uid="{00000000-0002-0000-0A00-000044000000}">
      <formula1>0</formula1>
      <formula2>100</formula2>
    </dataValidation>
    <dataValidation type="textLength" allowBlank="1" showInputMessage="1" showErrorMessage="1" error="Please enter fewer than 20 characters." sqref="P3:P32" xr:uid="{00000000-0002-0000-0A00-000045000000}">
      <formula1>0</formula1>
      <formula2>20</formula2>
    </dataValidation>
    <dataValidation type="date" operator="greaterThan" allowBlank="1" showInputMessage="1" showErrorMessage="1" error="Please enter a valid date in MM/DD/YYYY format." sqref="R3:R32 U3:U32 I3:K32 M3:M32 L4:L32" xr:uid="{00000000-0002-0000-0A00-000046000000}">
      <formula1>36526</formula1>
    </dataValidation>
    <dataValidation type="textLength" allowBlank="1" showInputMessage="1" showErrorMessage="1" error="Please enter between 0 and 1200 characters." sqref="H3:H32" xr:uid="{00000000-0002-0000-0A00-000047000000}">
      <formula1>0</formula1>
      <formula2>1200</formula2>
    </dataValidation>
    <dataValidation type="textLength" allowBlank="1" showInputMessage="1" showErrorMessage="1" sqref="F3:F32" xr:uid="{00000000-0002-0000-0A00-000048000000}">
      <formula1>0</formula1>
      <formula2>1200</formula2>
    </dataValidation>
    <dataValidation type="textLength" allowBlank="1" showInputMessage="1" showErrorMessage="1" sqref="A3:E32 G3:G32" xr:uid="{00000000-0002-0000-0A00-000049000000}">
      <formula1>0</formula1>
      <formula2>254</formula2>
    </dataValidation>
    <dataValidation allowBlank="1" showInputMessage="1" showErrorMessage="1" error="Please enter a positive whole number." sqref="N3:O3 Q3" xr:uid="{00000000-0002-0000-0A00-00004A000000}"/>
    <dataValidation allowBlank="1" showInputMessage="1" showErrorMessage="1" error="Please enter a whole number. " sqref="T3" xr:uid="{00000000-0002-0000-0A00-00004B000000}"/>
    <dataValidation operator="greaterThan" allowBlank="1" showInputMessage="1" showErrorMessage="1" error="Please enter a valid date in MM/DD/YYYY format." sqref="L3" xr:uid="{00000000-0002-0000-0A00-00004C000000}"/>
  </dataValidations>
  <pageMargins left="0.7" right="0.7" top="0.75" bottom="0.75" header="0.3" footer="0.3"/>
  <pageSetup orientation="landscape" r:id="rId1"/>
  <tableParts count="1">
    <tablePart r:id="rId2"/>
  </tableParts>
  <extLst>
    <ext xmlns:x14="http://schemas.microsoft.com/office/spreadsheetml/2009/9/main" uri="{CCE6A557-97BC-4b89-ADB6-D9C93CAAB3DF}">
      <x14:dataValidations xmlns:xm="http://schemas.microsoft.com/office/excel/2006/main" count="14">
        <x14:dataValidation type="textLength" allowBlank="1" showInputMessage="1" showErrorMessage="1" xr:uid="{00000000-0002-0000-0A00-00004D000000}">
          <x14:formula1>
            <xm:f>'C:\Users\jtipton\AppData\Local\Microsoft\Windows\INetCache\Content.Outlook\W2VXDYV1\[agenergy.xlsx]Data Validation'!#REF!</xm:f>
          </x14:formula1>
          <x14:formula2>
            <xm:f>1200</xm:f>
          </x14:formula2>
          <xm:sqref>X3:X32</xm:sqref>
        </x14:dataValidation>
        <x14:dataValidation type="list" errorStyle="warning" allowBlank="1" showInputMessage="1" showErrorMessage="1" error="Please enter a value from the dropdown list. If the desired value is not available, you may overwrite with the desired value. Please note: the value must match the selected benefit criteria table step 2 options." xr:uid="{00000000-0002-0000-0A00-00004E000000}">
          <x14:formula1>
            <xm:f>INDIRECT('C:\Users\jtipton\AppData\Local\Microsoft\Windows\INetCache\Content.Outlook\W2VXDYV1\[agenergy.xlsx]Dependent Tables'!#REF!)</xm:f>
          </x14:formula1>
          <xm:sqref>AY3</xm:sqref>
        </x14:dataValidation>
        <x14:dataValidation type="list" errorStyle="warning" allowBlank="1" showInputMessage="1" showErrorMessage="1" error="Please enter a value from the dropdown list. If the desired value is not available, you may overwrite with the desired value. Please note: the value must match the selected benefit criteria table step 3 options." xr:uid="{00000000-0002-0000-0A00-00004F000000}">
          <x14:formula1>
            <xm:f>INDIRECT('C:\Users\jtipton\AppData\Local\Microsoft\Windows\INetCache\Content.Outlook\W2VXDYV1\[agenergy.xlsx]Dependent Tables'!#REF!)</xm:f>
          </x14:formula1>
          <xm:sqref>BA3:BA32</xm:sqref>
        </x14:dataValidation>
        <x14:dataValidation type="list" errorStyle="warning" allowBlank="1" showInputMessage="1" showErrorMessage="1" error="Please enter a value from the dropdown list. If the value is not available, you may overwrite with the desired value. Please note: the value must match the selected benefit criteria table step 2 options." xr:uid="{00000000-0002-0000-0A00-000050000000}">
          <x14:formula1>
            <xm:f>INDIRECT('C:\Users\jtipton\AppData\Local\Microsoft\Windows\INetCache\Content.Outlook\W2VXDYV1\[agenergy.xlsx]Dependent Tables'!#REF!)</xm:f>
          </x14:formula1>
          <xm:sqref>AY4:AY32</xm:sqref>
        </x14:dataValidation>
        <x14:dataValidation type="whole" allowBlank="1" showInputMessage="1" showErrorMessage="1" error="Please enter a whole number." xr:uid="{00000000-0002-0000-0A00-000051000000}">
          <x14:formula1>
            <xm:f>0</xm:f>
          </x14:formula1>
          <x14:formula2>
            <xm:f>'C:\Users\jtipton\AppData\Local\Microsoft\Windows\INetCache\Content.Outlook\W2VXDYV1\[agenergy.xlsx]Data Validation'!#REF!</xm:f>
          </x14:formula2>
          <xm:sqref>AN4:AN32</xm:sqref>
        </x14:dataValidation>
        <x14:dataValidation type="list" errorStyle="warning" allowBlank="1" showInputMessage="1" showErrorMessage="1" error="Please select a Benefit Criteria Table from the list, or write-in another valid Benefit Criteria Table name." xr:uid="{00000000-0002-0000-0A00-000052000000}">
          <x14:formula1>
            <xm:f>'C:\Users\jtipton\AppData\Local\Microsoft\Windows\INetCache\Content.Outlook\W2VXDYV1\[agenergy.xlsx]Data Validation'!#REF!</xm:f>
          </x14:formula1>
          <xm:sqref>AU3:AU32</xm:sqref>
        </x14:dataValidation>
        <x14:dataValidation type="textLength" allowBlank="1" showInputMessage="1" showErrorMessage="1" error="Please enter fewer than 100 characters." xr:uid="{00000000-0002-0000-0A00-000053000000}">
          <x14:formula1>
            <xm:f>0</xm:f>
          </x14:formula1>
          <x14:formula2>
            <xm:f>'C:\Users\jtipton\AppData\Local\Microsoft\Windows\INetCache\Content.Outlook\W2VXDYV1\[agenergy.xlsx]Data Validation'!#REF!</xm:f>
          </x14:formula2>
          <xm:sqref>V3:V32</xm:sqref>
        </x14:dataValidation>
        <x14:dataValidation type="whole" allowBlank="1" showInputMessage="1" showErrorMessage="1" error="Please enter a whole number. " xr:uid="{00000000-0002-0000-0A00-000054000000}">
          <x14:formula1>
            <xm:f>'C:\Users\jtipton\AppData\Local\Microsoft\Windows\INetCache\Content.Outlook\W2VXDYV1\[agenergy.xlsx]Data Validation'!#REF!</xm:f>
          </x14:formula1>
          <x14:formula2>
            <xm:f>'C:\Users\jtipton\AppData\Local\Microsoft\Windows\INetCache\Content.Outlook\W2VXDYV1\[agenergy.xlsx]Data Validation'!#REF!</xm:f>
          </x14:formula2>
          <xm:sqref>T4:T32</xm:sqref>
        </x14:dataValidation>
        <x14:dataValidation type="whole" allowBlank="1" showInputMessage="1" showErrorMessage="1" error="Please enter a whole number." xr:uid="{00000000-0002-0000-0A00-000055000000}">
          <x14:formula1>
            <xm:f>'C:\Users\jtipton\AppData\Local\Microsoft\Windows\INetCache\Content.Outlook\W2VXDYV1\[agenergy.xlsx]Data Validation'!#REF!</xm:f>
          </x14:formula1>
          <x14:formula2>
            <xm:f>'C:\Users\jtipton\AppData\Local\Microsoft\Windows\INetCache\Content.Outlook\W2VXDYV1\[agenergy.xlsx]Data Validation'!#REF!</xm:f>
          </x14:formula2>
          <xm:sqref>Z4:AG32 AJ4:AM32</xm:sqref>
        </x14:dataValidation>
        <x14:dataValidation type="list" allowBlank="1" showInputMessage="1" showErrorMessage="1" error="Please select from drop down." xr:uid="{00000000-0002-0000-0A00-000056000000}">
          <x14:formula1>
            <xm:f>'C:\Users\jtipton\AppData\Local\Microsoft\Windows\INetCache\Content.Outlook\W2VXDYV1\[agenergy.xlsx]Data Validation'!#REF!</xm:f>
          </x14:formula1>
          <xm:sqref>AH3:AI32</xm:sqref>
        </x14:dataValidation>
        <x14:dataValidation type="whole" allowBlank="1" showInputMessage="1" showErrorMessage="1" error="Please enter a positive whole number." xr:uid="{00000000-0002-0000-0A00-000058000000}">
          <x14:formula1>
            <xm:f>0</xm:f>
          </x14:formula1>
          <x14:formula2>
            <xm:f>'C:\Users\jtipton\AppData\Local\Microsoft\Windows\INetCache\Content.Outlook\W2VXDYV1\[agenergy.xlsx]Data Validation'!#REF!</xm:f>
          </x14:formula2>
          <xm:sqref>N4:O32 AO3:AO32 Q4:Q32</xm:sqref>
        </x14:dataValidation>
        <x14:dataValidation type="list" allowBlank="1" showInputMessage="1" showErrorMessage="1" error="Please select a priority population category from the dropdown." xr:uid="{00000000-0002-0000-0A00-000059000000}">
          <x14:formula1>
            <xm:f>'C:\Users\jtipton\AppData\Local\Microsoft\Windows\INetCache\Content.Outlook\W2VXDYV1\[agenergy.xlsx]Data Validation'!#REF!</xm:f>
          </x14:formula1>
          <xm:sqref>BI3:BI32</xm:sqref>
        </x14:dataValidation>
        <x14:dataValidation type="list" allowBlank="1" showInputMessage="1" showErrorMessage="1" error="Please select an input from the dropdown." xr:uid="{00000000-0002-0000-0A00-00005A000000}">
          <x14:formula1>
            <xm:f>'C:\Users\jtipton\AppData\Local\Microsoft\Windows\INetCache\Content.Outlook\W2VXDYV1\[agenergy.xlsx]Data Validation'!#REF!</xm:f>
          </x14:formula1>
          <xm:sqref>AT3:AT32</xm:sqref>
        </x14:dataValidation>
        <x14:dataValidation type="list" allowBlank="1" showInputMessage="1" showErrorMessage="1" error="Please select 'Yes' or 'No' from the dropdown." xr:uid="{00000000-0002-0000-0A00-00005B000000}">
          <x14:formula1>
            <xm:f>'C:\Users\jtipton\AppData\Local\Microsoft\Windows\INetCache\Content.Outlook\W2VXDYV1\[agenergy.xlsx]Data Validation'!#REF!</xm:f>
          </x14:formula1>
          <xm:sqref>Y3:Y32 W3:W32 AV3:AX32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B1:N144"/>
  <sheetViews>
    <sheetView showGridLines="0" zoomScaleNormal="100" workbookViewId="0"/>
  </sheetViews>
  <sheetFormatPr defaultColWidth="9.140625" defaultRowHeight="15"/>
  <cols>
    <col min="1" max="1" width="4.28515625" style="12" customWidth="1"/>
    <col min="2" max="2" width="44.42578125" style="12" customWidth="1"/>
    <col min="3" max="5" width="28.5703125" style="12" customWidth="1"/>
    <col min="6" max="6" width="33.28515625" style="12" customWidth="1"/>
    <col min="7" max="9" width="28.5703125" style="12" customWidth="1"/>
    <col min="10" max="10" width="10" style="12" customWidth="1"/>
    <col min="11" max="11" width="15.140625" style="12" hidden="1" customWidth="1"/>
    <col min="12" max="12" width="15.28515625" style="12" hidden="1" customWidth="1"/>
    <col min="13" max="14" width="10" style="12" customWidth="1"/>
    <col min="15" max="16384" width="9.140625" style="12"/>
  </cols>
  <sheetData>
    <row r="1" spans="2:9" ht="18.75" customHeight="1">
      <c r="B1" s="11" t="s">
        <v>0</v>
      </c>
      <c r="C1" s="11"/>
      <c r="D1" s="11"/>
      <c r="E1" s="11"/>
      <c r="F1" s="11"/>
    </row>
    <row r="2" spans="2:9" ht="15" customHeight="1">
      <c r="B2" s="13"/>
      <c r="C2" s="13"/>
      <c r="D2" s="13"/>
      <c r="E2" s="13"/>
      <c r="F2" s="13"/>
    </row>
    <row r="3" spans="2:9" ht="18.75" customHeight="1">
      <c r="B3" s="11" t="s">
        <v>1</v>
      </c>
      <c r="C3" s="11"/>
      <c r="D3" s="11"/>
      <c r="E3" s="11"/>
      <c r="F3" s="11"/>
    </row>
    <row r="4" spans="2:9" ht="18.75" customHeight="1">
      <c r="B4" s="14" t="s">
        <v>2</v>
      </c>
      <c r="C4" s="14"/>
      <c r="D4" s="14"/>
      <c r="E4" s="14"/>
      <c r="F4" s="14"/>
    </row>
    <row r="5" spans="2:9" ht="15" customHeight="1">
      <c r="B5" s="15"/>
      <c r="C5" s="15"/>
      <c r="D5" s="15"/>
      <c r="E5" s="15"/>
      <c r="F5" s="15"/>
    </row>
    <row r="6" spans="2:9" ht="15" customHeight="1">
      <c r="B6" s="11" t="s">
        <v>3</v>
      </c>
      <c r="C6" s="15"/>
      <c r="D6" s="15"/>
      <c r="E6" s="15"/>
      <c r="F6" s="15"/>
    </row>
    <row r="7" spans="2:9" ht="18.75" customHeight="1">
      <c r="B7" s="14"/>
      <c r="C7" s="11"/>
      <c r="D7" s="11"/>
      <c r="E7" s="11"/>
      <c r="F7" s="11"/>
    </row>
    <row r="8" spans="2:9" ht="15" customHeight="1"/>
    <row r="9" spans="2:9" ht="15" customHeight="1" thickBot="1">
      <c r="F9" s="46"/>
      <c r="G9" s="18"/>
      <c r="H9" s="46"/>
    </row>
    <row r="10" spans="2:9" ht="15" customHeight="1" thickBot="1">
      <c r="B10" s="732" t="s">
        <v>397</v>
      </c>
      <c r="C10" s="733"/>
      <c r="F10" s="46"/>
      <c r="G10" s="18"/>
      <c r="H10" s="46"/>
    </row>
    <row r="11" spans="2:9" ht="15" customHeight="1">
      <c r="B11" s="734" t="s">
        <v>398</v>
      </c>
      <c r="C11" s="47">
        <f>'Project Info'!E36</f>
        <v>0</v>
      </c>
      <c r="F11" s="46"/>
      <c r="G11" s="18"/>
      <c r="H11" s="46"/>
    </row>
    <row r="12" spans="2:9" ht="15" customHeight="1" thickBot="1">
      <c r="B12" s="735" t="s">
        <v>399</v>
      </c>
      <c r="C12" s="48">
        <f>C11</f>
        <v>0</v>
      </c>
      <c r="D12" s="504"/>
      <c r="F12" s="736"/>
      <c r="G12" s="361"/>
      <c r="H12" s="736"/>
      <c r="I12" s="421"/>
    </row>
    <row r="13" spans="2:9" ht="15" customHeight="1" thickBot="1">
      <c r="F13" s="736"/>
      <c r="G13" s="361"/>
      <c r="H13" s="736"/>
      <c r="I13" s="421"/>
    </row>
    <row r="14" spans="2:9" ht="18.75" customHeight="1" thickBot="1">
      <c r="B14" s="737" t="s">
        <v>400</v>
      </c>
      <c r="C14" s="738"/>
      <c r="D14" s="739"/>
      <c r="F14" s="740"/>
      <c r="G14" s="740"/>
      <c r="H14" s="740"/>
      <c r="I14" s="740"/>
    </row>
    <row r="15" spans="2:9" ht="30" hidden="1" customHeight="1" thickBot="1">
      <c r="B15" s="741" t="s">
        <v>401</v>
      </c>
      <c r="C15" s="742"/>
      <c r="D15" s="743"/>
      <c r="F15" s="744"/>
      <c r="G15" s="744"/>
      <c r="H15" s="745"/>
      <c r="I15" s="745"/>
    </row>
    <row r="16" spans="2:9" ht="31.5">
      <c r="B16" s="746" t="s">
        <v>402</v>
      </c>
      <c r="C16" s="747" t="s">
        <v>403</v>
      </c>
      <c r="D16" s="748" t="s">
        <v>404</v>
      </c>
      <c r="F16" s="744"/>
      <c r="G16" s="744"/>
      <c r="H16" s="745"/>
      <c r="I16" s="745"/>
    </row>
    <row r="17" spans="2:14" ht="31.5">
      <c r="B17" s="749" t="str">
        <f>'Defaults &lt;HIDE&gt;'!F12</f>
        <v>Advanced motors and controls including variable frequency drives</v>
      </c>
      <c r="C17" s="750">
        <f>SUMIF(Inputs_General!$D$16:$D$35,$B17,Inputs_General!W$16:W$35)+(SUM(Inputs_Motors!X17:X316)-SUM(Inputs_Motors!Y17:Y316))</f>
        <v>0</v>
      </c>
      <c r="D17" s="751">
        <f>SUMIF(Inputs_General!$D$16:$D$35,$B17,Inputs_General!X$16:X$35)</f>
        <v>0</v>
      </c>
      <c r="F17" s="362"/>
      <c r="G17" s="362"/>
      <c r="H17" s="752"/>
      <c r="I17" s="752"/>
    </row>
    <row r="18" spans="2:14" ht="30" customHeight="1">
      <c r="B18" s="749" t="str">
        <f>'Defaults &lt;HIDE&gt;'!F16</f>
        <v>Electric boilers/kilns</v>
      </c>
      <c r="C18" s="750">
        <f>SUMIF(Inputs_General!$D$16:$D$35,$B18,Inputs_General!W$16:W$35)</f>
        <v>0</v>
      </c>
      <c r="D18" s="751">
        <f>SUMIF(Inputs_General!$D$16:$D$35,$B18,Inputs_General!X$16:X$35)</f>
        <v>0</v>
      </c>
      <c r="F18" s="362"/>
      <c r="G18" s="362"/>
      <c r="H18" s="752"/>
      <c r="I18" s="752"/>
    </row>
    <row r="19" spans="2:14" ht="30" customHeight="1">
      <c r="B19" s="749" t="str">
        <f>'Defaults &lt;HIDE&gt;'!F13</f>
        <v>Compressor controls and system optimization</v>
      </c>
      <c r="C19" s="750">
        <f>SUMIF(Inputs_General!$D$16:$D$35,$B19,Inputs_General!W$16:W$35)</f>
        <v>0</v>
      </c>
      <c r="D19" s="751">
        <f>SUMIF(Inputs_General!$D$16:$D$35,$B19,Inputs_General!X$16:X$35)</f>
        <v>0</v>
      </c>
      <c r="F19" s="362"/>
      <c r="G19" s="362"/>
      <c r="H19" s="752"/>
      <c r="I19" s="753"/>
    </row>
    <row r="20" spans="2:14" ht="30" customHeight="1">
      <c r="B20" s="749" t="str">
        <f>'Defaults &lt;HIDE&gt;'!F14</f>
        <v>Other types of controls, such as compressed air and system optimization</v>
      </c>
      <c r="C20" s="750">
        <f>SUMIF(Inputs_General!$D$16:$D$35,$B20,Inputs_General!W$16:W$35)</f>
        <v>0</v>
      </c>
      <c r="D20" s="751">
        <f>SUMIF(Inputs_General!$D$16:$D$35,$B20,Inputs_General!X$16:X$35)</f>
        <v>0</v>
      </c>
      <c r="F20" s="362"/>
      <c r="G20" s="362"/>
      <c r="H20" s="753"/>
      <c r="I20" s="752"/>
    </row>
    <row r="21" spans="2:14" ht="16.5" thickBot="1">
      <c r="B21" s="749" t="str">
        <f>'Defaults &lt;HIDE&gt;'!F15</f>
        <v>Drying equipment</v>
      </c>
      <c r="C21" s="750">
        <f>SUMIF(Inputs_General!$D$16:$D$35,$B21,Inputs_General!W$16:W$35)</f>
        <v>0</v>
      </c>
      <c r="D21" s="751">
        <f>SUMIF(Inputs_General!$D$16:$D$35,$B21,Inputs_General!X$16:X$35)</f>
        <v>0</v>
      </c>
      <c r="F21" s="745"/>
      <c r="G21" s="745"/>
      <c r="H21" s="745"/>
      <c r="I21" s="745"/>
      <c r="K21" s="754"/>
      <c r="L21" s="754"/>
    </row>
    <row r="22" spans="2:14" ht="15.75" customHeight="1" thickBot="1">
      <c r="B22" s="749" t="str">
        <f>'Defaults &lt;HIDE&gt;'!F17</f>
        <v>Evaporators</v>
      </c>
      <c r="C22" s="750">
        <f>SUMIF(Inputs_General!$D$16:$D$35,$B22,Inputs_General!W$16:W$35)</f>
        <v>0</v>
      </c>
      <c r="D22" s="751">
        <f>SUMIF(Inputs_General!$D$16:$D$35,$B22,Inputs_General!X$16:X$35)</f>
        <v>0</v>
      </c>
      <c r="F22" s="755"/>
      <c r="G22" s="756"/>
      <c r="H22" s="756"/>
      <c r="I22" s="756"/>
      <c r="K22" s="757" t="s">
        <v>405</v>
      </c>
      <c r="L22" s="758"/>
    </row>
    <row r="23" spans="2:14" ht="16.5" thickBot="1">
      <c r="B23" s="749" t="str">
        <f>'Defaults &lt;HIDE&gt;'!F18</f>
        <v>Fuel switching, alternative feedstocks</v>
      </c>
      <c r="C23" s="750">
        <f>SUMIF(Inputs_General!$D$16:$D$35,$B23,Inputs_General!W$16:W$35)</f>
        <v>0</v>
      </c>
      <c r="D23" s="751">
        <f>SUMIF(Inputs_General!$D$16:$D$35,$B23,Inputs_General!X$16:X$35)</f>
        <v>0</v>
      </c>
      <c r="F23" s="337"/>
      <c r="G23" s="759"/>
      <c r="H23" s="759"/>
      <c r="I23" s="759"/>
      <c r="J23" s="760"/>
      <c r="K23" s="761" t="s">
        <v>406</v>
      </c>
      <c r="L23" s="762" t="s">
        <v>407</v>
      </c>
      <c r="M23" s="760"/>
      <c r="N23" s="760"/>
    </row>
    <row r="24" spans="2:14" ht="15.75">
      <c r="B24" s="749" t="str">
        <f>'Defaults &lt;HIDE&gt;'!F19</f>
        <v>Industrial cooking equipment</v>
      </c>
      <c r="C24" s="750">
        <f>SUMIF(Inputs_General!$D$16:$D$35,$B24,Inputs_General!W$16:W$35)</f>
        <v>0</v>
      </c>
      <c r="D24" s="751">
        <f>SUMIF(Inputs_General!$D$16:$D$35,$B24,Inputs_General!X$16:X$35)</f>
        <v>0</v>
      </c>
      <c r="F24" s="763"/>
      <c r="G24" s="764"/>
      <c r="H24" s="764"/>
      <c r="I24" s="764"/>
      <c r="J24" s="765"/>
      <c r="K24" s="766">
        <f>IF(OR(Inputs_General!C16="Tier I",Inputs_General!D16="Fuel Switching"),PRODUCT(Inputs_General!G16,Inputs_General!I16,Inputs_General!L16), 0)</f>
        <v>0</v>
      </c>
      <c r="L24" s="767">
        <f>IF(OR(Inputs_General!C16="Tier I",Inputs_General!D16="Fuel Switching"),PRODUCT(Inputs_General!N16,Inputs_General!P16,Inputs_General!S16), 0)</f>
        <v>0</v>
      </c>
      <c r="M24" s="765"/>
      <c r="N24" s="765"/>
    </row>
    <row r="25" spans="2:14" ht="31.5">
      <c r="B25" s="749" t="str">
        <f>'Defaults &lt;HIDE&gt;'!F20</f>
        <v>Industrial heat pumps, steam traps, condensate return, heat recovery</v>
      </c>
      <c r="C25" s="750">
        <f>SUMIF(Inputs_General!$D$16:$D$35,$B25,Inputs_General!W$16:W$35)</f>
        <v>0</v>
      </c>
      <c r="D25" s="751">
        <f>SUMIF(Inputs_General!$D$16:$D$35,$B25,Inputs_General!X$16:X$35)</f>
        <v>0</v>
      </c>
      <c r="F25" s="763"/>
      <c r="G25" s="764"/>
      <c r="H25" s="764"/>
      <c r="I25" s="764"/>
      <c r="J25" s="765"/>
      <c r="K25" s="768">
        <f>IF(OR(Inputs_General!C17="Tier I",Inputs_General!D17="Fuel Switching"),PRODUCT(Inputs_General!G17,Inputs_General!I17,Inputs_General!L17), 0)</f>
        <v>0</v>
      </c>
      <c r="L25" s="769">
        <f>IF(OR(Inputs_General!C17="Tier I",Inputs_General!D17="Fuel Switching"),PRODUCT(Inputs_General!N17,Inputs_General!P17,Inputs_General!S17), 0)</f>
        <v>0</v>
      </c>
      <c r="M25" s="765"/>
      <c r="N25" s="765"/>
    </row>
    <row r="26" spans="2:14" ht="63">
      <c r="B26" s="749" t="str">
        <f>'Defaults &lt;HIDE&gt;'!F21</f>
        <v>Internal metering and software to manage and control energy usage, as part of a larger project that reduces energy usage</v>
      </c>
      <c r="C26" s="750">
        <f>SUMIF(Inputs_General!$D$16:$D$35,$B26,Inputs_General!W$16:W$35)</f>
        <v>0</v>
      </c>
      <c r="D26" s="751">
        <f>SUMIF(Inputs_General!$D$16:$D$35,$B26,Inputs_General!X$16:X$35)</f>
        <v>0</v>
      </c>
      <c r="F26" s="763"/>
      <c r="G26" s="764"/>
      <c r="H26" s="764"/>
      <c r="I26" s="764"/>
      <c r="K26" s="768">
        <f>IF(OR(Inputs_General!C18="Tier I",Inputs_General!D18="Fuel Switching"),PRODUCT(Inputs_General!G18,Inputs_General!I18,Inputs_General!L18), 0)</f>
        <v>0</v>
      </c>
      <c r="L26" s="769">
        <f>IF(OR(Inputs_General!C18="Tier I",Inputs_General!D18="Fuel Switching"),PRODUCT(Inputs_General!N18,Inputs_General!P18,Inputs_General!S18), 0)</f>
        <v>0</v>
      </c>
    </row>
    <row r="27" spans="2:14" ht="15.75">
      <c r="B27" s="749" t="str">
        <f>'Defaults &lt;HIDE&gt;'!F22</f>
        <v>Machine drive controls and upgrades</v>
      </c>
      <c r="C27" s="750">
        <f>SUMIF(Inputs_General!$D$16:$D$35,$B27,Inputs_General!W$16:W$35)</f>
        <v>0</v>
      </c>
      <c r="D27" s="751">
        <f>SUMIF(Inputs_General!$D$16:$D$35,$B27,Inputs_General!X$16:X$35)</f>
        <v>0</v>
      </c>
      <c r="F27" s="763"/>
      <c r="G27" s="764"/>
      <c r="H27" s="764"/>
      <c r="I27" s="764"/>
      <c r="K27" s="768">
        <f>IF(OR(Inputs_General!C19="Tier I",Inputs_General!D19="Fuel Switching"),PRODUCT(Inputs_General!G19,Inputs_General!I19,Inputs_General!L19), 0)</f>
        <v>0</v>
      </c>
      <c r="L27" s="769">
        <f>IF(OR(Inputs_General!C19="Tier I",Inputs_General!D19="Fuel Switching"),PRODUCT(Inputs_General!N19,Inputs_General!P19,Inputs_General!S19), 0)</f>
        <v>0</v>
      </c>
    </row>
    <row r="28" spans="2:14" ht="15.75" hidden="1">
      <c r="B28" s="749" t="e">
        <f>'Defaults &lt;HIDE&gt;'!#REF!</f>
        <v>#REF!</v>
      </c>
      <c r="C28" s="750">
        <f>SUMIF(Inputs_General!$D$16:$D$35,$B28,Inputs_General!W$16:W$35)</f>
        <v>0</v>
      </c>
      <c r="D28" s="751">
        <f>SUMIF(Inputs_General!$D$16:$D$35,$B28,Inputs_General!X$16:X$35)</f>
        <v>0</v>
      </c>
      <c r="F28" s="745"/>
      <c r="G28" s="745"/>
      <c r="H28" s="745"/>
      <c r="I28" s="745"/>
      <c r="K28" s="768">
        <f>IF(OR(Inputs_General!C20="Tier I",Inputs_General!D20="Fuel Switching"),PRODUCT(Inputs_General!G20,Inputs_General!I20,Inputs_General!L20), 0)</f>
        <v>0</v>
      </c>
      <c r="L28" s="769">
        <f>IF(OR(Inputs_General!C20="Tier I",Inputs_General!D20="Fuel Switching"),PRODUCT(Inputs_General!N20,Inputs_General!P20,Inputs_General!S20), 0)</f>
        <v>0</v>
      </c>
    </row>
    <row r="29" spans="2:14" ht="15.75">
      <c r="B29" s="749" t="str">
        <f>'Defaults &lt;HIDE&gt;'!F23</f>
        <v>Microgrids</v>
      </c>
      <c r="C29" s="750">
        <f>SUMIF(Inputs_General!$D$16:$D$35,$B29,Inputs_General!W$16:W$35)</f>
        <v>0</v>
      </c>
      <c r="D29" s="751">
        <f>SUMIF(Inputs_General!$D$16:$D$35,$B29,Inputs_General!X$16:X$35)</f>
        <v>0</v>
      </c>
      <c r="F29" s="524"/>
      <c r="G29" s="49"/>
      <c r="H29" s="50"/>
      <c r="I29" s="50"/>
      <c r="K29" s="768">
        <f>IF(OR(Inputs_General!C21="Tier I",Inputs_General!D21="Fuel Switching"),PRODUCT(Inputs_General!G21,Inputs_General!I21,Inputs_General!L21), 0)</f>
        <v>0</v>
      </c>
      <c r="L29" s="769">
        <f>IF(OR(Inputs_General!C21="Tier I",Inputs_General!D21="Fuel Switching"),PRODUCT(Inputs_General!N21,Inputs_General!P21,Inputs_General!S21), 0)</f>
        <v>0</v>
      </c>
    </row>
    <row r="30" spans="2:14" ht="15.75" hidden="1">
      <c r="B30" s="749" t="e">
        <f>'Defaults &lt;HIDE&gt;'!#REF!</f>
        <v>#REF!</v>
      </c>
      <c r="C30" s="750">
        <f>SUMIF(Inputs_General!$D$16:$D$35,$B30,Inputs_General!W$16:W$35)</f>
        <v>0</v>
      </c>
      <c r="D30" s="751">
        <f>SUMIF(Inputs_General!$D$16:$D$35,$B30,Inputs_General!X$16:X$35)</f>
        <v>0</v>
      </c>
      <c r="F30" s="524"/>
      <c r="G30" s="770"/>
      <c r="H30" s="771"/>
      <c r="I30" s="771"/>
      <c r="K30" s="768">
        <f>IF(OR(Inputs_General!C22="Tier I",Inputs_General!D22="Fuel Switching"),PRODUCT(Inputs_General!G22,Inputs_General!I22,Inputs_General!L22), 0)</f>
        <v>0</v>
      </c>
      <c r="L30" s="769">
        <f>IF(OR(Inputs_General!C22="Tier I",Inputs_General!D22="Fuel Switching"),PRODUCT(Inputs_General!N22,Inputs_General!P22,Inputs_General!S22), 0)</f>
        <v>0</v>
      </c>
    </row>
    <row r="31" spans="2:14" ht="15.75">
      <c r="B31" s="749" t="str">
        <f>'Defaults &lt;HIDE&gt;'!F24</f>
        <v>Process equipment insulation</v>
      </c>
      <c r="C31" s="750">
        <f>SUMIF(Inputs_General!$D$16:$D$35,$B31,Inputs_General!W$16:W$35)</f>
        <v>0</v>
      </c>
      <c r="D31" s="751">
        <f>SUMIF(Inputs_General!$D$16:$D$35,$B31,Inputs_General!X$16:X$35)</f>
        <v>0</v>
      </c>
      <c r="F31" s="524"/>
      <c r="G31" s="770"/>
      <c r="H31" s="771"/>
      <c r="I31" s="771"/>
      <c r="K31" s="768"/>
      <c r="L31" s="769"/>
    </row>
    <row r="32" spans="2:14" ht="15.75" hidden="1">
      <c r="B32" s="749" t="e">
        <f>'Defaults &lt;HIDE&gt;'!#REF!</f>
        <v>#REF!</v>
      </c>
      <c r="C32" s="750">
        <f>SUMIF(Inputs_General!$D$16:$D$35,$B32,Inputs_General!W$16:W$35)</f>
        <v>0</v>
      </c>
      <c r="D32" s="751">
        <f>SUMIF(Inputs_General!$D$16:$D$35,$B32,Inputs_General!X$16:X$35)</f>
        <v>0</v>
      </c>
      <c r="F32" s="524"/>
      <c r="G32" s="764"/>
      <c r="H32" s="756"/>
      <c r="I32" s="756"/>
      <c r="K32" s="768">
        <f>IF(OR(Inputs_General!C23="Tier I",Inputs_General!D23="Fuel Switching"),PRODUCT(Inputs_General!G23,Inputs_General!I23,Inputs_General!L23), 0)</f>
        <v>0</v>
      </c>
      <c r="L32" s="769">
        <f>IF(OR(Inputs_General!C23="Tier I",Inputs_General!D23="Fuel Switching"),PRODUCT(Inputs_General!N23,Inputs_General!P23,Inputs_General!S23), 0)</f>
        <v>0</v>
      </c>
    </row>
    <row r="33" spans="2:12" ht="30" customHeight="1">
      <c r="B33" s="749" t="str">
        <f>'Defaults &lt;HIDE&gt;'!F25</f>
        <v>Solar Thermal</v>
      </c>
      <c r="C33" s="772">
        <f>SUMIF(Inputs_General!$D$16:$D$35,$B33,Inputs_General!W$16:W$35)</f>
        <v>0</v>
      </c>
      <c r="D33" s="773">
        <f>SUMIF(Inputs_General!$D$16:$D$35,$B33,Inputs_General!X$16:X$35)</f>
        <v>0</v>
      </c>
      <c r="F33" s="774"/>
      <c r="G33" s="764"/>
      <c r="H33" s="756"/>
      <c r="I33" s="756"/>
      <c r="K33" s="768">
        <f>IF(OR(Inputs_General!C25="Tier I",Inputs_General!D25="Fuel Switching"),PRODUCT(Inputs_General!G25,Inputs_General!I25,Inputs_General!L25), 0)</f>
        <v>0</v>
      </c>
      <c r="L33" s="769">
        <f>IF(OR(Inputs_General!C25="Tier I",Inputs_General!D25="Fuel Switching"),PRODUCT(Inputs_General!N25,Inputs_General!P25,Inputs_General!S25), 0)</f>
        <v>0</v>
      </c>
    </row>
    <row r="34" spans="2:12" ht="30" customHeight="1">
      <c r="B34" s="749" t="str">
        <f>'Defaults &lt;HIDE&gt;'!F26</f>
        <v>Waste heat to power</v>
      </c>
      <c r="C34" s="772">
        <f>SUMIF(Inputs_General!$D$16:$D$35,$B34,Inputs_General!W$16:W$35)</f>
        <v>0</v>
      </c>
      <c r="D34" s="773">
        <f>SUMIF(Inputs_General!$D$16:$D$35,$B34,Inputs_General!X$16:X$35)</f>
        <v>0</v>
      </c>
      <c r="F34" s="774"/>
      <c r="G34" s="764"/>
      <c r="H34" s="756"/>
      <c r="I34" s="756"/>
      <c r="K34" s="768">
        <f>IF(OR(Inputs_General!C26="Tier I",Inputs_General!D26="Fuel Switching"),PRODUCT(Inputs_General!G26,Inputs_General!I26,Inputs_General!L26), 0)</f>
        <v>0</v>
      </c>
      <c r="L34" s="769">
        <f>IF(OR(Inputs_General!C26="Tier I",Inputs_General!D26="Fuel Switching"),PRODUCT(Inputs_General!N26,Inputs_General!P26,Inputs_General!S26), 0)</f>
        <v>0</v>
      </c>
    </row>
    <row r="35" spans="2:12" ht="51" customHeight="1" thickBot="1">
      <c r="B35" s="749" t="str">
        <f>'Defaults &lt;HIDE&gt;'!F27</f>
        <v>Other technologies that meet eligibility criteria (please provide a description in the "Notes" column)</v>
      </c>
      <c r="C35" s="772">
        <f>SUMIF(Inputs_General!$D$16:$D$35,$B35,Inputs_General!W$16:W$35)</f>
        <v>0</v>
      </c>
      <c r="D35" s="773">
        <f>SUMIF(Inputs_General!$D$16:$D$35,$B35,Inputs_General!X$16:X$35)</f>
        <v>0</v>
      </c>
      <c r="F35" s="421"/>
      <c r="G35" s="361"/>
      <c r="H35" s="421"/>
      <c r="I35" s="421"/>
      <c r="K35" s="768">
        <f>IF(OR(Inputs_General!C27="Tier I",Inputs_General!D27="Fuel Switching"),PRODUCT(Inputs_General!G27,Inputs_General!I27,Inputs_General!L27), 0)</f>
        <v>0</v>
      </c>
      <c r="L35" s="769">
        <f>IF(OR(Inputs_General!C27="Tier I",Inputs_General!D27="Fuel Switching"),PRODUCT(Inputs_General!N27,Inputs_General!P27,Inputs_General!S27), 0)</f>
        <v>0</v>
      </c>
    </row>
    <row r="36" spans="2:12" ht="48.75" hidden="1" customHeight="1" thickBot="1">
      <c r="B36" s="749">
        <f>'Defaults &lt;HIDE&gt;'!F28</f>
        <v>0</v>
      </c>
      <c r="C36" s="772">
        <f>SUMIF(Inputs_General!$D$16:$D$35,$B36,Inputs_General!W$16:W$35)</f>
        <v>0</v>
      </c>
      <c r="D36" s="773">
        <f>SUMIF(Inputs_General!$D$16:$D$35,$B36,Inputs_General!X$16:X$35)</f>
        <v>0</v>
      </c>
      <c r="F36" s="421"/>
      <c r="G36" s="361"/>
      <c r="H36" s="421"/>
      <c r="I36" s="421"/>
      <c r="K36" s="768">
        <f>IF(OR(Inputs_General!C28="Tier I",Inputs_General!D28="Fuel Switching"),PRODUCT(Inputs_General!G28,Inputs_General!I28,Inputs_General!L28), 0)</f>
        <v>0</v>
      </c>
      <c r="L36" s="769">
        <f>IF(OR(Inputs_General!C28="Tier I",Inputs_General!D28="Fuel Switching"),PRODUCT(Inputs_General!N28,Inputs_General!P28,Inputs_General!S28), 0)</f>
        <v>0</v>
      </c>
    </row>
    <row r="37" spans="2:12" ht="15.75">
      <c r="B37" s="775" t="s">
        <v>408</v>
      </c>
      <c r="C37" s="776">
        <f>SUM(Inputs_General!T16:T35)</f>
        <v>0</v>
      </c>
      <c r="D37" s="777"/>
      <c r="G37" s="18"/>
      <c r="K37" s="768">
        <f>IF(OR(Inputs_General!C30="Tier I",Inputs_General!D30="Fuel Switching"),PRODUCT(Inputs_General!G30,Inputs_General!I30,Inputs_General!L30), 0)</f>
        <v>0</v>
      </c>
      <c r="L37" s="769">
        <f>IF(OR(Inputs_General!C30="Tier I",Inputs_General!D30="Fuel Switching"),PRODUCT(Inputs_General!N30,Inputs_General!P30,Inputs_General!S30), 0)</f>
        <v>0</v>
      </c>
    </row>
    <row r="38" spans="2:12" ht="16.5" thickBot="1">
      <c r="B38" s="778" t="s">
        <v>409</v>
      </c>
      <c r="C38" s="779"/>
      <c r="D38" s="780">
        <f>SUM(Inputs_General!U16:U35)</f>
        <v>0</v>
      </c>
      <c r="G38" s="18"/>
      <c r="K38" s="768">
        <f>IF(OR(Inputs_General!C31="Tier I",Inputs_General!D31="Fuel Switching"),PRODUCT(Inputs_General!G31,Inputs_General!I31,Inputs_General!L31), 0)</f>
        <v>0</v>
      </c>
      <c r="L38" s="769">
        <f>IF(OR(Inputs_General!C31="Tier I",Inputs_General!D31="Fuel Switching"),PRODUCT(Inputs_General!N31,Inputs_General!P31,Inputs_General!S31), 0)</f>
        <v>0</v>
      </c>
    </row>
    <row r="39" spans="2:12" ht="15.75">
      <c r="B39" s="781" t="s">
        <v>410</v>
      </c>
      <c r="C39" s="782">
        <f>SUM(C17:C38)</f>
        <v>0</v>
      </c>
      <c r="D39" s="783">
        <f>SUM(D17:D38)</f>
        <v>0</v>
      </c>
      <c r="G39" s="18"/>
      <c r="K39" s="768">
        <f>IF(OR(Inputs_General!C32="Tier I",Inputs_General!D32="Fuel Switching"),PRODUCT(Inputs_General!G32,Inputs_General!I32,Inputs_General!L32), 0)</f>
        <v>0</v>
      </c>
      <c r="L39" s="769">
        <f>IF(OR(Inputs_General!C32="Tier I",Inputs_General!D32="Fuel Switching"),PRODUCT(Inputs_General!N32,Inputs_General!P32,Inputs_General!S32), 0)</f>
        <v>0</v>
      </c>
    </row>
    <row r="40" spans="2:12" ht="16.5" thickBot="1">
      <c r="B40" s="784" t="s">
        <v>411</v>
      </c>
      <c r="C40" s="785">
        <f>SUM(C17:C38)</f>
        <v>0</v>
      </c>
      <c r="D40" s="786">
        <f>SUM(D17:D36)</f>
        <v>0</v>
      </c>
      <c r="G40" s="18"/>
      <c r="K40" s="768">
        <f>IF(OR(Inputs_General!C33="Tier I",Inputs_General!D33="Fuel Switching"),PRODUCT(Inputs_General!G33,Inputs_General!I33,Inputs_General!L33), 0)</f>
        <v>0</v>
      </c>
      <c r="L40" s="769">
        <f>IF(OR(Inputs_General!C33="Tier I",Inputs_General!D33="Fuel Switching"),PRODUCT(Inputs_General!N33,Inputs_General!P33,Inputs_General!S33), 0)</f>
        <v>0</v>
      </c>
    </row>
    <row r="41" spans="2:12" ht="16.5" thickBot="1">
      <c r="B41" s="787"/>
      <c r="C41" s="759"/>
      <c r="D41" s="759"/>
      <c r="G41" s="18"/>
      <c r="K41" s="768">
        <f>IF(OR(Inputs_General!C34="Tier I",Inputs_General!D34="Fuel Switching"),PRODUCT(Inputs_General!G34,Inputs_General!I34,Inputs_General!L34), 0)</f>
        <v>0</v>
      </c>
      <c r="L41" s="769">
        <f>IF(OR(Inputs_General!C34="Tier I",Inputs_General!D34="Fuel Switching"),PRODUCT(Inputs_General!N34,Inputs_General!P34,Inputs_General!S34), 0)</f>
        <v>0</v>
      </c>
    </row>
    <row r="42" spans="2:12" ht="16.5" thickBot="1">
      <c r="B42" s="737" t="s">
        <v>412</v>
      </c>
      <c r="C42" s="738"/>
      <c r="D42" s="739"/>
      <c r="G42" s="18"/>
      <c r="K42" s="788">
        <f>IF(OR(Inputs_General!C35="Tier I",Inputs_General!D35="Fuel Switching"),PRODUCT(Inputs_General!G35,Inputs_General!I35,Inputs_General!L35), 0)</f>
        <v>0</v>
      </c>
      <c r="L42" s="789">
        <f>IF(OR(Inputs_General!C35="Tier I",Inputs_General!D35="Fuel Switching"),PRODUCT(Inputs_General!N35,Inputs_General!P35,Inputs_General!S35), 0)</f>
        <v>0</v>
      </c>
    </row>
    <row r="43" spans="2:12" ht="50.25">
      <c r="B43" s="790" t="s">
        <v>402</v>
      </c>
      <c r="C43" s="747" t="s">
        <v>413</v>
      </c>
      <c r="D43" s="748" t="s">
        <v>414</v>
      </c>
      <c r="G43" s="18"/>
      <c r="K43" s="765"/>
    </row>
    <row r="44" spans="2:12" ht="16.5" thickBot="1">
      <c r="B44" s="791" t="s">
        <v>415</v>
      </c>
      <c r="C44" s="792">
        <f>SUM('&lt;HIDE&gt; DO NOT USE Refrigerants'!L15:L34)</f>
        <v>0</v>
      </c>
      <c r="D44" s="793">
        <f>SUM('&lt;HIDE&gt; DO NOT USE Refrigerants'!M15:M34)</f>
        <v>0</v>
      </c>
      <c r="G44" s="18"/>
      <c r="K44" s="765"/>
    </row>
    <row r="45" spans="2:12" ht="16.5" thickBot="1">
      <c r="G45" s="18"/>
      <c r="K45" s="765"/>
    </row>
    <row r="46" spans="2:12" ht="16.5" thickBot="1">
      <c r="B46" s="794" t="s">
        <v>416</v>
      </c>
      <c r="C46" s="795"/>
      <c r="D46" s="795"/>
      <c r="E46" s="796"/>
      <c r="G46" s="18"/>
      <c r="K46" s="765"/>
    </row>
    <row r="47" spans="2:12" ht="18.75">
      <c r="B47" s="797" t="s">
        <v>417</v>
      </c>
      <c r="C47" s="798">
        <f>(C39*'Emission Factors &lt;HIDE&gt;'!D18+D39*'Emission Factors &lt;HIDE&gt;'!D12) +C44 +D44/'Emission Factors &lt;HIDE&gt;'!$F$238</f>
        <v>0</v>
      </c>
      <c r="D47" s="799"/>
      <c r="E47" s="800"/>
      <c r="G47" s="18"/>
      <c r="K47" s="765"/>
    </row>
    <row r="48" spans="2:12" ht="19.5" customHeight="1">
      <c r="B48" s="797" t="s">
        <v>418</v>
      </c>
      <c r="C48" s="798">
        <f>((C39*'Emission Factors &lt;HIDE&gt;'!D18+D39*'Emission Factors &lt;HIDE&gt;'!D12)*C12) + (C44*C12)+D44</f>
        <v>0</v>
      </c>
      <c r="D48" s="799"/>
      <c r="E48" s="800"/>
      <c r="G48" s="18"/>
      <c r="K48" s="765"/>
    </row>
    <row r="49" spans="2:11" ht="19.5" customHeight="1">
      <c r="B49" s="801" t="s">
        <v>419</v>
      </c>
      <c r="C49" s="802" t="s">
        <v>178</v>
      </c>
      <c r="D49" s="803" t="s">
        <v>179</v>
      </c>
      <c r="E49" s="804" t="s">
        <v>742</v>
      </c>
      <c r="G49" s="18"/>
      <c r="K49" s="765"/>
    </row>
    <row r="50" spans="2:11" ht="19.5" customHeight="1">
      <c r="B50" s="749" t="s">
        <v>420</v>
      </c>
      <c r="C50" s="805">
        <f>(D40*'Emission Factors &lt;HIDE&gt;'!H55)*C12</f>
        <v>0</v>
      </c>
      <c r="D50" s="750">
        <f>(C40*'Emission Factors &lt;HIDE&gt;'!G84)*C12</f>
        <v>0</v>
      </c>
      <c r="E50" s="806">
        <f>C50</f>
        <v>0</v>
      </c>
      <c r="G50" s="18"/>
      <c r="K50" s="765"/>
    </row>
    <row r="51" spans="2:11" ht="19.5" customHeight="1">
      <c r="B51" s="749" t="s">
        <v>421</v>
      </c>
      <c r="C51" s="805">
        <f>((SUM(D17:D23,D25:D32,D33:D36)*'Emission Factors &lt;HIDE&gt;'!H49)+SUMPRODUCT(Inputs_General!G16:G35,Inputs_General!I16:I35,Inputs_General!L16:L35)-SUMPRODUCT(Inputs_General!N16:N35,Inputs_General!P16:P35,Inputs_General!S16:S35))*C12</f>
        <v>0</v>
      </c>
      <c r="D51" s="750">
        <f>(C40*'Emission Factors &lt;HIDE&gt;'!G85)*C12</f>
        <v>0</v>
      </c>
      <c r="E51" s="806">
        <f>C51</f>
        <v>0</v>
      </c>
      <c r="G51" s="18"/>
      <c r="K51" s="765"/>
    </row>
    <row r="52" spans="2:11" ht="19.5" customHeight="1">
      <c r="B52" s="749" t="s">
        <v>422</v>
      </c>
      <c r="C52" s="805">
        <f>(D40*'Emission Factors &lt;HIDE&gt;'!H52)*C12</f>
        <v>0</v>
      </c>
      <c r="D52" s="750">
        <f>(C40*'Emission Factors &lt;HIDE&gt;'!G88)*C12</f>
        <v>0</v>
      </c>
      <c r="E52" s="806">
        <f>C52</f>
        <v>0</v>
      </c>
      <c r="G52" s="18"/>
      <c r="K52" s="765"/>
    </row>
    <row r="53" spans="2:11" ht="19.5" customHeight="1" thickBot="1">
      <c r="B53" s="791" t="s">
        <v>423</v>
      </c>
      <c r="C53" s="807">
        <v>0</v>
      </c>
      <c r="D53" s="792">
        <f>(C40*'Emission Factors &lt;HIDE&gt;'!G87)*C12</f>
        <v>0</v>
      </c>
      <c r="E53" s="808">
        <f>C53</f>
        <v>0</v>
      </c>
      <c r="G53" s="18"/>
      <c r="K53" s="765"/>
    </row>
    <row r="54" spans="2:11" ht="16.5" thickBot="1">
      <c r="G54" s="18"/>
      <c r="K54" s="765"/>
    </row>
    <row r="55" spans="2:11" ht="16.5" thickBot="1">
      <c r="B55" s="794" t="s">
        <v>424</v>
      </c>
      <c r="C55" s="796"/>
      <c r="G55" s="18"/>
      <c r="K55" s="765"/>
    </row>
    <row r="56" spans="2:11" ht="15.75">
      <c r="B56" s="809" t="s">
        <v>172</v>
      </c>
      <c r="C56" s="810">
        <f>(C40*'Fuel Prices &lt;HIDE&gt;'!C12+D40*'Fuel Prices &lt;HIDE&gt;'!C13)*C12</f>
        <v>0</v>
      </c>
      <c r="G56" s="18"/>
      <c r="K56" s="765"/>
    </row>
    <row r="57" spans="2:11" ht="31.5">
      <c r="B57" s="811" t="s">
        <v>366</v>
      </c>
      <c r="C57" s="751">
        <f>C40*C12</f>
        <v>0</v>
      </c>
      <c r="G57" s="18"/>
      <c r="K57" s="765"/>
    </row>
    <row r="58" spans="2:11" ht="31.5">
      <c r="B58" s="811" t="s">
        <v>367</v>
      </c>
      <c r="C58" s="751">
        <f>D40*C12</f>
        <v>0</v>
      </c>
      <c r="G58" s="18"/>
      <c r="K58" s="765"/>
    </row>
    <row r="59" spans="2:11" ht="15.75">
      <c r="B59" s="749" t="s">
        <v>425</v>
      </c>
      <c r="C59" s="751">
        <f>SUM(Inputs_General!T16:T35)*C12</f>
        <v>0</v>
      </c>
      <c r="G59" s="18"/>
      <c r="K59" s="765"/>
    </row>
    <row r="60" spans="2:11" ht="16.5" thickBot="1">
      <c r="B60" s="791" t="s">
        <v>176</v>
      </c>
      <c r="C60" s="793">
        <f>SUM(Inputs_General!V16:V35)*C12</f>
        <v>0</v>
      </c>
      <c r="G60" s="18"/>
      <c r="K60" s="765"/>
    </row>
    <row r="61" spans="2:11" ht="15.75">
      <c r="G61" s="18"/>
      <c r="K61" s="765"/>
    </row>
    <row r="62" spans="2:11" ht="15.75">
      <c r="G62" s="18"/>
      <c r="K62" s="765"/>
    </row>
    <row r="63" spans="2:11" ht="15.75">
      <c r="G63" s="18"/>
      <c r="K63" s="765"/>
    </row>
    <row r="64" spans="2:11" ht="15.75">
      <c r="G64" s="18"/>
      <c r="K64" s="765"/>
    </row>
    <row r="65" spans="7:11" ht="15.75">
      <c r="G65" s="18"/>
      <c r="K65" s="765"/>
    </row>
    <row r="66" spans="7:11" ht="15.75">
      <c r="G66" s="18"/>
      <c r="K66" s="765"/>
    </row>
    <row r="67" spans="7:11" ht="15.75">
      <c r="G67" s="18"/>
      <c r="K67" s="765"/>
    </row>
    <row r="68" spans="7:11" ht="15.75">
      <c r="G68" s="18"/>
      <c r="K68" s="765"/>
    </row>
    <row r="69" spans="7:11" ht="15.75">
      <c r="G69" s="18"/>
      <c r="K69" s="765"/>
    </row>
    <row r="70" spans="7:11" ht="15.75">
      <c r="G70" s="18"/>
      <c r="K70" s="765"/>
    </row>
    <row r="71" spans="7:11" ht="15.75">
      <c r="G71" s="18"/>
      <c r="K71" s="765" t="str">
        <f>IF(OR(Inputs_General!C63="Tier I",Inputs_General!D63="Fuel Switching"),PRODUCT(Inputs_General!G63,Inputs_General!I63,Inputs_General!L63), "")</f>
        <v/>
      </c>
    </row>
    <row r="72" spans="7:11" ht="15.75">
      <c r="G72" s="18"/>
      <c r="K72" s="765" t="str">
        <f>IF(OR(Inputs_General!C64="Tier I",Inputs_General!D64="Fuel Switching"),PRODUCT(Inputs_General!G64,Inputs_General!I64,Inputs_General!L64), "")</f>
        <v/>
      </c>
    </row>
    <row r="73" spans="7:11" ht="15.75">
      <c r="G73" s="18"/>
      <c r="K73" s="765" t="str">
        <f>IF(OR(Inputs_General!C65="Tier I",Inputs_General!D65="Fuel Switching"),PRODUCT(Inputs_General!G65,Inputs_General!I65,Inputs_General!L65), "")</f>
        <v/>
      </c>
    </row>
    <row r="74" spans="7:11" ht="15.75">
      <c r="G74" s="18"/>
      <c r="K74" s="765" t="str">
        <f>IF(OR(Inputs_General!C66="Tier I",Inputs_General!D66="Fuel Switching"),PRODUCT(Inputs_General!G66,Inputs_General!I66,Inputs_General!L66), "")</f>
        <v/>
      </c>
    </row>
    <row r="75" spans="7:11" ht="15.75">
      <c r="G75" s="18"/>
      <c r="K75" s="765" t="str">
        <f>IF(OR(Inputs_General!C67="Tier I",Inputs_General!D67="Fuel Switching"),PRODUCT(Inputs_General!G67,Inputs_General!I67,Inputs_General!L67), "")</f>
        <v/>
      </c>
    </row>
    <row r="76" spans="7:11" ht="15.75">
      <c r="G76" s="18"/>
      <c r="K76" s="765" t="str">
        <f>IF(OR(Inputs_General!C68="Tier I",Inputs_General!D68="Fuel Switching"),PRODUCT(Inputs_General!G68,Inputs_General!I68,Inputs_General!L68), "")</f>
        <v/>
      </c>
    </row>
    <row r="77" spans="7:11" ht="15.75">
      <c r="G77" s="18"/>
      <c r="K77" s="765" t="str">
        <f>IF(OR(Inputs_General!C69="Tier I",Inputs_General!D69="Fuel Switching"),PRODUCT(Inputs_General!G69,Inputs_General!I69,Inputs_General!L69), "")</f>
        <v/>
      </c>
    </row>
    <row r="78" spans="7:11" ht="15.75">
      <c r="G78" s="18"/>
      <c r="K78" s="765" t="str">
        <f>IF(OR(Inputs_General!C70="Tier I",Inputs_General!D70="Fuel Switching"),PRODUCT(Inputs_General!G70,Inputs_General!I70,Inputs_General!L70), "")</f>
        <v/>
      </c>
    </row>
    <row r="79" spans="7:11" ht="15.75">
      <c r="G79" s="18"/>
      <c r="K79" s="765" t="str">
        <f>IF(OR(Inputs_General!C71="Tier I",Inputs_General!D71="Fuel Switching"),PRODUCT(Inputs_General!G71,Inputs_General!I71,Inputs_General!L71), "")</f>
        <v/>
      </c>
    </row>
    <row r="80" spans="7:11" ht="15.75">
      <c r="G80" s="18"/>
      <c r="K80" s="765" t="str">
        <f>IF(OR(Inputs_General!C72="Tier I",Inputs_General!D72="Fuel Switching"),PRODUCT(Inputs_General!G72,Inputs_General!I72,Inputs_General!L72), "")</f>
        <v/>
      </c>
    </row>
    <row r="81" spans="7:11" ht="15.75">
      <c r="G81" s="18"/>
      <c r="K81" s="765" t="str">
        <f>IF(OR(Inputs_General!C73="Tier I",Inputs_General!D73="Fuel Switching"),PRODUCT(Inputs_General!G73,Inputs_General!I73,Inputs_General!L73), "")</f>
        <v/>
      </c>
    </row>
    <row r="82" spans="7:11" ht="15.75">
      <c r="G82" s="18"/>
      <c r="K82" s="765" t="str">
        <f>IF(OR(Inputs_General!C74="Tier I",Inputs_General!D74="Fuel Switching"),PRODUCT(Inputs_General!G74,Inputs_General!I74,Inputs_General!L74), "")</f>
        <v/>
      </c>
    </row>
    <row r="83" spans="7:11" ht="15.75">
      <c r="G83" s="18"/>
      <c r="K83" s="765" t="str">
        <f>IF(OR(Inputs_General!C75="Tier I",Inputs_General!D75="Fuel Switching"),PRODUCT(Inputs_General!G75,Inputs_General!I75,Inputs_General!L75), "")</f>
        <v/>
      </c>
    </row>
    <row r="84" spans="7:11" ht="15.75">
      <c r="G84" s="18"/>
      <c r="K84" s="765" t="str">
        <f>IF(OR(Inputs_General!C76="Tier I",Inputs_General!D76="Fuel Switching"),PRODUCT(Inputs_General!G76,Inputs_General!I76,Inputs_General!L76), "")</f>
        <v/>
      </c>
    </row>
    <row r="85" spans="7:11" ht="15.75">
      <c r="G85" s="18"/>
      <c r="K85" s="765" t="str">
        <f>IF(OR(Inputs_General!C77="Tier I",Inputs_General!D77="Fuel Switching"),PRODUCT(Inputs_General!G77,Inputs_General!I77,Inputs_General!L77), "")</f>
        <v/>
      </c>
    </row>
    <row r="86" spans="7:11" ht="15.75">
      <c r="G86" s="18"/>
      <c r="K86" s="765" t="str">
        <f>IF(OR(Inputs_General!C78="Tier I",Inputs_General!D78="Fuel Switching"),PRODUCT(Inputs_General!G78,Inputs_General!I78,Inputs_General!L78), "")</f>
        <v/>
      </c>
    </row>
    <row r="87" spans="7:11" ht="15.75">
      <c r="G87" s="18"/>
      <c r="K87" s="765" t="str">
        <f>IF(OR(Inputs_General!C79="Tier I",Inputs_General!D79="Fuel Switching"),PRODUCT(Inputs_General!G79,Inputs_General!I79,Inputs_General!L79), "")</f>
        <v/>
      </c>
    </row>
    <row r="88" spans="7:11" ht="15.75">
      <c r="G88" s="18"/>
      <c r="K88" s="765" t="str">
        <f>IF(OR(Inputs_General!C80="Tier I",Inputs_General!D80="Fuel Switching"),PRODUCT(Inputs_General!G80,Inputs_General!I80,Inputs_General!L80), "")</f>
        <v/>
      </c>
    </row>
    <row r="89" spans="7:11" ht="15.75">
      <c r="G89" s="18"/>
      <c r="K89" s="765" t="str">
        <f>IF(OR(Inputs_General!C81="Tier I",Inputs_General!D81="Fuel Switching"),PRODUCT(Inputs_General!G81,Inputs_General!I81,Inputs_General!L81), "")</f>
        <v/>
      </c>
    </row>
    <row r="90" spans="7:11" ht="15.75">
      <c r="G90" s="18"/>
      <c r="K90" s="765" t="str">
        <f>IF(OR(Inputs_General!C82="Tier I",Inputs_General!D82="Fuel Switching"),PRODUCT(Inputs_General!G82,Inputs_General!I82,Inputs_General!L82), "")</f>
        <v/>
      </c>
    </row>
    <row r="91" spans="7:11" ht="15.75">
      <c r="G91" s="18"/>
      <c r="K91" s="765" t="str">
        <f>IF(OR(Inputs_General!C83="Tier I",Inputs_General!D83="Fuel Switching"),PRODUCT(Inputs_General!G83,Inputs_General!I83,Inputs_General!L83), "")</f>
        <v/>
      </c>
    </row>
    <row r="92" spans="7:11" ht="15.75">
      <c r="G92" s="18"/>
      <c r="K92" s="765" t="str">
        <f>IF(OR(Inputs_General!C84="Tier I",Inputs_General!D84="Fuel Switching"),PRODUCT(Inputs_General!G84,Inputs_General!I84,Inputs_General!L84), "")</f>
        <v/>
      </c>
    </row>
    <row r="93" spans="7:11" ht="15.75">
      <c r="G93" s="18"/>
      <c r="K93" s="765" t="str">
        <f>IF(OR(Inputs_General!C85="Tier I",Inputs_General!D85="Fuel Switching"),PRODUCT(Inputs_General!G85,Inputs_General!I85,Inputs_General!L85), "")</f>
        <v/>
      </c>
    </row>
    <row r="94" spans="7:11" ht="15.75">
      <c r="G94" s="18"/>
      <c r="K94" s="765" t="str">
        <f>IF(OR(Inputs_General!C86="Tier I",Inputs_General!D86="Fuel Switching"),PRODUCT(Inputs_General!G86,Inputs_General!I86,Inputs_General!L86), "")</f>
        <v/>
      </c>
    </row>
    <row r="95" spans="7:11" ht="15.75">
      <c r="G95" s="18"/>
      <c r="K95" s="765" t="str">
        <f>IF(OR(Inputs_General!C87="Tier I",Inputs_General!D87="Fuel Switching"),PRODUCT(Inputs_General!G87,Inputs_General!I87,Inputs_General!L87), "")</f>
        <v/>
      </c>
    </row>
    <row r="96" spans="7:11" ht="15.75">
      <c r="G96" s="18"/>
      <c r="K96" s="765" t="str">
        <f>IF(OR(Inputs_General!C88="Tier I",Inputs_General!D88="Fuel Switching"),PRODUCT(Inputs_General!G88,Inputs_General!I88,Inputs_General!L88), "")</f>
        <v/>
      </c>
    </row>
    <row r="97" spans="7:11" ht="15.75">
      <c r="G97" s="18"/>
      <c r="K97" s="765" t="str">
        <f>IF(OR(Inputs_General!C89="Tier I",Inputs_General!D89="Fuel Switching"),PRODUCT(Inputs_General!G89,Inputs_General!I89,Inputs_General!L89), "")</f>
        <v/>
      </c>
    </row>
    <row r="98" spans="7:11" ht="15.75">
      <c r="G98" s="18"/>
      <c r="K98" s="765" t="str">
        <f>IF(OR(Inputs_General!C90="Tier I",Inputs_General!D90="Fuel Switching"),PRODUCT(Inputs_General!G90,Inputs_General!I90,Inputs_General!L90), "")</f>
        <v/>
      </c>
    </row>
    <row r="99" spans="7:11" ht="15.75">
      <c r="G99" s="18"/>
      <c r="K99" s="765" t="str">
        <f>IF(OR(Inputs_General!C91="Tier I",Inputs_General!D91="Fuel Switching"),PRODUCT(Inputs_General!G91,Inputs_General!I91,Inputs_General!L91), "")</f>
        <v/>
      </c>
    </row>
    <row r="100" spans="7:11" ht="15.75">
      <c r="G100" s="18"/>
      <c r="K100" s="765" t="str">
        <f>IF(OR(Inputs_General!C92="Tier I",Inputs_General!D92="Fuel Switching"),PRODUCT(Inputs_General!G92,Inputs_General!I92,Inputs_General!L92), "")</f>
        <v/>
      </c>
    </row>
    <row r="101" spans="7:11" ht="15.75">
      <c r="G101" s="18"/>
      <c r="K101" s="765" t="str">
        <f>IF(OR(Inputs_General!C93="Tier I",Inputs_General!D93="Fuel Switching"),PRODUCT(Inputs_General!G93,Inputs_General!I93,Inputs_General!L93), "")</f>
        <v/>
      </c>
    </row>
    <row r="102" spans="7:11" ht="15.75">
      <c r="G102" s="18"/>
      <c r="K102" s="765" t="str">
        <f>IF(OR(Inputs_General!C94="Tier I",Inputs_General!D94="Fuel Switching"),PRODUCT(Inputs_General!G94,Inputs_General!I94,Inputs_General!L94), "")</f>
        <v/>
      </c>
    </row>
    <row r="103" spans="7:11" ht="15.75">
      <c r="G103" s="18"/>
      <c r="K103" s="765" t="str">
        <f>IF(OR(Inputs_General!C95="Tier I",Inputs_General!D95="Fuel Switching"),PRODUCT(Inputs_General!G95,Inputs_General!I95,Inputs_General!L95), "")</f>
        <v/>
      </c>
    </row>
    <row r="104" spans="7:11" ht="15.75">
      <c r="G104" s="18"/>
      <c r="K104" s="765" t="str">
        <f>IF(OR(Inputs_General!C96="Tier I",Inputs_General!D96="Fuel Switching"),PRODUCT(Inputs_General!G96,Inputs_General!I96,Inputs_General!L96), "")</f>
        <v/>
      </c>
    </row>
    <row r="105" spans="7:11" ht="15.75">
      <c r="G105" s="18"/>
      <c r="K105" s="765" t="str">
        <f>IF(OR(Inputs_General!C97="Tier I",Inputs_General!D97="Fuel Switching"),PRODUCT(Inputs_General!G97,Inputs_General!I97,Inputs_General!L97), "")</f>
        <v/>
      </c>
    </row>
    <row r="106" spans="7:11" ht="15.75">
      <c r="G106" s="18"/>
      <c r="K106" s="765" t="str">
        <f>IF(OR(Inputs_General!C98="Tier I",Inputs_General!D98="Fuel Switching"),PRODUCT(Inputs_General!G98,Inputs_General!I98,Inputs_General!L98), "")</f>
        <v/>
      </c>
    </row>
    <row r="107" spans="7:11" ht="15.75">
      <c r="G107" s="18"/>
      <c r="K107" s="765" t="str">
        <f>IF(OR(Inputs_General!C99="Tier I",Inputs_General!D99="Fuel Switching"),PRODUCT(Inputs_General!G99,Inputs_General!I99,Inputs_General!L99), "")</f>
        <v/>
      </c>
    </row>
    <row r="108" spans="7:11" ht="15.75">
      <c r="G108" s="18"/>
      <c r="K108" s="765" t="str">
        <f>IF(OR(Inputs_General!C100="Tier I",Inputs_General!D100="Fuel Switching"),PRODUCT(Inputs_General!G100,Inputs_General!I100,Inputs_General!L100), "")</f>
        <v/>
      </c>
    </row>
    <row r="109" spans="7:11" ht="15.75">
      <c r="G109" s="18"/>
      <c r="K109" s="765" t="str">
        <f>IF(OR(Inputs_General!C101="Tier I",Inputs_General!D101="Fuel Switching"),PRODUCT(Inputs_General!G101,Inputs_General!I101,Inputs_General!L101), "")</f>
        <v/>
      </c>
    </row>
    <row r="110" spans="7:11" ht="15.75">
      <c r="G110" s="18"/>
      <c r="K110" s="765" t="str">
        <f>IF(OR(Inputs_General!C102="Tier I",Inputs_General!D102="Fuel Switching"),PRODUCT(Inputs_General!G102,Inputs_General!I102,Inputs_General!L102), "")</f>
        <v/>
      </c>
    </row>
    <row r="111" spans="7:11" ht="15.75">
      <c r="G111" s="18"/>
      <c r="K111" s="765" t="str">
        <f>IF(OR(Inputs_General!C103="Tier I",Inputs_General!D103="Fuel Switching"),PRODUCT(Inputs_General!G103,Inputs_General!I103,Inputs_General!L103), "")</f>
        <v/>
      </c>
    </row>
    <row r="112" spans="7:11" ht="15.75">
      <c r="G112" s="18"/>
      <c r="K112" s="765" t="str">
        <f>IF(OR(Inputs_General!C104="Tier I",Inputs_General!D104="Fuel Switching"),PRODUCT(Inputs_General!G104,Inputs_General!I104,Inputs_General!L104), "")</f>
        <v/>
      </c>
    </row>
    <row r="113" spans="7:11" ht="15.75">
      <c r="G113" s="18"/>
      <c r="K113" s="765" t="str">
        <f>IF(OR(Inputs_General!C105="Tier I",Inputs_General!D105="Fuel Switching"),PRODUCT(Inputs_General!G105,Inputs_General!I105,Inputs_General!L105), "")</f>
        <v/>
      </c>
    </row>
    <row r="114" spans="7:11" ht="15.75">
      <c r="G114" s="18"/>
    </row>
    <row r="115" spans="7:11" ht="15.75">
      <c r="G115" s="18"/>
    </row>
    <row r="116" spans="7:11" ht="15.75">
      <c r="G116" s="18"/>
    </row>
    <row r="117" spans="7:11" ht="15.75">
      <c r="G117" s="18"/>
    </row>
    <row r="118" spans="7:11" ht="15.75">
      <c r="G118" s="18"/>
    </row>
    <row r="119" spans="7:11" ht="15.75">
      <c r="G119" s="18"/>
    </row>
    <row r="120" spans="7:11" ht="15.75">
      <c r="G120" s="18"/>
    </row>
    <row r="121" spans="7:11" ht="15.75">
      <c r="G121" s="18"/>
    </row>
    <row r="122" spans="7:11" ht="15.75">
      <c r="G122" s="18"/>
    </row>
    <row r="123" spans="7:11" ht="15.75">
      <c r="G123" s="18"/>
    </row>
    <row r="124" spans="7:11" ht="15.75">
      <c r="G124" s="18"/>
    </row>
    <row r="125" spans="7:11" ht="15.75">
      <c r="G125" s="18"/>
    </row>
    <row r="126" spans="7:11" ht="15.75">
      <c r="G126" s="18"/>
    </row>
    <row r="127" spans="7:11" ht="15.75">
      <c r="G127" s="18"/>
    </row>
    <row r="128" spans="7:11" ht="15.75">
      <c r="G128" s="18"/>
    </row>
    <row r="129" spans="7:7" ht="15.75">
      <c r="G129" s="18"/>
    </row>
    <row r="130" spans="7:7" ht="15.75">
      <c r="G130" s="18"/>
    </row>
    <row r="131" spans="7:7" ht="15.75">
      <c r="G131" s="18"/>
    </row>
    <row r="132" spans="7:7" ht="15.75">
      <c r="G132" s="18"/>
    </row>
    <row r="133" spans="7:7" ht="15.75">
      <c r="G133" s="18"/>
    </row>
    <row r="134" spans="7:7" ht="15.75">
      <c r="G134" s="18"/>
    </row>
    <row r="135" spans="7:7" ht="15.75">
      <c r="G135" s="18"/>
    </row>
    <row r="136" spans="7:7" ht="15.75">
      <c r="G136" s="18"/>
    </row>
    <row r="137" spans="7:7" ht="15.75">
      <c r="G137" s="18"/>
    </row>
    <row r="138" spans="7:7" ht="15.75">
      <c r="G138" s="18"/>
    </row>
    <row r="139" spans="7:7" ht="15.75">
      <c r="G139" s="18"/>
    </row>
    <row r="140" spans="7:7" ht="15.75">
      <c r="G140" s="18"/>
    </row>
    <row r="141" spans="7:7" ht="15.75">
      <c r="G141" s="18"/>
    </row>
    <row r="142" spans="7:7" ht="15.75">
      <c r="G142" s="18"/>
    </row>
    <row r="143" spans="7:7" ht="15.75">
      <c r="G143" s="18"/>
    </row>
    <row r="144" spans="7:7" ht="15.75">
      <c r="G144" s="18"/>
    </row>
  </sheetData>
  <sheetProtection algorithmName="SHA-512" hashValue="N+gP7oYGGbz/ZS8k27nyrzk+ODgan8Aov81bwrh3N2FWqUPyVme4St/dGnsmXTkbEjvZNXmhnk3+bVmFviAjxw==" saltValue="8e3rte4pPd53Zvqo10YIbw==" spinCount="100000" sheet="1" objects="1" scenarios="1"/>
  <pageMargins left="0.7" right="0.7" top="0.98479166666666662" bottom="0.75" header="0.3" footer="0.3"/>
  <pageSetup scale="68" fitToHeight="0" orientation="landscape" r:id="rId1"/>
  <headerFooter>
    <oddHeader>&amp;C&amp;G</oddHeader>
    <oddFooter>&amp;L&amp;"Avenir LT Std 35 Light,Regular"&amp;12&amp;K000000FINAL April 17, 2024&amp;C&amp;"Avenir LT Std 35 Light,Regular"&amp;12Page &amp;P of &amp;N&amp;R&amp;"Avenir LT Std 35 Light,Regular"&amp;12&amp;K000000&amp;A</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sheetPr>
  <dimension ref="B1:AC439"/>
  <sheetViews>
    <sheetView showGridLines="0" zoomScaleNormal="100" workbookViewId="0"/>
  </sheetViews>
  <sheetFormatPr defaultColWidth="9.140625" defaultRowHeight="15.75"/>
  <cols>
    <col min="1" max="1" width="2.85546875" style="12" customWidth="1"/>
    <col min="2" max="2" width="46.5703125" style="10" hidden="1" customWidth="1"/>
    <col min="3" max="3" width="39.5703125" style="12" customWidth="1"/>
    <col min="4" max="4" width="22" style="12" bestFit="1" customWidth="1"/>
    <col min="5" max="5" width="23.140625" style="12" bestFit="1" customWidth="1"/>
    <col min="6" max="6" width="21.42578125" style="12" customWidth="1"/>
    <col min="7" max="7" width="22.140625" style="12" bestFit="1" customWidth="1"/>
    <col min="8" max="8" width="19.42578125" style="12" bestFit="1" customWidth="1"/>
    <col min="9" max="9" width="20.5703125" style="12" bestFit="1" customWidth="1"/>
    <col min="10" max="10" width="34.5703125" style="12" bestFit="1" customWidth="1"/>
    <col min="11" max="11" width="19.42578125" style="12" customWidth="1"/>
    <col min="12" max="12" width="16.85546875" style="12" customWidth="1"/>
    <col min="13" max="13" width="14.140625" style="12" customWidth="1"/>
    <col min="14" max="14" width="31.7109375" style="12" customWidth="1"/>
    <col min="15" max="16384" width="9.140625" style="12"/>
  </cols>
  <sheetData>
    <row r="1" spans="3:7" ht="18.75" customHeight="1">
      <c r="C1" s="11" t="s">
        <v>0</v>
      </c>
      <c r="D1" s="11"/>
      <c r="E1" s="11"/>
      <c r="F1" s="11"/>
      <c r="G1" s="11"/>
    </row>
    <row r="2" spans="3:7" ht="15" customHeight="1">
      <c r="C2" s="13"/>
      <c r="D2" s="13"/>
      <c r="E2" s="13"/>
      <c r="F2" s="13"/>
      <c r="G2" s="13"/>
    </row>
    <row r="3" spans="3:7" ht="18.75" customHeight="1">
      <c r="C3" s="11" t="s">
        <v>1</v>
      </c>
      <c r="D3" s="11"/>
      <c r="E3" s="11"/>
      <c r="F3" s="11"/>
      <c r="G3" s="11"/>
    </row>
    <row r="4" spans="3:7" ht="18.75" customHeight="1">
      <c r="C4" s="130" t="s">
        <v>426</v>
      </c>
      <c r="D4" s="14"/>
      <c r="E4" s="14"/>
      <c r="F4" s="14"/>
      <c r="G4" s="14"/>
    </row>
    <row r="5" spans="3:7" ht="15" customHeight="1">
      <c r="C5" s="15"/>
      <c r="D5" s="15"/>
      <c r="E5" s="15"/>
      <c r="F5" s="15"/>
      <c r="G5" s="15"/>
    </row>
    <row r="6" spans="3:7" ht="15" customHeight="1">
      <c r="C6" s="11" t="s">
        <v>3</v>
      </c>
      <c r="D6" s="15"/>
      <c r="E6" s="15"/>
      <c r="F6" s="15"/>
      <c r="G6" s="15"/>
    </row>
    <row r="7" spans="3:7" ht="18.75" customHeight="1">
      <c r="C7" s="14"/>
      <c r="D7" s="11"/>
      <c r="E7" s="11"/>
      <c r="F7" s="11"/>
      <c r="G7" s="11"/>
    </row>
    <row r="8" spans="3:7" ht="15" customHeight="1"/>
    <row r="9" spans="3:7" ht="15" customHeight="1" thickBot="1">
      <c r="C9" s="322"/>
      <c r="D9" s="16"/>
      <c r="E9" s="16"/>
      <c r="F9" s="16"/>
      <c r="G9" s="16"/>
    </row>
    <row r="10" spans="3:7">
      <c r="C10" s="553" t="s">
        <v>427</v>
      </c>
      <c r="D10" s="554"/>
      <c r="E10" s="555"/>
      <c r="F10" s="16"/>
      <c r="G10" s="556"/>
    </row>
    <row r="11" spans="3:7" ht="16.5" thickBot="1">
      <c r="C11" s="557" t="s">
        <v>428</v>
      </c>
      <c r="D11" s="558" t="s">
        <v>429</v>
      </c>
      <c r="E11" s="559" t="s">
        <v>430</v>
      </c>
    </row>
    <row r="12" spans="3:7" ht="18.75">
      <c r="C12" s="560"/>
      <c r="D12" s="561">
        <f>53.06*0.1/1000</f>
        <v>5.3060000000000008E-3</v>
      </c>
      <c r="E12" s="562" t="s">
        <v>431</v>
      </c>
    </row>
    <row r="13" spans="3:7" ht="18.75">
      <c r="C13" s="563"/>
      <c r="D13" s="564">
        <f>D12*2204.62</f>
        <v>11.697713720000001</v>
      </c>
      <c r="E13" s="565" t="s">
        <v>432</v>
      </c>
    </row>
    <row r="14" spans="3:7" ht="18.75">
      <c r="C14" s="563" t="s">
        <v>433</v>
      </c>
      <c r="D14" s="566">
        <f>D13*10</f>
        <v>116.97713720000002</v>
      </c>
      <c r="E14" s="565" t="s">
        <v>434</v>
      </c>
    </row>
    <row r="15" spans="3:7" ht="18.75">
      <c r="C15" s="563"/>
      <c r="D15" s="567">
        <v>5.4440000000000002E-2</v>
      </c>
      <c r="E15" s="565" t="s">
        <v>435</v>
      </c>
      <c r="F15" s="17"/>
    </row>
    <row r="16" spans="3:7" ht="19.5" thickBot="1">
      <c r="C16" s="568"/>
      <c r="D16" s="569">
        <f>D15*2.204</f>
        <v>0.11998576000000001</v>
      </c>
      <c r="E16" s="570" t="s">
        <v>436</v>
      </c>
    </row>
    <row r="17" spans="2:29" ht="20.25" customHeight="1">
      <c r="C17" s="560"/>
      <c r="D17" s="571">
        <v>0.21064475489616943</v>
      </c>
      <c r="E17" s="562" t="s">
        <v>437</v>
      </c>
    </row>
    <row r="18" spans="2:29" ht="20.25" customHeight="1">
      <c r="C18" s="563" t="s">
        <v>438</v>
      </c>
      <c r="D18" s="572">
        <v>2.1064475489616943E-4</v>
      </c>
      <c r="E18" s="565" t="s">
        <v>439</v>
      </c>
      <c r="H18" s="18"/>
      <c r="I18" s="18"/>
      <c r="J18" s="18"/>
      <c r="K18" s="18"/>
      <c r="L18" s="18"/>
      <c r="M18" s="18"/>
      <c r="N18" s="18"/>
      <c r="O18" s="18"/>
      <c r="P18" s="18"/>
      <c r="Q18" s="18"/>
      <c r="R18" s="18"/>
      <c r="S18" s="18"/>
      <c r="T18" s="18"/>
      <c r="U18" s="18"/>
      <c r="V18" s="18"/>
      <c r="W18" s="18"/>
      <c r="X18" s="18"/>
      <c r="Y18" s="18"/>
      <c r="Z18" s="18"/>
      <c r="AA18" s="19"/>
      <c r="AB18" s="19"/>
      <c r="AC18" s="18"/>
    </row>
    <row r="19" spans="2:29" ht="20.25" customHeight="1">
      <c r="C19" s="563" t="s">
        <v>427</v>
      </c>
      <c r="D19" s="573">
        <v>464.39163953919302</v>
      </c>
      <c r="E19" s="565" t="s">
        <v>440</v>
      </c>
      <c r="H19" s="18"/>
      <c r="I19" s="18"/>
      <c r="J19" s="18"/>
      <c r="K19" s="18"/>
      <c r="L19" s="18"/>
      <c r="M19" s="18"/>
    </row>
    <row r="20" spans="2:29" ht="20.25" customHeight="1" thickBot="1">
      <c r="C20" s="563"/>
      <c r="D20" s="574">
        <v>0.46439163953919305</v>
      </c>
      <c r="E20" s="575" t="s">
        <v>441</v>
      </c>
      <c r="H20" s="18"/>
      <c r="I20" s="18"/>
      <c r="J20" s="18"/>
      <c r="K20" s="18"/>
      <c r="L20" s="18"/>
      <c r="M20" s="18"/>
    </row>
    <row r="21" spans="2:29">
      <c r="C21" s="576" t="s">
        <v>442</v>
      </c>
      <c r="D21" s="577"/>
      <c r="E21" s="577"/>
      <c r="F21" s="577"/>
      <c r="G21" s="578"/>
      <c r="H21" s="18"/>
      <c r="I21" s="18"/>
      <c r="J21" s="18"/>
      <c r="K21" s="18"/>
      <c r="L21" s="18"/>
      <c r="M21" s="18"/>
    </row>
    <row r="22" spans="2:29">
      <c r="C22" s="579" t="s">
        <v>443</v>
      </c>
      <c r="D22" s="438"/>
      <c r="E22" s="438"/>
      <c r="F22" s="438"/>
      <c r="G22" s="580"/>
      <c r="H22" s="20"/>
      <c r="I22" s="20"/>
      <c r="J22" s="20"/>
      <c r="K22" s="20"/>
      <c r="L22" s="20"/>
      <c r="M22" s="18"/>
    </row>
    <row r="23" spans="2:29">
      <c r="C23" s="581" t="s">
        <v>444</v>
      </c>
      <c r="D23" s="438"/>
      <c r="E23" s="438"/>
      <c r="F23" s="438"/>
      <c r="G23" s="580"/>
      <c r="H23" s="20"/>
      <c r="I23" s="20"/>
      <c r="J23" s="20"/>
      <c r="K23" s="20"/>
      <c r="L23" s="20"/>
      <c r="M23" s="18"/>
    </row>
    <row r="24" spans="2:29">
      <c r="C24" s="579" t="s">
        <v>445</v>
      </c>
      <c r="D24" s="438"/>
      <c r="E24" s="438"/>
      <c r="F24" s="438"/>
      <c r="G24" s="580"/>
      <c r="H24" s="20"/>
      <c r="I24" s="20"/>
      <c r="J24" s="20"/>
      <c r="K24" s="20"/>
      <c r="L24" s="20"/>
      <c r="M24" s="18"/>
    </row>
    <row r="25" spans="2:29" s="583" customFormat="1" ht="15.75" customHeight="1">
      <c r="B25" s="582"/>
      <c r="C25" s="246" t="s">
        <v>446</v>
      </c>
      <c r="D25" s="21"/>
      <c r="E25" s="21"/>
      <c r="F25" s="21"/>
      <c r="G25" s="22"/>
      <c r="H25" s="582"/>
      <c r="I25" s="582"/>
      <c r="J25" s="582"/>
      <c r="K25" s="582"/>
      <c r="L25" s="582"/>
      <c r="M25" s="23"/>
    </row>
    <row r="26" spans="2:29" ht="6.75" customHeight="1">
      <c r="C26" s="581"/>
      <c r="D26" s="10"/>
      <c r="E26" s="10"/>
      <c r="F26" s="10"/>
      <c r="G26" s="584"/>
      <c r="H26" s="10"/>
      <c r="I26" s="10"/>
      <c r="J26" s="10"/>
      <c r="K26" s="10"/>
      <c r="L26" s="10"/>
      <c r="M26" s="18"/>
    </row>
    <row r="27" spans="2:29" ht="15.75" customHeight="1">
      <c r="C27" s="581" t="s">
        <v>447</v>
      </c>
      <c r="D27" s="10"/>
      <c r="E27" s="10"/>
      <c r="F27" s="10"/>
      <c r="G27" s="584"/>
      <c r="H27" s="10"/>
      <c r="I27" s="10"/>
      <c r="J27" s="10"/>
      <c r="K27" s="10"/>
      <c r="L27" s="10"/>
      <c r="M27" s="18"/>
    </row>
    <row r="28" spans="2:29">
      <c r="C28" s="30" t="s">
        <v>448</v>
      </c>
      <c r="D28" s="10"/>
      <c r="E28" s="10"/>
      <c r="F28" s="10"/>
      <c r="G28" s="584"/>
      <c r="H28" s="10"/>
      <c r="I28" s="10"/>
      <c r="J28" s="10"/>
      <c r="K28" s="10"/>
      <c r="L28" s="10"/>
      <c r="M28" s="18"/>
    </row>
    <row r="29" spans="2:29" ht="6.75" customHeight="1">
      <c r="C29" s="24"/>
      <c r="D29" s="25"/>
      <c r="E29" s="25"/>
      <c r="F29" s="25"/>
      <c r="G29" s="585"/>
      <c r="H29" s="18"/>
      <c r="I29" s="18"/>
      <c r="J29" s="18"/>
      <c r="K29" s="18"/>
      <c r="L29" s="18"/>
      <c r="M29" s="18"/>
    </row>
    <row r="30" spans="2:29">
      <c r="C30" s="581" t="s">
        <v>449</v>
      </c>
      <c r="D30" s="586"/>
      <c r="E30" s="586"/>
      <c r="F30" s="586"/>
      <c r="G30" s="585"/>
      <c r="H30" s="18"/>
      <c r="I30" s="18"/>
      <c r="J30" s="18"/>
      <c r="K30" s="18"/>
      <c r="L30" s="18"/>
      <c r="M30" s="18"/>
    </row>
    <row r="31" spans="2:29" ht="16.5" thickBot="1">
      <c r="C31" s="37" t="s">
        <v>450</v>
      </c>
      <c r="D31" s="26"/>
      <c r="E31" s="26"/>
      <c r="F31" s="26"/>
      <c r="G31" s="587"/>
      <c r="H31" s="18"/>
      <c r="I31" s="18"/>
      <c r="J31" s="18"/>
      <c r="K31" s="18"/>
      <c r="L31" s="18"/>
      <c r="M31" s="18"/>
    </row>
    <row r="32" spans="2:29">
      <c r="C32" s="25"/>
      <c r="D32" s="25"/>
      <c r="E32" s="25"/>
      <c r="F32" s="25"/>
      <c r="H32" s="18"/>
      <c r="I32" s="18"/>
      <c r="J32" s="18"/>
      <c r="K32" s="18"/>
      <c r="L32" s="18"/>
      <c r="M32" s="18"/>
    </row>
    <row r="33" spans="2:13" ht="15" customHeight="1" thickBot="1">
      <c r="H33" s="18"/>
      <c r="I33" s="18"/>
      <c r="J33" s="18"/>
      <c r="K33" s="18"/>
      <c r="L33" s="18"/>
      <c r="M33" s="18"/>
    </row>
    <row r="34" spans="2:13">
      <c r="C34" s="588" t="s">
        <v>451</v>
      </c>
      <c r="D34" s="589"/>
      <c r="E34" s="589"/>
      <c r="F34" s="589"/>
      <c r="G34" s="589"/>
      <c r="H34" s="589"/>
      <c r="I34" s="590"/>
      <c r="J34" s="18"/>
      <c r="K34" s="18"/>
      <c r="L34" s="18"/>
      <c r="M34" s="18"/>
    </row>
    <row r="35" spans="2:13" ht="19.5" thickBot="1">
      <c r="C35" s="591" t="s">
        <v>452</v>
      </c>
      <c r="D35" s="592"/>
      <c r="E35" s="592"/>
      <c r="F35" s="592"/>
      <c r="G35" s="592"/>
      <c r="H35" s="592"/>
      <c r="I35" s="593"/>
      <c r="J35" s="18"/>
      <c r="K35" s="18"/>
      <c r="L35" s="18"/>
      <c r="M35" s="18"/>
    </row>
    <row r="36" spans="2:13" ht="32.25" thickBot="1">
      <c r="C36" s="594" t="s">
        <v>453</v>
      </c>
      <c r="D36" s="595" t="s">
        <v>454</v>
      </c>
      <c r="E36" s="595" t="s">
        <v>455</v>
      </c>
      <c r="F36" s="595" t="s">
        <v>456</v>
      </c>
      <c r="G36" s="595" t="s">
        <v>457</v>
      </c>
      <c r="H36" s="595" t="s">
        <v>458</v>
      </c>
      <c r="I36" s="596" t="s">
        <v>459</v>
      </c>
      <c r="J36" s="18"/>
      <c r="K36" s="18"/>
      <c r="L36" s="18"/>
      <c r="M36" s="18"/>
    </row>
    <row r="37" spans="2:13" ht="20.25" customHeight="1">
      <c r="C37" s="597" t="s">
        <v>460</v>
      </c>
      <c r="D37" s="598"/>
      <c r="E37" s="599"/>
      <c r="F37" s="599"/>
      <c r="G37" s="599"/>
      <c r="H37" s="599"/>
      <c r="I37" s="600"/>
      <c r="J37" s="18"/>
      <c r="K37" s="18"/>
      <c r="L37" s="18"/>
      <c r="M37" s="18"/>
    </row>
    <row r="38" spans="2:13" ht="20.25" customHeight="1">
      <c r="B38" s="10" t="s">
        <v>461</v>
      </c>
      <c r="C38" s="601" t="s">
        <v>462</v>
      </c>
      <c r="D38" s="602">
        <v>280</v>
      </c>
      <c r="E38" s="603">
        <f>D38*0.00045359</f>
        <v>0.12700520000000001</v>
      </c>
      <c r="F38" s="603">
        <f>D38/1020</f>
        <v>0.27450980392156865</v>
      </c>
      <c r="G38" s="604">
        <f>F38*0.00045359</f>
        <v>1.2451490196078432E-4</v>
      </c>
      <c r="H38" s="603">
        <f>F38/10</f>
        <v>2.7450980392156866E-2</v>
      </c>
      <c r="I38" s="605">
        <f>H38*0.00045359</f>
        <v>1.2451490196078434E-5</v>
      </c>
      <c r="J38" s="18"/>
      <c r="K38" s="18"/>
      <c r="L38" s="18"/>
      <c r="M38" s="18"/>
    </row>
    <row r="39" spans="2:13" ht="20.25" customHeight="1">
      <c r="B39" s="10" t="s">
        <v>463</v>
      </c>
      <c r="C39" s="601" t="s">
        <v>464</v>
      </c>
      <c r="D39" s="606">
        <v>190</v>
      </c>
      <c r="E39" s="607">
        <f t="shared" ref="E39:E41" si="0">D39*0.00045359</f>
        <v>8.6182100000000011E-2</v>
      </c>
      <c r="F39" s="607">
        <f>D39/1020</f>
        <v>0.18627450980392157</v>
      </c>
      <c r="G39" s="608">
        <f t="shared" ref="G39:G41" si="1">F39*0.00045359</f>
        <v>8.4492254901960789E-5</v>
      </c>
      <c r="H39" s="607">
        <f>F39/10</f>
        <v>1.8627450980392157E-2</v>
      </c>
      <c r="I39" s="609">
        <f>H39*0.00045359</f>
        <v>8.4492254901960782E-6</v>
      </c>
      <c r="J39" s="18"/>
      <c r="K39" s="18"/>
      <c r="L39" s="18"/>
      <c r="M39" s="18"/>
    </row>
    <row r="40" spans="2:13" ht="20.25" customHeight="1">
      <c r="B40" s="10" t="s">
        <v>465</v>
      </c>
      <c r="C40" s="601" t="s">
        <v>466</v>
      </c>
      <c r="D40" s="606">
        <v>140</v>
      </c>
      <c r="E40" s="607">
        <f t="shared" si="0"/>
        <v>6.3502600000000006E-2</v>
      </c>
      <c r="F40" s="607">
        <f>D40/1020</f>
        <v>0.13725490196078433</v>
      </c>
      <c r="G40" s="608">
        <f t="shared" si="1"/>
        <v>6.225745098039216E-5</v>
      </c>
      <c r="H40" s="607">
        <f>F40/10</f>
        <v>1.3725490196078433E-2</v>
      </c>
      <c r="I40" s="609">
        <f>H40*0.00045359</f>
        <v>6.2257450980392171E-6</v>
      </c>
      <c r="J40" s="18"/>
      <c r="K40" s="18"/>
      <c r="L40" s="18"/>
      <c r="M40" s="18"/>
    </row>
    <row r="41" spans="2:13" ht="20.25" customHeight="1" thickBot="1">
      <c r="B41" s="10" t="s">
        <v>467</v>
      </c>
      <c r="C41" s="610" t="s">
        <v>468</v>
      </c>
      <c r="D41" s="611">
        <v>100</v>
      </c>
      <c r="E41" s="612">
        <f t="shared" si="0"/>
        <v>4.5359000000000003E-2</v>
      </c>
      <c r="F41" s="612">
        <f>D41/1020</f>
        <v>9.8039215686274508E-2</v>
      </c>
      <c r="G41" s="613">
        <f t="shared" si="1"/>
        <v>4.4469607843137257E-5</v>
      </c>
      <c r="H41" s="612">
        <f>F41/10</f>
        <v>9.8039215686274508E-3</v>
      </c>
      <c r="I41" s="614">
        <f>H41*0.00045359</f>
        <v>4.4469607843137257E-6</v>
      </c>
      <c r="J41" s="18"/>
      <c r="K41" s="18"/>
      <c r="L41" s="18"/>
      <c r="M41" s="18"/>
    </row>
    <row r="42" spans="2:13" ht="20.25" customHeight="1">
      <c r="B42" s="584"/>
      <c r="C42" s="615" t="s">
        <v>469</v>
      </c>
      <c r="D42" s="616"/>
      <c r="E42" s="617"/>
      <c r="F42" s="617"/>
      <c r="G42" s="617"/>
      <c r="H42" s="617"/>
      <c r="I42" s="618"/>
      <c r="J42" s="18"/>
      <c r="K42" s="18"/>
      <c r="L42" s="18"/>
      <c r="M42" s="18"/>
    </row>
    <row r="43" spans="2:13" ht="20.25" customHeight="1">
      <c r="B43" s="584" t="s">
        <v>470</v>
      </c>
      <c r="C43" s="601" t="s">
        <v>471</v>
      </c>
      <c r="D43" s="602">
        <v>100</v>
      </c>
      <c r="E43" s="603">
        <f>D43*0.00045359</f>
        <v>4.5359000000000003E-2</v>
      </c>
      <c r="F43" s="603">
        <f>D43/1020</f>
        <v>9.8039215686274508E-2</v>
      </c>
      <c r="G43" s="604">
        <f>F43*0.00045359</f>
        <v>4.4469607843137257E-5</v>
      </c>
      <c r="H43" s="603">
        <f>F43/10</f>
        <v>9.8039215686274508E-3</v>
      </c>
      <c r="I43" s="605">
        <f>H43*0.00045359</f>
        <v>4.4469607843137257E-6</v>
      </c>
      <c r="J43" s="18"/>
      <c r="K43" s="18"/>
      <c r="L43" s="18"/>
      <c r="M43" s="18"/>
    </row>
    <row r="44" spans="2:13" ht="20.25" customHeight="1">
      <c r="B44" s="10" t="s">
        <v>472</v>
      </c>
      <c r="C44" s="601" t="s">
        <v>466</v>
      </c>
      <c r="D44" s="606">
        <v>50</v>
      </c>
      <c r="E44" s="607">
        <f>D44*0.00045359</f>
        <v>2.2679500000000002E-2</v>
      </c>
      <c r="F44" s="607">
        <f>D44/1020</f>
        <v>4.9019607843137254E-2</v>
      </c>
      <c r="G44" s="608">
        <f>F44*0.00045359</f>
        <v>2.2234803921568629E-5</v>
      </c>
      <c r="H44" s="607">
        <f>F44/10</f>
        <v>4.9019607843137254E-3</v>
      </c>
      <c r="I44" s="609">
        <f>H44*0.00045359</f>
        <v>2.2234803921568629E-6</v>
      </c>
      <c r="J44" s="18"/>
      <c r="K44" s="18"/>
      <c r="L44" s="18"/>
      <c r="M44" s="18"/>
    </row>
    <row r="45" spans="2:13" ht="35.25" thickBot="1">
      <c r="B45" s="10" t="s">
        <v>473</v>
      </c>
      <c r="C45" s="619" t="s">
        <v>474</v>
      </c>
      <c r="D45" s="611">
        <v>32</v>
      </c>
      <c r="E45" s="612">
        <f>D45*0.00045359</f>
        <v>1.4514880000000001E-2</v>
      </c>
      <c r="F45" s="612">
        <f>D45/1020</f>
        <v>3.1372549019607843E-2</v>
      </c>
      <c r="G45" s="613">
        <f>F45*0.00045359</f>
        <v>1.4230274509803922E-5</v>
      </c>
      <c r="H45" s="612">
        <f>F45/10</f>
        <v>3.1372549019607842E-3</v>
      </c>
      <c r="I45" s="614">
        <f>H45*0.00045359</f>
        <v>1.4230274509803922E-6</v>
      </c>
      <c r="J45" s="18"/>
      <c r="K45" s="18"/>
      <c r="L45" s="18"/>
      <c r="M45" s="18"/>
    </row>
    <row r="46" spans="2:13" ht="20.25" customHeight="1">
      <c r="B46" s="584"/>
      <c r="C46" s="615" t="s">
        <v>475</v>
      </c>
      <c r="D46" s="616"/>
      <c r="E46" s="617"/>
      <c r="F46" s="617"/>
      <c r="G46" s="617"/>
      <c r="H46" s="617"/>
      <c r="I46" s="618"/>
      <c r="J46" s="18"/>
      <c r="K46" s="18"/>
      <c r="L46" s="18"/>
      <c r="M46" s="18"/>
    </row>
    <row r="47" spans="2:13" ht="20.25" customHeight="1">
      <c r="B47" s="584" t="s">
        <v>476</v>
      </c>
      <c r="C47" s="601" t="s">
        <v>471</v>
      </c>
      <c r="D47" s="602">
        <v>170</v>
      </c>
      <c r="E47" s="603">
        <f>D47*0.00045359</f>
        <v>7.7110300000000007E-2</v>
      </c>
      <c r="F47" s="603">
        <f>D47/1020</f>
        <v>0.16666666666666666</v>
      </c>
      <c r="G47" s="604">
        <f>F47*0.00045359</f>
        <v>7.5598333333333338E-5</v>
      </c>
      <c r="H47" s="603">
        <f>F47/10</f>
        <v>1.6666666666666666E-2</v>
      </c>
      <c r="I47" s="605">
        <f>H47*0.00045359</f>
        <v>7.5598333333333334E-6</v>
      </c>
      <c r="J47" s="18"/>
      <c r="K47" s="18"/>
      <c r="L47" s="18"/>
      <c r="M47" s="18"/>
    </row>
    <row r="48" spans="2:13" ht="20.25" customHeight="1" thickBot="1">
      <c r="B48" s="10" t="s">
        <v>477</v>
      </c>
      <c r="C48" s="610" t="s">
        <v>468</v>
      </c>
      <c r="D48" s="620">
        <v>76</v>
      </c>
      <c r="E48" s="621">
        <f>D48*0.00045359</f>
        <v>3.4472840000000005E-2</v>
      </c>
      <c r="F48" s="621">
        <f>D48/1020</f>
        <v>7.4509803921568626E-2</v>
      </c>
      <c r="G48" s="622">
        <f>F48*0.00045359</f>
        <v>3.3796901960784313E-5</v>
      </c>
      <c r="H48" s="621">
        <f>F48/10</f>
        <v>7.4509803921568628E-3</v>
      </c>
      <c r="I48" s="623">
        <f>H48*0.00045359</f>
        <v>3.3796901960784315E-6</v>
      </c>
      <c r="J48" s="18"/>
      <c r="K48" s="18"/>
      <c r="L48" s="18"/>
      <c r="M48" s="18"/>
    </row>
    <row r="49" spans="3:13" ht="20.25" customHeight="1" thickBot="1">
      <c r="C49" s="624" t="s">
        <v>478</v>
      </c>
      <c r="D49" s="625">
        <f>AVERAGE(D38:D41,D43:D45,D47:D48)</f>
        <v>126.44444444444444</v>
      </c>
      <c r="E49" s="626">
        <f t="shared" ref="E49:I49" si="2">AVERAGE(E38:E41,E43:E45,E47:E48)</f>
        <v>5.7353935555555555E-2</v>
      </c>
      <c r="F49" s="626">
        <f t="shared" si="2"/>
        <v>0.12396514161220044</v>
      </c>
      <c r="G49" s="627">
        <f t="shared" si="2"/>
        <v>5.6229348583877996E-5</v>
      </c>
      <c r="H49" s="626">
        <f>AVERAGE(H38:H41,H43:H45,H47:H48)</f>
        <v>1.2396514161220042E-2</v>
      </c>
      <c r="I49" s="628">
        <f t="shared" si="2"/>
        <v>5.6229348583878005E-6</v>
      </c>
      <c r="J49" s="18"/>
      <c r="K49" s="18"/>
      <c r="L49" s="18"/>
      <c r="M49" s="18"/>
    </row>
    <row r="50" spans="3:13" ht="20.25" customHeight="1" thickBot="1">
      <c r="C50" s="591" t="s">
        <v>479</v>
      </c>
      <c r="D50" s="592"/>
      <c r="E50" s="592"/>
      <c r="F50" s="592"/>
      <c r="G50" s="592"/>
      <c r="H50" s="592"/>
      <c r="I50" s="593"/>
      <c r="J50" s="18"/>
      <c r="K50" s="18"/>
      <c r="L50" s="18"/>
      <c r="M50" s="18"/>
    </row>
    <row r="51" spans="3:13" ht="20.25" customHeight="1">
      <c r="C51" s="629" t="s">
        <v>480</v>
      </c>
      <c r="D51" s="630" t="s">
        <v>481</v>
      </c>
      <c r="E51" s="630" t="s">
        <v>482</v>
      </c>
      <c r="F51" s="630" t="s">
        <v>483</v>
      </c>
      <c r="G51" s="630" t="s">
        <v>484</v>
      </c>
      <c r="H51" s="630" t="s">
        <v>485</v>
      </c>
      <c r="I51" s="631" t="s">
        <v>486</v>
      </c>
      <c r="J51" s="18"/>
      <c r="K51" s="18"/>
      <c r="L51" s="18"/>
      <c r="M51" s="18"/>
    </row>
    <row r="52" spans="3:13" ht="20.25" customHeight="1">
      <c r="C52" s="632" t="s">
        <v>487</v>
      </c>
      <c r="D52" s="606">
        <v>7.6</v>
      </c>
      <c r="E52" s="607">
        <f>D52*0.00045359</f>
        <v>3.4472840000000001E-3</v>
      </c>
      <c r="F52" s="607">
        <f>D52/1020</f>
        <v>7.4509803921568628E-3</v>
      </c>
      <c r="G52" s="633">
        <f>F52*0.00045359</f>
        <v>3.3796901960784315E-6</v>
      </c>
      <c r="H52" s="634">
        <f>F52/10</f>
        <v>7.4509803921568628E-4</v>
      </c>
      <c r="I52" s="635">
        <f>H52*0.00045359</f>
        <v>3.3796901960784317E-7</v>
      </c>
      <c r="J52" s="18"/>
      <c r="K52" s="18"/>
      <c r="L52" s="18"/>
      <c r="M52" s="18"/>
    </row>
    <row r="53" spans="3:13" ht="20.25" customHeight="1">
      <c r="C53" s="632" t="s">
        <v>488</v>
      </c>
      <c r="D53" s="606">
        <v>5.7</v>
      </c>
      <c r="E53" s="607">
        <f t="shared" ref="E53:E55" si="3">D53*0.00045359</f>
        <v>2.5854630000000001E-3</v>
      </c>
      <c r="F53" s="607">
        <f>D53/1020</f>
        <v>5.5882352941176473E-3</v>
      </c>
      <c r="G53" s="633">
        <f t="shared" ref="G53:G55" si="4">F53*0.00045359</f>
        <v>2.5347676470588238E-6</v>
      </c>
      <c r="H53" s="634">
        <f t="shared" ref="H53:H55" si="5">F53/10</f>
        <v>5.5882352941176471E-4</v>
      </c>
      <c r="I53" s="635">
        <f>H53*0.00045359</f>
        <v>2.5347676470588235E-7</v>
      </c>
      <c r="J53" s="18"/>
      <c r="K53" s="18"/>
      <c r="L53" s="18"/>
      <c r="M53" s="18"/>
    </row>
    <row r="54" spans="3:13" ht="20.25" customHeight="1">
      <c r="C54" s="632" t="s">
        <v>489</v>
      </c>
      <c r="D54" s="606">
        <v>1.9</v>
      </c>
      <c r="E54" s="607">
        <f t="shared" si="3"/>
        <v>8.6182100000000003E-4</v>
      </c>
      <c r="F54" s="607">
        <f>D54/1020</f>
        <v>1.8627450980392157E-3</v>
      </c>
      <c r="G54" s="633">
        <f t="shared" si="4"/>
        <v>8.4492254901960787E-7</v>
      </c>
      <c r="H54" s="634">
        <f t="shared" si="5"/>
        <v>1.8627450980392157E-4</v>
      </c>
      <c r="I54" s="635">
        <f>H54*0.00045359</f>
        <v>8.4492254901960792E-8</v>
      </c>
      <c r="J54" s="18"/>
      <c r="K54" s="18"/>
      <c r="L54" s="18"/>
      <c r="M54" s="18"/>
    </row>
    <row r="55" spans="3:13" ht="20.25" customHeight="1" thickBot="1">
      <c r="C55" s="636" t="s">
        <v>490</v>
      </c>
      <c r="D55" s="611">
        <v>8.1999999999999993</v>
      </c>
      <c r="E55" s="612">
        <f t="shared" si="3"/>
        <v>3.7194379999999998E-3</v>
      </c>
      <c r="F55" s="612">
        <f>D55/1020</f>
        <v>8.0392156862745083E-3</v>
      </c>
      <c r="G55" s="637">
        <f t="shared" si="4"/>
        <v>3.6465078431372544E-6</v>
      </c>
      <c r="H55" s="638">
        <f t="shared" si="5"/>
        <v>8.0392156862745087E-4</v>
      </c>
      <c r="I55" s="639">
        <f>H55*0.00045359</f>
        <v>3.6465078431372545E-7</v>
      </c>
      <c r="J55" s="18"/>
      <c r="K55" s="18"/>
      <c r="L55" s="18"/>
      <c r="M55" s="18"/>
    </row>
    <row r="56" spans="3:13">
      <c r="C56" s="640" t="s">
        <v>491</v>
      </c>
      <c r="D56" s="641"/>
      <c r="E56" s="641"/>
      <c r="F56" s="641"/>
      <c r="G56" s="641"/>
      <c r="H56" s="641"/>
      <c r="I56" s="642"/>
      <c r="J56" s="18"/>
      <c r="K56" s="18"/>
      <c r="L56" s="18"/>
      <c r="M56" s="18"/>
    </row>
    <row r="57" spans="3:13">
      <c r="C57" s="643" t="s">
        <v>492</v>
      </c>
      <c r="D57" s="644"/>
      <c r="E57" s="644"/>
      <c r="F57" s="644"/>
      <c r="G57" s="644"/>
      <c r="H57" s="644"/>
      <c r="I57" s="645"/>
      <c r="J57" s="18"/>
      <c r="K57" s="18"/>
      <c r="L57" s="18"/>
      <c r="M57" s="18"/>
    </row>
    <row r="58" spans="3:13">
      <c r="C58" s="646" t="s">
        <v>493</v>
      </c>
      <c r="D58" s="647"/>
      <c r="E58" s="647"/>
      <c r="F58" s="647"/>
      <c r="G58" s="647"/>
      <c r="H58" s="647"/>
      <c r="I58" s="648"/>
      <c r="J58" s="18"/>
      <c r="K58" s="18"/>
      <c r="L58" s="18"/>
      <c r="M58" s="18"/>
    </row>
    <row r="59" spans="3:13">
      <c r="C59" s="643" t="s">
        <v>494</v>
      </c>
      <c r="D59" s="644"/>
      <c r="E59" s="644"/>
      <c r="F59" s="644"/>
      <c r="G59" s="644"/>
      <c r="H59" s="644"/>
      <c r="I59" s="645"/>
      <c r="J59" s="18"/>
      <c r="K59" s="18"/>
      <c r="L59" s="18"/>
      <c r="M59" s="18"/>
    </row>
    <row r="60" spans="3:13">
      <c r="C60" s="649" t="s">
        <v>495</v>
      </c>
      <c r="D60" s="650"/>
      <c r="E60" s="650"/>
      <c r="F60" s="650"/>
      <c r="G60" s="650"/>
      <c r="H60" s="650"/>
      <c r="I60" s="651"/>
      <c r="J60" s="18"/>
      <c r="K60" s="18"/>
      <c r="L60" s="18"/>
      <c r="M60" s="18"/>
    </row>
    <row r="61" spans="3:13">
      <c r="C61" s="643" t="s">
        <v>496</v>
      </c>
      <c r="D61" s="644"/>
      <c r="E61" s="644"/>
      <c r="F61" s="644"/>
      <c r="G61" s="644"/>
      <c r="H61" s="644"/>
      <c r="I61" s="645"/>
      <c r="J61" s="18"/>
      <c r="K61" s="18"/>
      <c r="L61" s="18"/>
      <c r="M61" s="18"/>
    </row>
    <row r="62" spans="3:13">
      <c r="C62" s="652" t="s">
        <v>497</v>
      </c>
      <c r="D62" s="653"/>
      <c r="E62" s="653"/>
      <c r="F62" s="653"/>
      <c r="G62" s="653"/>
      <c r="H62" s="653"/>
      <c r="I62" s="654"/>
      <c r="J62" s="18"/>
      <c r="K62" s="18"/>
      <c r="L62" s="18"/>
      <c r="M62" s="18"/>
    </row>
    <row r="63" spans="3:13">
      <c r="C63" s="649" t="s">
        <v>498</v>
      </c>
      <c r="D63" s="650"/>
      <c r="E63" s="650"/>
      <c r="F63" s="650"/>
      <c r="G63" s="650"/>
      <c r="H63" s="650"/>
      <c r="I63" s="651"/>
      <c r="J63" s="18"/>
      <c r="K63" s="18"/>
      <c r="L63" s="18"/>
      <c r="M63" s="18"/>
    </row>
    <row r="64" spans="3:13">
      <c r="C64" s="643" t="s">
        <v>499</v>
      </c>
      <c r="D64" s="644"/>
      <c r="E64" s="644"/>
      <c r="F64" s="644"/>
      <c r="G64" s="644"/>
      <c r="H64" s="644"/>
      <c r="I64" s="645"/>
      <c r="J64" s="18"/>
      <c r="K64" s="18"/>
      <c r="L64" s="18"/>
      <c r="M64" s="18"/>
    </row>
    <row r="65" spans="3:13">
      <c r="C65" s="649" t="s">
        <v>500</v>
      </c>
      <c r="D65" s="650"/>
      <c r="E65" s="650"/>
      <c r="F65" s="650"/>
      <c r="G65" s="650"/>
      <c r="H65" s="650"/>
      <c r="I65" s="651"/>
      <c r="J65" s="18"/>
      <c r="K65" s="18"/>
      <c r="L65" s="18"/>
      <c r="M65" s="18"/>
    </row>
    <row r="66" spans="3:13">
      <c r="C66" s="643" t="s">
        <v>501</v>
      </c>
      <c r="D66" s="644"/>
      <c r="E66" s="644"/>
      <c r="F66" s="644"/>
      <c r="G66" s="644"/>
      <c r="H66" s="644"/>
      <c r="I66" s="645"/>
      <c r="J66" s="18"/>
      <c r="K66" s="18"/>
      <c r="L66" s="18"/>
      <c r="M66" s="18"/>
    </row>
    <row r="67" spans="3:13">
      <c r="C67" s="643" t="s">
        <v>502</v>
      </c>
      <c r="D67" s="644"/>
      <c r="E67" s="644"/>
      <c r="F67" s="644"/>
      <c r="G67" s="644"/>
      <c r="H67" s="644"/>
      <c r="I67" s="645"/>
      <c r="J67" s="18"/>
      <c r="K67" s="18"/>
      <c r="L67" s="18"/>
      <c r="M67" s="18"/>
    </row>
    <row r="68" spans="3:13">
      <c r="C68" s="649" t="s">
        <v>503</v>
      </c>
      <c r="D68" s="650"/>
      <c r="E68" s="650"/>
      <c r="F68" s="650"/>
      <c r="G68" s="650"/>
      <c r="H68" s="650"/>
      <c r="I68" s="651"/>
      <c r="J68" s="18"/>
      <c r="K68" s="18"/>
      <c r="L68" s="18"/>
      <c r="M68" s="18"/>
    </row>
    <row r="69" spans="3:13" ht="20.100000000000001" customHeight="1" thickBot="1">
      <c r="C69" s="655" t="s">
        <v>504</v>
      </c>
      <c r="D69" s="656"/>
      <c r="E69" s="656"/>
      <c r="F69" s="656"/>
      <c r="G69" s="656"/>
      <c r="H69" s="656"/>
      <c r="I69" s="657"/>
      <c r="J69" s="18"/>
      <c r="K69" s="18"/>
      <c r="L69" s="18"/>
      <c r="M69" s="18"/>
    </row>
    <row r="70" spans="3:13">
      <c r="C70" s="658" t="s">
        <v>442</v>
      </c>
      <c r="D70" s="659"/>
      <c r="E70" s="659"/>
      <c r="F70" s="659"/>
      <c r="G70" s="659"/>
      <c r="H70" s="659"/>
      <c r="I70" s="660"/>
      <c r="J70" s="18"/>
      <c r="K70" s="18"/>
      <c r="L70" s="18"/>
      <c r="M70" s="18"/>
    </row>
    <row r="71" spans="3:13">
      <c r="C71" s="661" t="s">
        <v>505</v>
      </c>
      <c r="D71" s="586"/>
      <c r="E71" s="586"/>
      <c r="F71" s="586"/>
      <c r="G71" s="586"/>
      <c r="H71" s="586"/>
      <c r="I71" s="662"/>
      <c r="J71" s="18"/>
      <c r="K71" s="18"/>
      <c r="L71" s="18"/>
      <c r="M71" s="18"/>
    </row>
    <row r="72" spans="3:13">
      <c r="C72" s="661" t="s">
        <v>506</v>
      </c>
      <c r="I72" s="585"/>
      <c r="J72" s="27"/>
      <c r="K72" s="27"/>
      <c r="L72" s="27"/>
      <c r="M72" s="27"/>
    </row>
    <row r="73" spans="3:13">
      <c r="C73" s="28" t="s">
        <v>507</v>
      </c>
      <c r="E73" s="27"/>
      <c r="I73" s="585"/>
      <c r="J73" s="27"/>
      <c r="K73" s="27"/>
      <c r="L73" s="27"/>
      <c r="M73" s="27"/>
    </row>
    <row r="74" spans="3:13" ht="6.75" customHeight="1">
      <c r="C74" s="661"/>
      <c r="D74" s="29"/>
      <c r="E74" s="586"/>
      <c r="F74" s="586"/>
      <c r="G74" s="586"/>
      <c r="H74" s="586"/>
      <c r="I74" s="662"/>
      <c r="J74" s="18"/>
      <c r="K74" s="18"/>
      <c r="L74" s="18"/>
      <c r="M74" s="18"/>
    </row>
    <row r="75" spans="3:13">
      <c r="C75" s="581" t="s">
        <v>508</v>
      </c>
      <c r="D75" s="10"/>
      <c r="E75" s="10"/>
      <c r="F75" s="10"/>
      <c r="G75" s="10"/>
      <c r="H75" s="10"/>
      <c r="I75" s="662"/>
      <c r="J75" s="18"/>
      <c r="K75" s="18"/>
      <c r="L75" s="18"/>
      <c r="M75" s="18"/>
    </row>
    <row r="76" spans="3:13">
      <c r="C76" s="30" t="s">
        <v>509</v>
      </c>
      <c r="D76" s="21"/>
      <c r="E76" s="10"/>
      <c r="F76" s="10"/>
      <c r="G76" s="10"/>
      <c r="H76" s="10"/>
      <c r="I76" s="662"/>
      <c r="J76" s="18"/>
      <c r="K76" s="18"/>
      <c r="L76" s="18"/>
      <c r="M76" s="18"/>
    </row>
    <row r="77" spans="3:13" ht="6.75" customHeight="1">
      <c r="C77" s="581"/>
      <c r="D77" s="10"/>
      <c r="E77" s="10"/>
      <c r="F77" s="10"/>
      <c r="G77" s="10"/>
      <c r="H77" s="10"/>
      <c r="I77" s="662"/>
      <c r="J77" s="18"/>
      <c r="K77" s="18"/>
      <c r="L77" s="18"/>
      <c r="M77" s="18"/>
    </row>
    <row r="78" spans="3:13">
      <c r="C78" s="581" t="s">
        <v>510</v>
      </c>
      <c r="D78" s="10"/>
      <c r="E78" s="10"/>
      <c r="F78" s="10"/>
      <c r="G78" s="10"/>
      <c r="H78" s="10"/>
      <c r="I78" s="662"/>
      <c r="J78" s="18"/>
      <c r="K78" s="18"/>
      <c r="L78" s="18"/>
      <c r="M78" s="18"/>
    </row>
    <row r="79" spans="3:13" ht="16.5" thickBot="1">
      <c r="C79" s="31" t="s">
        <v>511</v>
      </c>
      <c r="D79" s="32"/>
      <c r="E79" s="663"/>
      <c r="F79" s="663"/>
      <c r="G79" s="663"/>
      <c r="H79" s="663"/>
      <c r="I79" s="664"/>
      <c r="J79" s="18"/>
      <c r="K79" s="18"/>
      <c r="L79" s="18"/>
      <c r="M79" s="18"/>
    </row>
    <row r="80" spans="3:13">
      <c r="C80" s="665"/>
      <c r="D80" s="665"/>
      <c r="E80" s="665"/>
      <c r="F80" s="665"/>
      <c r="G80" s="665"/>
      <c r="H80" s="665"/>
      <c r="I80" s="665"/>
      <c r="J80" s="18"/>
      <c r="K80" s="18"/>
      <c r="L80" s="18"/>
      <c r="M80" s="18"/>
    </row>
    <row r="81" spans="3:13" ht="16.5" thickBot="1">
      <c r="C81" s="33"/>
      <c r="D81" s="33"/>
      <c r="E81" s="33"/>
      <c r="F81" s="33"/>
      <c r="G81" s="33"/>
      <c r="H81" s="18"/>
      <c r="I81" s="18"/>
      <c r="J81" s="18"/>
      <c r="K81" s="18"/>
      <c r="L81" s="18"/>
      <c r="M81" s="18"/>
    </row>
    <row r="82" spans="3:13" ht="20.25" customHeight="1" thickBot="1">
      <c r="C82" s="666" t="s">
        <v>512</v>
      </c>
      <c r="D82" s="667"/>
      <c r="E82" s="667"/>
      <c r="F82" s="667"/>
      <c r="G82" s="668"/>
      <c r="H82" s="18"/>
      <c r="I82" s="18"/>
      <c r="J82" s="18"/>
      <c r="K82" s="18"/>
      <c r="L82" s="18"/>
      <c r="M82" s="18"/>
    </row>
    <row r="83" spans="3:13" ht="20.25" customHeight="1">
      <c r="C83" s="629" t="s">
        <v>480</v>
      </c>
      <c r="D83" s="630" t="s">
        <v>513</v>
      </c>
      <c r="E83" s="630" t="s">
        <v>514</v>
      </c>
      <c r="F83" s="630" t="s">
        <v>440</v>
      </c>
      <c r="G83" s="631" t="s">
        <v>441</v>
      </c>
      <c r="H83" s="18"/>
      <c r="I83" s="18"/>
      <c r="J83" s="18"/>
      <c r="K83" s="18"/>
      <c r="L83" s="18"/>
      <c r="M83" s="18"/>
    </row>
    <row r="84" spans="3:13" ht="20.25" customHeight="1">
      <c r="C84" s="669" t="s">
        <v>515</v>
      </c>
      <c r="D84" s="608">
        <v>7.2689081737967529E-6</v>
      </c>
      <c r="E84" s="670">
        <v>7.268908173796753E-9</v>
      </c>
      <c r="F84" s="607">
        <v>1.6025180338115796E-2</v>
      </c>
      <c r="G84" s="609">
        <v>1.6025180338115795E-5</v>
      </c>
      <c r="H84" s="18"/>
      <c r="I84" s="18"/>
      <c r="J84" s="18"/>
      <c r="K84" s="18"/>
      <c r="L84" s="18"/>
      <c r="M84" s="18"/>
    </row>
    <row r="85" spans="3:13" ht="20.25" customHeight="1">
      <c r="C85" s="669" t="s">
        <v>516</v>
      </c>
      <c r="D85" s="608">
        <v>4.4267827637501882E-5</v>
      </c>
      <c r="E85" s="670">
        <v>4.4267827637501882E-8</v>
      </c>
      <c r="F85" s="607">
        <v>9.7593738166189395E-2</v>
      </c>
      <c r="G85" s="609">
        <v>9.75937381661894E-5</v>
      </c>
      <c r="H85" s="18"/>
      <c r="I85" s="18"/>
      <c r="J85" s="18"/>
      <c r="K85" s="18"/>
      <c r="L85" s="18"/>
      <c r="M85" s="18"/>
    </row>
    <row r="86" spans="3:13" ht="20.25" customHeight="1">
      <c r="C86" s="669" t="s">
        <v>517</v>
      </c>
      <c r="D86" s="608">
        <v>1.1761128797019077E-5</v>
      </c>
      <c r="E86" s="670">
        <v>1.1761128797019078E-8</v>
      </c>
      <c r="F86" s="607">
        <v>2.5928819768484195E-2</v>
      </c>
      <c r="G86" s="609">
        <v>2.5928819768484197E-5</v>
      </c>
      <c r="H86" s="18"/>
      <c r="I86" s="18"/>
      <c r="J86" s="18"/>
      <c r="K86" s="18"/>
      <c r="L86" s="18"/>
      <c r="M86" s="18"/>
    </row>
    <row r="87" spans="3:13" ht="20.25" customHeight="1">
      <c r="C87" s="669" t="s">
        <v>518</v>
      </c>
      <c r="D87" s="608">
        <v>1.1283609281952136E-5</v>
      </c>
      <c r="E87" s="670">
        <v>1.1283609281952137E-8</v>
      </c>
      <c r="F87" s="607">
        <v>2.4876070695177319E-2</v>
      </c>
      <c r="G87" s="609">
        <v>2.4876070695177319E-5</v>
      </c>
      <c r="H87" s="18"/>
      <c r="I87" s="18"/>
      <c r="J87" s="18"/>
      <c r="K87" s="18"/>
      <c r="L87" s="18"/>
      <c r="M87" s="18"/>
    </row>
    <row r="88" spans="3:13" ht="20.25" customHeight="1" thickBot="1">
      <c r="C88" s="671" t="s">
        <v>519</v>
      </c>
      <c r="D88" s="622">
        <v>1.066460250316166E-5</v>
      </c>
      <c r="E88" s="672">
        <v>1.066460250316166E-8</v>
      </c>
      <c r="F88" s="621">
        <v>2.3511395970520259E-2</v>
      </c>
      <c r="G88" s="623">
        <v>2.3511395970520257E-5</v>
      </c>
      <c r="H88" s="18"/>
      <c r="I88" s="18"/>
      <c r="J88" s="18"/>
      <c r="K88" s="18"/>
      <c r="L88" s="18"/>
      <c r="M88" s="18"/>
    </row>
    <row r="89" spans="3:13" ht="20.25" customHeight="1">
      <c r="C89" s="576" t="s">
        <v>442</v>
      </c>
      <c r="D89" s="577"/>
      <c r="E89" s="577"/>
      <c r="F89" s="577"/>
      <c r="G89" s="577"/>
      <c r="H89" s="577"/>
      <c r="I89" s="578"/>
      <c r="J89" s="18"/>
      <c r="K89" s="18"/>
      <c r="L89" s="18"/>
      <c r="M89" s="18"/>
    </row>
    <row r="90" spans="3:13" ht="15.75" customHeight="1">
      <c r="C90" s="579" t="s">
        <v>520</v>
      </c>
      <c r="D90" s="673"/>
      <c r="E90" s="673"/>
      <c r="F90" s="673"/>
      <c r="G90" s="673"/>
      <c r="H90" s="673"/>
      <c r="I90" s="674"/>
      <c r="J90" s="20"/>
      <c r="K90" s="20"/>
      <c r="L90" s="20"/>
      <c r="M90" s="18"/>
    </row>
    <row r="91" spans="3:13">
      <c r="C91" s="581" t="s">
        <v>521</v>
      </c>
      <c r="D91" s="438"/>
      <c r="E91" s="438"/>
      <c r="F91" s="438"/>
      <c r="G91" s="438"/>
      <c r="H91" s="438"/>
      <c r="I91" s="580"/>
      <c r="J91" s="20"/>
      <c r="K91" s="20"/>
      <c r="L91" s="20"/>
      <c r="M91" s="18"/>
    </row>
    <row r="92" spans="3:13">
      <c r="C92" s="579" t="s">
        <v>522</v>
      </c>
      <c r="D92" s="438"/>
      <c r="E92" s="438"/>
      <c r="F92" s="438"/>
      <c r="G92" s="438"/>
      <c r="H92" s="438"/>
      <c r="I92" s="580"/>
      <c r="J92" s="20"/>
      <c r="K92" s="20"/>
      <c r="L92" s="20"/>
      <c r="M92" s="18"/>
    </row>
    <row r="93" spans="3:13" ht="15.75" customHeight="1">
      <c r="C93" s="246" t="s">
        <v>523</v>
      </c>
      <c r="D93" s="21"/>
      <c r="E93" s="21"/>
      <c r="F93" s="21"/>
      <c r="G93" s="21"/>
      <c r="H93" s="21"/>
      <c r="I93" s="22"/>
      <c r="J93" s="10"/>
      <c r="K93" s="10"/>
      <c r="L93" s="10"/>
      <c r="M93" s="18"/>
    </row>
    <row r="94" spans="3:13" ht="6.75" customHeight="1">
      <c r="C94" s="675"/>
      <c r="D94" s="10"/>
      <c r="E94" s="10"/>
      <c r="F94" s="10"/>
      <c r="G94" s="10"/>
      <c r="H94" s="10"/>
      <c r="I94" s="584"/>
      <c r="J94" s="10"/>
      <c r="K94" s="10"/>
      <c r="L94" s="10"/>
      <c r="M94" s="18"/>
    </row>
    <row r="95" spans="3:13" ht="15.75" customHeight="1">
      <c r="C95" s="581" t="s">
        <v>524</v>
      </c>
      <c r="D95" s="10"/>
      <c r="E95" s="10"/>
      <c r="F95" s="10"/>
      <c r="G95" s="10"/>
      <c r="H95" s="10"/>
      <c r="I95" s="584"/>
      <c r="J95" s="10"/>
      <c r="K95" s="10"/>
      <c r="L95" s="10"/>
      <c r="M95" s="18"/>
    </row>
    <row r="96" spans="3:13" ht="16.5" thickBot="1">
      <c r="C96" s="31" t="s">
        <v>448</v>
      </c>
      <c r="D96" s="663"/>
      <c r="E96" s="663"/>
      <c r="F96" s="663"/>
      <c r="G96" s="663"/>
      <c r="H96" s="663"/>
      <c r="I96" s="676"/>
      <c r="J96" s="10"/>
      <c r="K96" s="10"/>
      <c r="L96" s="10"/>
      <c r="M96" s="18"/>
    </row>
    <row r="97" spans="3:13">
      <c r="C97" s="677"/>
      <c r="D97" s="678"/>
      <c r="E97" s="679"/>
      <c r="F97" s="680"/>
      <c r="G97" s="678"/>
      <c r="H97" s="18"/>
      <c r="I97" s="18"/>
      <c r="J97" s="18"/>
      <c r="K97" s="18"/>
      <c r="L97" s="18"/>
      <c r="M97" s="18"/>
    </row>
    <row r="98" spans="3:13" ht="16.5" thickBot="1">
      <c r="C98" s="10"/>
      <c r="D98" s="10"/>
      <c r="E98" s="10"/>
      <c r="F98" s="10"/>
      <c r="G98" s="10"/>
      <c r="H98" s="18"/>
      <c r="I98" s="18"/>
      <c r="J98" s="18"/>
      <c r="K98" s="18"/>
      <c r="L98" s="18"/>
      <c r="M98" s="18"/>
    </row>
    <row r="99" spans="3:13" s="10" customFormat="1" ht="15" customHeight="1" thickBot="1">
      <c r="C99" s="681" t="s">
        <v>525</v>
      </c>
      <c r="D99" s="682"/>
      <c r="E99" s="682"/>
      <c r="F99" s="682"/>
      <c r="G99" s="682"/>
      <c r="H99" s="682"/>
      <c r="I99" s="682"/>
      <c r="J99" s="683"/>
      <c r="K99" s="18"/>
      <c r="L99" s="18"/>
      <c r="M99" s="18"/>
    </row>
    <row r="100" spans="3:13" s="10" customFormat="1" ht="33.75" customHeight="1">
      <c r="C100" s="684"/>
      <c r="D100" s="685" t="s">
        <v>526</v>
      </c>
      <c r="E100" s="686" t="s">
        <v>527</v>
      </c>
      <c r="F100" s="687" t="s">
        <v>442</v>
      </c>
      <c r="G100" s="688"/>
      <c r="H100" s="688"/>
      <c r="I100" s="688"/>
      <c r="J100" s="689"/>
      <c r="K100" s="18"/>
      <c r="L100" s="18"/>
      <c r="M100" s="18"/>
    </row>
    <row r="101" spans="3:13" s="10" customFormat="1" ht="18.75">
      <c r="C101" s="690" t="s">
        <v>528</v>
      </c>
      <c r="D101" s="691">
        <v>3327.7550000000001</v>
      </c>
      <c r="E101" s="692" t="s">
        <v>529</v>
      </c>
      <c r="F101" s="693" t="s">
        <v>530</v>
      </c>
      <c r="G101" s="694"/>
      <c r="H101" s="694"/>
      <c r="I101" s="694"/>
      <c r="J101" s="695"/>
      <c r="K101" s="18"/>
      <c r="L101" s="18"/>
      <c r="M101" s="18"/>
    </row>
    <row r="102" spans="3:13" s="10" customFormat="1" ht="18.75">
      <c r="C102" s="690" t="s">
        <v>531</v>
      </c>
      <c r="D102" s="691">
        <v>1810</v>
      </c>
      <c r="E102" s="692" t="s">
        <v>529</v>
      </c>
      <c r="F102" s="696" t="s">
        <v>532</v>
      </c>
      <c r="G102" s="697"/>
      <c r="H102" s="697"/>
      <c r="I102" s="697"/>
      <c r="J102" s="698"/>
      <c r="K102" s="18"/>
      <c r="L102" s="18"/>
      <c r="M102" s="18"/>
    </row>
    <row r="103" spans="3:13" s="10" customFormat="1" ht="18.75">
      <c r="C103" s="690" t="s">
        <v>533</v>
      </c>
      <c r="D103" s="691">
        <v>3</v>
      </c>
      <c r="E103" s="692" t="s">
        <v>529</v>
      </c>
      <c r="F103" s="696" t="s">
        <v>532</v>
      </c>
      <c r="G103" s="697"/>
      <c r="H103" s="697"/>
      <c r="I103" s="697"/>
      <c r="J103" s="698"/>
      <c r="K103" s="18"/>
      <c r="L103" s="18"/>
      <c r="M103" s="18"/>
    </row>
    <row r="104" spans="3:13" s="10" customFormat="1" ht="18.75">
      <c r="C104" s="690" t="s">
        <v>534</v>
      </c>
      <c r="D104" s="691">
        <v>3922</v>
      </c>
      <c r="E104" s="692" t="s">
        <v>529</v>
      </c>
      <c r="F104" s="696" t="s">
        <v>532</v>
      </c>
      <c r="G104" s="697"/>
      <c r="H104" s="697"/>
      <c r="I104" s="697"/>
      <c r="J104" s="698"/>
      <c r="K104" s="18"/>
      <c r="L104" s="18"/>
      <c r="M104" s="18"/>
    </row>
    <row r="105" spans="3:13" s="10" customFormat="1" ht="18.75">
      <c r="C105" s="690" t="s">
        <v>535</v>
      </c>
      <c r="D105" s="691">
        <v>1386</v>
      </c>
      <c r="E105" s="692" t="s">
        <v>529</v>
      </c>
      <c r="F105" s="696" t="s">
        <v>532</v>
      </c>
      <c r="G105" s="697"/>
      <c r="H105" s="697"/>
      <c r="I105" s="697"/>
      <c r="J105" s="698"/>
      <c r="K105" s="18"/>
      <c r="L105" s="18"/>
      <c r="M105" s="18"/>
    </row>
    <row r="106" spans="3:13" s="10" customFormat="1" ht="18.75">
      <c r="C106" s="690" t="s">
        <v>536</v>
      </c>
      <c r="D106" s="691">
        <v>1396</v>
      </c>
      <c r="E106" s="692" t="s">
        <v>529</v>
      </c>
      <c r="F106" s="696" t="s">
        <v>532</v>
      </c>
      <c r="G106" s="694"/>
      <c r="H106" s="694"/>
      <c r="I106" s="694"/>
      <c r="J106" s="695"/>
      <c r="K106" s="18"/>
      <c r="L106" s="18"/>
      <c r="M106" s="18"/>
    </row>
    <row r="107" spans="3:13" s="10" customFormat="1" ht="18.75">
      <c r="C107" s="690" t="s">
        <v>537</v>
      </c>
      <c r="D107" s="691">
        <v>3985</v>
      </c>
      <c r="E107" s="692" t="s">
        <v>529</v>
      </c>
      <c r="F107" s="696" t="s">
        <v>532</v>
      </c>
      <c r="G107" s="697"/>
      <c r="H107" s="697"/>
      <c r="I107" s="697"/>
      <c r="J107" s="698"/>
      <c r="K107" s="18"/>
      <c r="L107" s="18"/>
      <c r="M107" s="18"/>
    </row>
    <row r="108" spans="3:13" s="10" customFormat="1" ht="18.75">
      <c r="C108" s="690" t="s">
        <v>538</v>
      </c>
      <c r="D108" s="691">
        <v>0</v>
      </c>
      <c r="E108" s="692" t="s">
        <v>529</v>
      </c>
      <c r="F108" s="696" t="s">
        <v>532</v>
      </c>
      <c r="G108" s="697"/>
      <c r="H108" s="697"/>
      <c r="I108" s="697"/>
      <c r="J108" s="698"/>
      <c r="K108" s="18"/>
      <c r="L108" s="18"/>
      <c r="M108" s="18"/>
    </row>
    <row r="109" spans="3:13" s="10" customFormat="1" ht="18.75">
      <c r="C109" s="690" t="s">
        <v>539</v>
      </c>
      <c r="D109" s="691">
        <v>0</v>
      </c>
      <c r="E109" s="692" t="s">
        <v>529</v>
      </c>
      <c r="F109" s="696" t="s">
        <v>540</v>
      </c>
      <c r="G109" s="697"/>
      <c r="H109" s="697"/>
      <c r="I109" s="697"/>
      <c r="J109" s="698"/>
      <c r="K109" s="18"/>
      <c r="L109" s="18"/>
      <c r="M109" s="18"/>
    </row>
    <row r="110" spans="3:13" s="10" customFormat="1" ht="18.75">
      <c r="C110" s="690" t="s">
        <v>541</v>
      </c>
      <c r="D110" s="691">
        <v>0</v>
      </c>
      <c r="E110" s="692" t="s">
        <v>529</v>
      </c>
      <c r="F110" s="696" t="s">
        <v>540</v>
      </c>
      <c r="G110" s="697"/>
      <c r="H110" s="697"/>
      <c r="I110" s="697"/>
      <c r="J110" s="698"/>
      <c r="K110" s="18"/>
      <c r="L110" s="18"/>
      <c r="M110" s="18"/>
    </row>
    <row r="111" spans="3:13" s="10" customFormat="1" ht="18.75">
      <c r="C111" s="690" t="s">
        <v>542</v>
      </c>
      <c r="D111" s="691">
        <v>1</v>
      </c>
      <c r="E111" s="692" t="s">
        <v>529</v>
      </c>
      <c r="F111" s="696" t="s">
        <v>532</v>
      </c>
      <c r="G111" s="697"/>
      <c r="H111" s="697"/>
      <c r="I111" s="697"/>
      <c r="J111" s="698"/>
      <c r="K111" s="18"/>
      <c r="L111" s="18"/>
      <c r="M111" s="18"/>
    </row>
    <row r="112" spans="3:13" s="10" customFormat="1" ht="18.75">
      <c r="C112" s="690" t="s">
        <v>543</v>
      </c>
      <c r="D112" s="691">
        <v>4750</v>
      </c>
      <c r="E112" s="692" t="s">
        <v>529</v>
      </c>
      <c r="F112" s="696" t="s">
        <v>540</v>
      </c>
      <c r="G112" s="697"/>
      <c r="H112" s="697"/>
      <c r="I112" s="697"/>
      <c r="J112" s="698"/>
      <c r="K112" s="18"/>
      <c r="L112" s="18"/>
      <c r="M112" s="18"/>
    </row>
    <row r="113" spans="3:13" s="10" customFormat="1" ht="18.75">
      <c r="C113" s="690" t="s">
        <v>544</v>
      </c>
      <c r="D113" s="691">
        <v>10900</v>
      </c>
      <c r="E113" s="692" t="s">
        <v>529</v>
      </c>
      <c r="F113" s="696" t="s">
        <v>532</v>
      </c>
      <c r="G113" s="697"/>
      <c r="H113" s="697"/>
      <c r="I113" s="697"/>
      <c r="J113" s="698"/>
      <c r="K113" s="18"/>
      <c r="L113" s="18"/>
      <c r="M113" s="18"/>
    </row>
    <row r="114" spans="3:13" s="10" customFormat="1" ht="18.75">
      <c r="C114" s="690" t="s">
        <v>545</v>
      </c>
      <c r="D114" s="691">
        <v>14400</v>
      </c>
      <c r="E114" s="692" t="s">
        <v>529</v>
      </c>
      <c r="F114" s="696" t="s">
        <v>540</v>
      </c>
      <c r="G114" s="697"/>
      <c r="H114" s="697"/>
      <c r="I114" s="697"/>
      <c r="J114" s="698"/>
      <c r="K114" s="18"/>
      <c r="L114" s="18"/>
      <c r="M114" s="18"/>
    </row>
    <row r="115" spans="3:13" s="10" customFormat="1" ht="18.75">
      <c r="C115" s="690" t="s">
        <v>546</v>
      </c>
      <c r="D115" s="691">
        <v>7140</v>
      </c>
      <c r="E115" s="692" t="s">
        <v>529</v>
      </c>
      <c r="F115" s="696" t="s">
        <v>540</v>
      </c>
      <c r="G115" s="697"/>
      <c r="H115" s="697"/>
      <c r="I115" s="697"/>
      <c r="J115" s="698"/>
      <c r="K115" s="18"/>
      <c r="L115" s="18"/>
      <c r="M115" s="18"/>
    </row>
    <row r="116" spans="3:13" s="10" customFormat="1" ht="18.75">
      <c r="C116" s="690" t="s">
        <v>547</v>
      </c>
      <c r="D116" s="691">
        <v>7390</v>
      </c>
      <c r="E116" s="692" t="s">
        <v>529</v>
      </c>
      <c r="F116" s="696" t="s">
        <v>540</v>
      </c>
      <c r="G116" s="697"/>
      <c r="H116" s="697"/>
      <c r="I116" s="697"/>
      <c r="J116" s="698"/>
      <c r="K116" s="18"/>
      <c r="L116" s="18"/>
      <c r="M116" s="18"/>
    </row>
    <row r="117" spans="3:13" s="10" customFormat="1" ht="18.75">
      <c r="C117" s="690" t="s">
        <v>548</v>
      </c>
      <c r="D117" s="691">
        <v>14800</v>
      </c>
      <c r="E117" s="692" t="s">
        <v>529</v>
      </c>
      <c r="F117" s="693" t="s">
        <v>540</v>
      </c>
      <c r="G117" s="697"/>
      <c r="H117" s="697"/>
      <c r="I117" s="697"/>
      <c r="J117" s="698"/>
      <c r="K117" s="18"/>
      <c r="L117" s="18"/>
      <c r="M117" s="18"/>
    </row>
    <row r="118" spans="3:13" s="10" customFormat="1" ht="18.75">
      <c r="C118" s="690" t="s">
        <v>549</v>
      </c>
      <c r="D118" s="691">
        <v>675</v>
      </c>
      <c r="E118" s="692" t="s">
        <v>529</v>
      </c>
      <c r="F118" s="696" t="s">
        <v>540</v>
      </c>
      <c r="G118" s="697"/>
      <c r="H118" s="697"/>
      <c r="I118" s="697"/>
      <c r="J118" s="698"/>
      <c r="K118" s="18"/>
      <c r="L118" s="18"/>
      <c r="M118" s="18"/>
    </row>
    <row r="119" spans="3:13" s="10" customFormat="1" ht="18.75">
      <c r="C119" s="690" t="s">
        <v>550</v>
      </c>
      <c r="D119" s="691">
        <v>6130</v>
      </c>
      <c r="E119" s="692" t="s">
        <v>529</v>
      </c>
      <c r="F119" s="696" t="s">
        <v>540</v>
      </c>
      <c r="G119" s="697"/>
      <c r="H119" s="697"/>
      <c r="I119" s="697"/>
      <c r="J119" s="698"/>
      <c r="K119" s="18"/>
      <c r="L119" s="18"/>
      <c r="M119" s="18"/>
    </row>
    <row r="120" spans="3:13" s="10" customFormat="1" ht="18.75">
      <c r="C120" s="690" t="s">
        <v>551</v>
      </c>
      <c r="D120" s="691">
        <v>10000</v>
      </c>
      <c r="E120" s="692" t="s">
        <v>529</v>
      </c>
      <c r="F120" s="696" t="s">
        <v>540</v>
      </c>
      <c r="G120" s="697"/>
      <c r="H120" s="697"/>
      <c r="I120" s="697"/>
      <c r="J120" s="698"/>
      <c r="K120" s="18"/>
      <c r="L120" s="18"/>
      <c r="M120" s="18"/>
    </row>
    <row r="121" spans="3:13" s="10" customFormat="1" ht="18.75">
      <c r="C121" s="690" t="s">
        <v>552</v>
      </c>
      <c r="D121" s="691">
        <v>7370</v>
      </c>
      <c r="E121" s="692" t="s">
        <v>529</v>
      </c>
      <c r="F121" s="696" t="s">
        <v>540</v>
      </c>
      <c r="G121" s="697"/>
      <c r="H121" s="697"/>
      <c r="I121" s="697"/>
      <c r="J121" s="698"/>
      <c r="K121" s="18"/>
      <c r="L121" s="18"/>
      <c r="M121" s="18"/>
    </row>
    <row r="122" spans="3:13" s="10" customFormat="1" ht="18.75">
      <c r="C122" s="690" t="s">
        <v>553</v>
      </c>
      <c r="D122" s="691">
        <v>12200</v>
      </c>
      <c r="E122" s="692" t="s">
        <v>529</v>
      </c>
      <c r="F122" s="696" t="s">
        <v>540</v>
      </c>
      <c r="G122" s="697"/>
      <c r="H122" s="697"/>
      <c r="I122" s="697"/>
      <c r="J122" s="698"/>
      <c r="K122" s="18"/>
      <c r="L122" s="18"/>
      <c r="M122" s="18"/>
    </row>
    <row r="123" spans="3:13" s="10" customFormat="1" ht="18.75">
      <c r="C123" s="690" t="s">
        <v>554</v>
      </c>
      <c r="D123" s="691">
        <v>77</v>
      </c>
      <c r="E123" s="692" t="s">
        <v>529</v>
      </c>
      <c r="F123" s="696" t="s">
        <v>540</v>
      </c>
      <c r="G123" s="697"/>
      <c r="H123" s="697"/>
      <c r="I123" s="697"/>
      <c r="J123" s="698"/>
      <c r="K123" s="18"/>
      <c r="L123" s="18"/>
      <c r="M123" s="18"/>
    </row>
    <row r="124" spans="3:13" s="10" customFormat="1" ht="18.75">
      <c r="C124" s="690" t="s">
        <v>555</v>
      </c>
      <c r="D124" s="691">
        <v>609</v>
      </c>
      <c r="E124" s="692" t="s">
        <v>529</v>
      </c>
      <c r="F124" s="696" t="s">
        <v>540</v>
      </c>
      <c r="G124" s="697"/>
      <c r="H124" s="697"/>
      <c r="I124" s="697"/>
      <c r="J124" s="698"/>
      <c r="K124" s="18"/>
      <c r="L124" s="18"/>
      <c r="M124" s="18"/>
    </row>
    <row r="125" spans="3:13" s="10" customFormat="1" ht="18.75">
      <c r="C125" s="690" t="s">
        <v>556</v>
      </c>
      <c r="D125" s="691">
        <v>3500</v>
      </c>
      <c r="E125" s="692" t="s">
        <v>529</v>
      </c>
      <c r="F125" s="696" t="s">
        <v>540</v>
      </c>
      <c r="G125" s="697"/>
      <c r="H125" s="697"/>
      <c r="I125" s="697"/>
      <c r="J125" s="698"/>
      <c r="K125" s="18"/>
      <c r="L125" s="18"/>
      <c r="M125" s="18"/>
    </row>
    <row r="126" spans="3:13" s="10" customFormat="1" ht="18.75">
      <c r="C126" s="690" t="s">
        <v>557</v>
      </c>
      <c r="D126" s="691">
        <v>1430</v>
      </c>
      <c r="E126" s="692" t="s">
        <v>529</v>
      </c>
      <c r="F126" s="696" t="s">
        <v>558</v>
      </c>
      <c r="G126" s="697"/>
      <c r="H126" s="697"/>
      <c r="I126" s="697"/>
      <c r="J126" s="698"/>
      <c r="K126" s="18"/>
      <c r="L126" s="18"/>
      <c r="M126" s="18"/>
    </row>
    <row r="127" spans="3:13" s="10" customFormat="1" ht="18.75">
      <c r="C127" s="690" t="s">
        <v>559</v>
      </c>
      <c r="D127" s="691">
        <v>725</v>
      </c>
      <c r="E127" s="692" t="s">
        <v>529</v>
      </c>
      <c r="F127" s="696" t="s">
        <v>540</v>
      </c>
      <c r="G127" s="697"/>
      <c r="H127" s="697"/>
      <c r="I127" s="697"/>
      <c r="J127" s="698"/>
      <c r="K127" s="18"/>
      <c r="L127" s="18"/>
      <c r="M127" s="18"/>
    </row>
    <row r="128" spans="3:13" s="10" customFormat="1" ht="18.75">
      <c r="C128" s="690" t="s">
        <v>560</v>
      </c>
      <c r="D128" s="691">
        <v>2310</v>
      </c>
      <c r="E128" s="692" t="s">
        <v>529</v>
      </c>
      <c r="F128" s="696" t="s">
        <v>540</v>
      </c>
      <c r="G128" s="697"/>
      <c r="H128" s="697"/>
      <c r="I128" s="697"/>
      <c r="J128" s="698"/>
      <c r="K128" s="18"/>
      <c r="L128" s="18"/>
      <c r="M128" s="18"/>
    </row>
    <row r="129" spans="3:13" s="10" customFormat="1" ht="18.75">
      <c r="C129" s="690" t="s">
        <v>561</v>
      </c>
      <c r="D129" s="691">
        <v>4470</v>
      </c>
      <c r="E129" s="692" t="s">
        <v>529</v>
      </c>
      <c r="F129" s="696" t="s">
        <v>532</v>
      </c>
      <c r="G129" s="697"/>
      <c r="H129" s="697"/>
      <c r="I129" s="697"/>
      <c r="J129" s="698"/>
      <c r="K129" s="18"/>
      <c r="L129" s="18"/>
      <c r="M129" s="18"/>
    </row>
    <row r="130" spans="3:13" s="10" customFormat="1" ht="18.75">
      <c r="C130" s="690" t="s">
        <v>562</v>
      </c>
      <c r="D130" s="691">
        <v>124</v>
      </c>
      <c r="E130" s="692" t="s">
        <v>529</v>
      </c>
      <c r="F130" s="696" t="s">
        <v>540</v>
      </c>
      <c r="G130" s="697"/>
      <c r="H130" s="697"/>
      <c r="I130" s="697"/>
      <c r="J130" s="698"/>
      <c r="K130" s="18"/>
      <c r="L130" s="18"/>
      <c r="M130" s="18"/>
    </row>
    <row r="131" spans="3:13" s="10" customFormat="1" ht="18.75">
      <c r="C131" s="690" t="s">
        <v>563</v>
      </c>
      <c r="D131" s="691">
        <v>12</v>
      </c>
      <c r="E131" s="692" t="s">
        <v>529</v>
      </c>
      <c r="F131" s="696" t="s">
        <v>540</v>
      </c>
      <c r="G131" s="697"/>
      <c r="H131" s="697"/>
      <c r="I131" s="697"/>
      <c r="J131" s="698"/>
      <c r="K131" s="18"/>
      <c r="L131" s="18"/>
      <c r="M131" s="18"/>
    </row>
    <row r="132" spans="3:13" s="10" customFormat="1" ht="18.75">
      <c r="C132" s="690" t="s">
        <v>564</v>
      </c>
      <c r="D132" s="691">
        <v>6</v>
      </c>
      <c r="E132" s="692" t="s">
        <v>529</v>
      </c>
      <c r="F132" s="696" t="s">
        <v>540</v>
      </c>
      <c r="G132" s="697"/>
      <c r="H132" s="697"/>
      <c r="I132" s="697"/>
      <c r="J132" s="698"/>
      <c r="K132" s="18"/>
      <c r="L132" s="18"/>
      <c r="M132" s="18"/>
    </row>
    <row r="133" spans="3:13" s="10" customFormat="1" ht="18.75">
      <c r="C133" s="690" t="s">
        <v>565</v>
      </c>
      <c r="D133" s="691">
        <v>8830</v>
      </c>
      <c r="E133" s="692" t="s">
        <v>529</v>
      </c>
      <c r="F133" s="696" t="s">
        <v>540</v>
      </c>
      <c r="G133" s="694"/>
      <c r="H133" s="694"/>
      <c r="I133" s="694"/>
      <c r="J133" s="695"/>
      <c r="K133" s="18"/>
      <c r="L133" s="18"/>
      <c r="M133" s="18"/>
    </row>
    <row r="134" spans="3:13" s="10" customFormat="1" ht="18.75">
      <c r="C134" s="690" t="s">
        <v>566</v>
      </c>
      <c r="D134" s="691">
        <v>122</v>
      </c>
      <c r="E134" s="692" t="s">
        <v>529</v>
      </c>
      <c r="F134" s="696" t="s">
        <v>540</v>
      </c>
      <c r="G134" s="697"/>
      <c r="H134" s="697"/>
      <c r="I134" s="697"/>
      <c r="J134" s="698"/>
      <c r="K134" s="18"/>
      <c r="L134" s="18"/>
      <c r="M134" s="18"/>
    </row>
    <row r="135" spans="3:13" s="10" customFormat="1" ht="18.75">
      <c r="C135" s="690" t="s">
        <v>567</v>
      </c>
      <c r="D135" s="691">
        <v>595</v>
      </c>
      <c r="E135" s="692" t="s">
        <v>529</v>
      </c>
      <c r="F135" s="696" t="s">
        <v>540</v>
      </c>
      <c r="G135" s="697"/>
      <c r="H135" s="697"/>
      <c r="I135" s="697"/>
      <c r="J135" s="698"/>
      <c r="K135" s="18"/>
      <c r="L135" s="18"/>
      <c r="M135" s="18"/>
    </row>
    <row r="136" spans="3:13" s="10" customFormat="1" ht="18.75">
      <c r="C136" s="690" t="s">
        <v>568</v>
      </c>
      <c r="D136" s="691">
        <v>3220</v>
      </c>
      <c r="E136" s="692" t="s">
        <v>529</v>
      </c>
      <c r="F136" s="696" t="s">
        <v>540</v>
      </c>
      <c r="G136" s="697"/>
      <c r="H136" s="697"/>
      <c r="I136" s="697"/>
      <c r="J136" s="698"/>
      <c r="K136" s="18"/>
      <c r="L136" s="18"/>
      <c r="M136" s="18"/>
    </row>
    <row r="137" spans="3:13" s="10" customFormat="1" ht="18.75">
      <c r="C137" s="690" t="s">
        <v>569</v>
      </c>
      <c r="D137" s="691">
        <v>9810</v>
      </c>
      <c r="E137" s="692" t="s">
        <v>529</v>
      </c>
      <c r="F137" s="696" t="s">
        <v>540</v>
      </c>
      <c r="G137" s="697"/>
      <c r="H137" s="697"/>
      <c r="I137" s="697"/>
      <c r="J137" s="698"/>
      <c r="K137" s="18"/>
      <c r="L137" s="18"/>
      <c r="M137" s="18"/>
    </row>
    <row r="138" spans="3:13" s="10" customFormat="1" ht="18.75">
      <c r="C138" s="690" t="s">
        <v>570</v>
      </c>
      <c r="D138" s="691">
        <v>1030</v>
      </c>
      <c r="E138" s="692" t="s">
        <v>529</v>
      </c>
      <c r="F138" s="696" t="s">
        <v>540</v>
      </c>
      <c r="G138" s="697"/>
      <c r="H138" s="697"/>
      <c r="I138" s="697"/>
      <c r="J138" s="698"/>
      <c r="K138" s="18"/>
      <c r="L138" s="18"/>
      <c r="M138" s="18"/>
    </row>
    <row r="139" spans="3:13" s="10" customFormat="1" ht="18.75">
      <c r="C139" s="690" t="s">
        <v>571</v>
      </c>
      <c r="D139" s="691">
        <v>3</v>
      </c>
      <c r="E139" s="692" t="s">
        <v>529</v>
      </c>
      <c r="F139" s="696" t="s">
        <v>532</v>
      </c>
      <c r="G139" s="697"/>
      <c r="H139" s="697"/>
      <c r="I139" s="697"/>
      <c r="J139" s="698"/>
      <c r="K139" s="18"/>
      <c r="L139" s="18"/>
      <c r="M139" s="18"/>
    </row>
    <row r="140" spans="3:13" s="10" customFormat="1" ht="18.75">
      <c r="C140" s="690" t="s">
        <v>572</v>
      </c>
      <c r="D140" s="691">
        <v>794</v>
      </c>
      <c r="E140" s="692" t="s">
        <v>529</v>
      </c>
      <c r="F140" s="696" t="s">
        <v>540</v>
      </c>
      <c r="G140" s="697"/>
      <c r="H140" s="697"/>
      <c r="I140" s="697"/>
      <c r="J140" s="698"/>
      <c r="K140" s="18"/>
      <c r="L140" s="18"/>
      <c r="M140" s="18"/>
    </row>
    <row r="141" spans="3:13" s="10" customFormat="1" ht="18.75">
      <c r="C141" s="690" t="s">
        <v>573</v>
      </c>
      <c r="D141" s="691">
        <v>1182</v>
      </c>
      <c r="E141" s="692" t="s">
        <v>529</v>
      </c>
      <c r="F141" s="696" t="s">
        <v>532</v>
      </c>
      <c r="G141" s="697"/>
      <c r="H141" s="697"/>
      <c r="I141" s="697"/>
      <c r="J141" s="698"/>
      <c r="K141" s="18"/>
      <c r="L141" s="18"/>
      <c r="M141" s="18"/>
    </row>
    <row r="142" spans="3:13" s="10" customFormat="1" ht="18.75">
      <c r="C142" s="690" t="s">
        <v>574</v>
      </c>
      <c r="D142" s="691">
        <v>1288</v>
      </c>
      <c r="E142" s="692" t="s">
        <v>529</v>
      </c>
      <c r="F142" s="696" t="s">
        <v>532</v>
      </c>
      <c r="G142" s="697"/>
      <c r="H142" s="697"/>
      <c r="I142" s="697"/>
      <c r="J142" s="698"/>
      <c r="K142" s="18"/>
      <c r="L142" s="18"/>
      <c r="M142" s="18"/>
    </row>
    <row r="143" spans="3:13" s="10" customFormat="1" ht="18.75">
      <c r="C143" s="690" t="s">
        <v>575</v>
      </c>
      <c r="D143" s="691">
        <v>933</v>
      </c>
      <c r="E143" s="692" t="s">
        <v>529</v>
      </c>
      <c r="F143" s="696" t="s">
        <v>540</v>
      </c>
      <c r="G143" s="697"/>
      <c r="H143" s="697"/>
      <c r="I143" s="697"/>
      <c r="J143" s="698"/>
      <c r="K143" s="18"/>
      <c r="L143" s="18"/>
      <c r="M143" s="18"/>
    </row>
    <row r="144" spans="3:13" s="10" customFormat="1" ht="18.75">
      <c r="C144" s="690" t="s">
        <v>576</v>
      </c>
      <c r="D144" s="691">
        <v>2788</v>
      </c>
      <c r="E144" s="692" t="s">
        <v>529</v>
      </c>
      <c r="F144" s="696" t="s">
        <v>532</v>
      </c>
      <c r="G144" s="697"/>
      <c r="H144" s="697"/>
      <c r="I144" s="697"/>
      <c r="J144" s="698"/>
      <c r="K144" s="18"/>
      <c r="L144" s="18"/>
      <c r="M144" s="18"/>
    </row>
    <row r="145" spans="3:13" s="10" customFormat="1" ht="18.75">
      <c r="C145" s="690" t="s">
        <v>577</v>
      </c>
      <c r="D145" s="691">
        <v>2416</v>
      </c>
      <c r="E145" s="692" t="s">
        <v>529</v>
      </c>
      <c r="F145" s="696" t="s">
        <v>532</v>
      </c>
      <c r="G145" s="697"/>
      <c r="H145" s="697"/>
      <c r="I145" s="697"/>
      <c r="J145" s="698"/>
      <c r="K145" s="18"/>
      <c r="L145" s="18"/>
      <c r="M145" s="18"/>
    </row>
    <row r="146" spans="3:13" s="10" customFormat="1" ht="18.75">
      <c r="C146" s="690" t="s">
        <v>578</v>
      </c>
      <c r="D146" s="691">
        <v>4457.5</v>
      </c>
      <c r="E146" s="692" t="s">
        <v>529</v>
      </c>
      <c r="F146" s="696" t="s">
        <v>540</v>
      </c>
      <c r="G146" s="697"/>
      <c r="H146" s="697"/>
      <c r="I146" s="697"/>
      <c r="J146" s="698"/>
      <c r="K146" s="18"/>
      <c r="L146" s="18"/>
      <c r="M146" s="18"/>
    </row>
    <row r="147" spans="3:13" s="10" customFormat="1" ht="18.75">
      <c r="C147" s="690" t="s">
        <v>579</v>
      </c>
      <c r="D147" s="691">
        <v>1943</v>
      </c>
      <c r="E147" s="692" t="s">
        <v>529</v>
      </c>
      <c r="F147" s="696" t="s">
        <v>532</v>
      </c>
      <c r="G147" s="697"/>
      <c r="H147" s="697"/>
      <c r="I147" s="697"/>
      <c r="J147" s="698"/>
      <c r="K147" s="18"/>
      <c r="L147" s="18"/>
      <c r="M147" s="18"/>
    </row>
    <row r="148" spans="3:13" s="10" customFormat="1" ht="18.75">
      <c r="C148" s="690" t="s">
        <v>580</v>
      </c>
      <c r="D148" s="691">
        <v>2107</v>
      </c>
      <c r="E148" s="692" t="s">
        <v>529</v>
      </c>
      <c r="F148" s="696" t="s">
        <v>532</v>
      </c>
      <c r="G148" s="697"/>
      <c r="H148" s="697"/>
      <c r="I148" s="697"/>
      <c r="J148" s="698"/>
      <c r="K148" s="18"/>
      <c r="L148" s="18"/>
      <c r="M148" s="18"/>
    </row>
    <row r="149" spans="3:13" s="10" customFormat="1" ht="18.75">
      <c r="C149" s="690" t="s">
        <v>581</v>
      </c>
      <c r="D149" s="691">
        <v>2803</v>
      </c>
      <c r="E149" s="692" t="s">
        <v>529</v>
      </c>
      <c r="F149" s="696" t="s">
        <v>532</v>
      </c>
      <c r="G149" s="697"/>
      <c r="H149" s="697"/>
      <c r="I149" s="697"/>
      <c r="J149" s="698"/>
      <c r="K149" s="18"/>
      <c r="L149" s="18"/>
      <c r="M149" s="18"/>
    </row>
    <row r="150" spans="3:13" s="10" customFormat="1" ht="18.75">
      <c r="C150" s="690" t="s">
        <v>582</v>
      </c>
      <c r="D150" s="691">
        <v>1774</v>
      </c>
      <c r="E150" s="692" t="s">
        <v>529</v>
      </c>
      <c r="F150" s="696" t="s">
        <v>532</v>
      </c>
      <c r="G150" s="697"/>
      <c r="H150" s="697"/>
      <c r="I150" s="697"/>
      <c r="J150" s="698"/>
      <c r="K150" s="18"/>
      <c r="L150" s="18"/>
      <c r="M150" s="18"/>
    </row>
    <row r="151" spans="3:13" s="10" customFormat="1" ht="18.75">
      <c r="C151" s="690" t="s">
        <v>583</v>
      </c>
      <c r="D151" s="691">
        <v>1627</v>
      </c>
      <c r="E151" s="692" t="s">
        <v>529</v>
      </c>
      <c r="F151" s="696" t="s">
        <v>540</v>
      </c>
      <c r="G151" s="697"/>
      <c r="H151" s="697"/>
      <c r="I151" s="697"/>
      <c r="J151" s="698"/>
      <c r="K151" s="18"/>
      <c r="L151" s="18"/>
      <c r="M151" s="18"/>
    </row>
    <row r="152" spans="3:13" s="10" customFormat="1" ht="18.75">
      <c r="C152" s="690" t="s">
        <v>584</v>
      </c>
      <c r="D152" s="691">
        <v>1825</v>
      </c>
      <c r="E152" s="692" t="s">
        <v>529</v>
      </c>
      <c r="F152" s="696" t="s">
        <v>532</v>
      </c>
      <c r="G152" s="697"/>
      <c r="H152" s="697"/>
      <c r="I152" s="697"/>
      <c r="J152" s="698"/>
      <c r="K152" s="18"/>
      <c r="L152" s="18"/>
      <c r="M152" s="18"/>
    </row>
    <row r="153" spans="3:13" s="10" customFormat="1" ht="18.75">
      <c r="C153" s="690" t="s">
        <v>585</v>
      </c>
      <c r="D153" s="691">
        <v>1495</v>
      </c>
      <c r="E153" s="692" t="s">
        <v>529</v>
      </c>
      <c r="F153" s="696" t="s">
        <v>532</v>
      </c>
      <c r="J153" s="584"/>
      <c r="K153" s="18"/>
      <c r="L153" s="18"/>
      <c r="M153" s="18"/>
    </row>
    <row r="154" spans="3:13" s="10" customFormat="1" ht="18.75">
      <c r="C154" s="690" t="s">
        <v>586</v>
      </c>
      <c r="D154" s="691">
        <v>3152</v>
      </c>
      <c r="E154" s="692" t="s">
        <v>529</v>
      </c>
      <c r="F154" s="696" t="s">
        <v>532</v>
      </c>
      <c r="G154" s="694"/>
      <c r="H154" s="694"/>
      <c r="I154" s="694"/>
      <c r="J154" s="695"/>
      <c r="K154" s="18"/>
      <c r="L154" s="18"/>
      <c r="M154" s="18"/>
    </row>
    <row r="155" spans="3:13" s="10" customFormat="1" ht="18.75">
      <c r="C155" s="690" t="s">
        <v>587</v>
      </c>
      <c r="D155" s="691">
        <v>1585</v>
      </c>
      <c r="E155" s="692" t="s">
        <v>529</v>
      </c>
      <c r="F155" s="696" t="s">
        <v>532</v>
      </c>
      <c r="G155" s="697"/>
      <c r="H155" s="697"/>
      <c r="I155" s="697"/>
      <c r="J155" s="698"/>
      <c r="K155" s="18"/>
      <c r="L155" s="18"/>
      <c r="M155" s="18"/>
    </row>
    <row r="156" spans="3:13" s="10" customFormat="1" ht="18.75">
      <c r="C156" s="690" t="s">
        <v>588</v>
      </c>
      <c r="D156" s="691">
        <v>2088</v>
      </c>
      <c r="E156" s="692" t="s">
        <v>529</v>
      </c>
      <c r="F156" s="696" t="s">
        <v>532</v>
      </c>
      <c r="G156" s="697"/>
      <c r="H156" s="697"/>
      <c r="I156" s="697"/>
      <c r="J156" s="698"/>
      <c r="K156" s="18"/>
      <c r="L156" s="18"/>
      <c r="M156" s="18"/>
    </row>
    <row r="157" spans="3:13" s="10" customFormat="1" ht="18.75">
      <c r="C157" s="690" t="s">
        <v>589</v>
      </c>
      <c r="D157" s="691">
        <v>2229</v>
      </c>
      <c r="E157" s="692" t="s">
        <v>529</v>
      </c>
      <c r="F157" s="696" t="s">
        <v>540</v>
      </c>
      <c r="G157" s="697"/>
      <c r="H157" s="697"/>
      <c r="I157" s="697"/>
      <c r="J157" s="698"/>
      <c r="K157" s="18"/>
      <c r="L157" s="18"/>
      <c r="M157" s="18"/>
    </row>
    <row r="158" spans="3:13" s="10" customFormat="1" ht="18.75">
      <c r="C158" s="690" t="s">
        <v>590</v>
      </c>
      <c r="D158" s="691">
        <v>1597</v>
      </c>
      <c r="E158" s="692" t="s">
        <v>529</v>
      </c>
      <c r="F158" s="696" t="s">
        <v>532</v>
      </c>
      <c r="G158" s="697"/>
      <c r="H158" s="697"/>
      <c r="I158" s="697"/>
      <c r="J158" s="698"/>
      <c r="K158" s="18"/>
      <c r="L158" s="18"/>
      <c r="M158" s="18"/>
    </row>
    <row r="159" spans="3:13" s="10" customFormat="1" ht="18.75">
      <c r="C159" s="690" t="s">
        <v>591</v>
      </c>
      <c r="D159" s="691">
        <v>1705</v>
      </c>
      <c r="E159" s="692" t="s">
        <v>529</v>
      </c>
      <c r="F159" s="696" t="s">
        <v>532</v>
      </c>
      <c r="G159" s="697"/>
      <c r="H159" s="697"/>
      <c r="I159" s="697"/>
      <c r="J159" s="698"/>
      <c r="K159" s="18"/>
      <c r="L159" s="18"/>
      <c r="M159" s="18"/>
    </row>
    <row r="160" spans="3:13" s="10" customFormat="1" ht="18.75">
      <c r="C160" s="690" t="s">
        <v>592</v>
      </c>
      <c r="D160" s="691">
        <v>2053.25</v>
      </c>
      <c r="E160" s="692" t="s">
        <v>529</v>
      </c>
      <c r="F160" s="696" t="s">
        <v>540</v>
      </c>
      <c r="G160" s="697"/>
      <c r="H160" s="697"/>
      <c r="I160" s="697"/>
      <c r="J160" s="698"/>
      <c r="K160" s="18"/>
      <c r="L160" s="18"/>
      <c r="M160" s="18"/>
    </row>
    <row r="161" spans="3:13" s="10" customFormat="1" ht="18.75">
      <c r="C161" s="690" t="s">
        <v>593</v>
      </c>
      <c r="D161" s="691">
        <v>1478</v>
      </c>
      <c r="E161" s="692" t="s">
        <v>529</v>
      </c>
      <c r="F161" s="696" t="s">
        <v>532</v>
      </c>
      <c r="G161" s="697"/>
      <c r="H161" s="697"/>
      <c r="I161" s="697"/>
      <c r="J161" s="698"/>
      <c r="K161" s="18"/>
      <c r="L161" s="18"/>
      <c r="M161" s="18"/>
    </row>
    <row r="162" spans="3:13" s="10" customFormat="1" ht="18.75">
      <c r="C162" s="690" t="s">
        <v>594</v>
      </c>
      <c r="D162" s="691">
        <v>1362</v>
      </c>
      <c r="E162" s="692" t="s">
        <v>529</v>
      </c>
      <c r="F162" s="696" t="s">
        <v>532</v>
      </c>
      <c r="G162" s="697"/>
      <c r="H162" s="697"/>
      <c r="I162" s="697"/>
      <c r="J162" s="698"/>
      <c r="K162" s="18"/>
      <c r="L162" s="18"/>
      <c r="M162" s="18"/>
    </row>
    <row r="163" spans="3:13" s="10" customFormat="1" ht="18.75">
      <c r="C163" s="690" t="s">
        <v>595</v>
      </c>
      <c r="D163" s="691">
        <v>1084</v>
      </c>
      <c r="E163" s="692" t="s">
        <v>529</v>
      </c>
      <c r="F163" s="696" t="s">
        <v>532</v>
      </c>
      <c r="G163" s="697"/>
      <c r="H163" s="697"/>
      <c r="I163" s="697"/>
      <c r="J163" s="698"/>
      <c r="K163" s="18"/>
      <c r="L163" s="18"/>
      <c r="M163" s="18"/>
    </row>
    <row r="164" spans="3:13" s="10" customFormat="1" ht="18.75">
      <c r="C164" s="690" t="s">
        <v>596</v>
      </c>
      <c r="D164" s="691">
        <v>2346</v>
      </c>
      <c r="E164" s="692" t="s">
        <v>529</v>
      </c>
      <c r="F164" s="696" t="s">
        <v>532</v>
      </c>
      <c r="G164" s="697"/>
      <c r="H164" s="697"/>
      <c r="I164" s="697"/>
      <c r="J164" s="698"/>
      <c r="K164" s="18"/>
      <c r="L164" s="18"/>
      <c r="M164" s="18"/>
    </row>
    <row r="165" spans="3:13" s="10" customFormat="1" ht="18.75">
      <c r="C165" s="690" t="s">
        <v>597</v>
      </c>
      <c r="D165" s="691">
        <v>1809</v>
      </c>
      <c r="E165" s="692" t="s">
        <v>529</v>
      </c>
      <c r="F165" s="696" t="s">
        <v>532</v>
      </c>
      <c r="G165" s="694"/>
      <c r="H165" s="694"/>
      <c r="I165" s="694"/>
      <c r="J165" s="695"/>
      <c r="K165" s="18"/>
      <c r="L165" s="18"/>
      <c r="M165" s="18"/>
    </row>
    <row r="166" spans="3:13" s="10" customFormat="1" ht="18.75">
      <c r="C166" s="690" t="s">
        <v>598</v>
      </c>
      <c r="D166" s="691">
        <v>1536</v>
      </c>
      <c r="E166" s="692" t="s">
        <v>529</v>
      </c>
      <c r="F166" s="696" t="s">
        <v>532</v>
      </c>
      <c r="G166" s="697"/>
      <c r="H166" s="697"/>
      <c r="I166" s="697"/>
      <c r="J166" s="698"/>
      <c r="K166" s="18"/>
      <c r="L166" s="18"/>
      <c r="M166" s="18"/>
    </row>
    <row r="167" spans="3:13" s="10" customFormat="1" ht="18.75">
      <c r="C167" s="690" t="s">
        <v>599</v>
      </c>
      <c r="D167" s="691">
        <v>2631</v>
      </c>
      <c r="E167" s="692" t="s">
        <v>529</v>
      </c>
      <c r="F167" s="696" t="s">
        <v>532</v>
      </c>
      <c r="G167" s="697"/>
      <c r="H167" s="697"/>
      <c r="I167" s="697"/>
      <c r="J167" s="698"/>
      <c r="K167" s="18"/>
      <c r="L167" s="18"/>
      <c r="M167" s="18"/>
    </row>
    <row r="168" spans="3:13" s="10" customFormat="1" ht="18.75">
      <c r="C168" s="690" t="s">
        <v>600</v>
      </c>
      <c r="D168" s="691">
        <v>3190</v>
      </c>
      <c r="E168" s="692" t="s">
        <v>529</v>
      </c>
      <c r="F168" s="696" t="s">
        <v>540</v>
      </c>
      <c r="G168" s="697"/>
      <c r="H168" s="697"/>
      <c r="I168" s="697"/>
      <c r="J168" s="698"/>
      <c r="K168" s="18"/>
      <c r="L168" s="18"/>
      <c r="M168" s="18"/>
    </row>
    <row r="169" spans="3:13" s="10" customFormat="1" ht="18.75">
      <c r="C169" s="690" t="s">
        <v>601</v>
      </c>
      <c r="D169" s="691">
        <v>3143.12</v>
      </c>
      <c r="E169" s="692" t="s">
        <v>529</v>
      </c>
      <c r="F169" s="696" t="s">
        <v>540</v>
      </c>
      <c r="G169" s="697"/>
      <c r="H169" s="697"/>
      <c r="I169" s="697"/>
      <c r="J169" s="698"/>
      <c r="K169" s="18"/>
      <c r="L169" s="18"/>
      <c r="M169" s="18"/>
    </row>
    <row r="170" spans="3:13" s="10" customFormat="1" ht="18.75">
      <c r="C170" s="690" t="s">
        <v>602</v>
      </c>
      <c r="D170" s="691">
        <v>2526</v>
      </c>
      <c r="E170" s="692" t="s">
        <v>529</v>
      </c>
      <c r="F170" s="696" t="s">
        <v>532</v>
      </c>
      <c r="G170" s="697"/>
      <c r="H170" s="697"/>
      <c r="I170" s="697"/>
      <c r="J170" s="698"/>
      <c r="K170" s="18"/>
      <c r="L170" s="18"/>
      <c r="M170" s="18"/>
    </row>
    <row r="171" spans="3:13" s="10" customFormat="1" ht="18.75">
      <c r="C171" s="690" t="s">
        <v>603</v>
      </c>
      <c r="D171" s="691">
        <v>3084.65</v>
      </c>
      <c r="E171" s="692" t="s">
        <v>529</v>
      </c>
      <c r="F171" s="696" t="s">
        <v>540</v>
      </c>
      <c r="G171" s="697"/>
      <c r="H171" s="697"/>
      <c r="I171" s="697"/>
      <c r="J171" s="698"/>
      <c r="K171" s="18"/>
      <c r="L171" s="18"/>
      <c r="M171" s="18"/>
    </row>
    <row r="172" spans="3:13" s="10" customFormat="1" ht="18.75">
      <c r="C172" s="690" t="s">
        <v>604</v>
      </c>
      <c r="D172" s="691">
        <v>2729</v>
      </c>
      <c r="E172" s="692" t="s">
        <v>529</v>
      </c>
      <c r="F172" s="696" t="s">
        <v>532</v>
      </c>
      <c r="G172" s="697"/>
      <c r="H172" s="697"/>
      <c r="I172" s="697"/>
      <c r="J172" s="698"/>
      <c r="K172" s="18"/>
      <c r="L172" s="18"/>
      <c r="M172" s="18"/>
    </row>
    <row r="173" spans="3:13" s="10" customFormat="1" ht="18.75">
      <c r="C173" s="690" t="s">
        <v>605</v>
      </c>
      <c r="D173" s="691">
        <v>2280.25</v>
      </c>
      <c r="E173" s="692" t="s">
        <v>529</v>
      </c>
      <c r="F173" s="696" t="s">
        <v>540</v>
      </c>
      <c r="G173" s="697"/>
      <c r="H173" s="697"/>
      <c r="I173" s="697"/>
      <c r="J173" s="698"/>
      <c r="K173" s="18"/>
      <c r="L173" s="18"/>
      <c r="M173" s="18"/>
    </row>
    <row r="174" spans="3:13" s="10" customFormat="1" ht="18.75">
      <c r="C174" s="690" t="s">
        <v>606</v>
      </c>
      <c r="D174" s="691">
        <v>2440</v>
      </c>
      <c r="E174" s="692" t="s">
        <v>529</v>
      </c>
      <c r="F174" s="696" t="s">
        <v>532</v>
      </c>
      <c r="G174" s="697"/>
      <c r="H174" s="697"/>
      <c r="I174" s="697"/>
      <c r="J174" s="698"/>
      <c r="K174" s="18"/>
      <c r="L174" s="18"/>
      <c r="M174" s="18"/>
    </row>
    <row r="175" spans="3:13" s="10" customFormat="1" ht="18.75">
      <c r="C175" s="690" t="s">
        <v>607</v>
      </c>
      <c r="D175" s="691">
        <v>1508</v>
      </c>
      <c r="E175" s="692" t="s">
        <v>529</v>
      </c>
      <c r="F175" s="696" t="s">
        <v>532</v>
      </c>
      <c r="G175" s="697"/>
      <c r="H175" s="697"/>
      <c r="I175" s="697"/>
      <c r="J175" s="698"/>
      <c r="K175" s="18"/>
      <c r="L175" s="18"/>
      <c r="M175" s="18"/>
    </row>
    <row r="176" spans="3:13" s="10" customFormat="1" ht="18.75">
      <c r="C176" s="690" t="s">
        <v>608</v>
      </c>
      <c r="D176" s="691">
        <v>2138</v>
      </c>
      <c r="E176" s="692" t="s">
        <v>529</v>
      </c>
      <c r="F176" s="696" t="s">
        <v>532</v>
      </c>
      <c r="G176" s="697"/>
      <c r="H176" s="697"/>
      <c r="I176" s="697"/>
      <c r="J176" s="698"/>
      <c r="K176" s="18"/>
      <c r="L176" s="18"/>
      <c r="M176" s="18"/>
    </row>
    <row r="177" spans="3:13" s="10" customFormat="1" ht="18.75">
      <c r="C177" s="690" t="s">
        <v>609</v>
      </c>
      <c r="D177" s="691">
        <v>3607</v>
      </c>
      <c r="E177" s="692" t="s">
        <v>529</v>
      </c>
      <c r="F177" s="696" t="s">
        <v>540</v>
      </c>
      <c r="G177" s="697"/>
      <c r="H177" s="697"/>
      <c r="I177" s="697"/>
      <c r="J177" s="698"/>
      <c r="K177" s="18"/>
      <c r="L177" s="18"/>
      <c r="M177" s="18"/>
    </row>
    <row r="178" spans="3:13" s="10" customFormat="1" ht="18.75">
      <c r="C178" s="690" t="s">
        <v>610</v>
      </c>
      <c r="D178" s="691">
        <v>2070</v>
      </c>
      <c r="E178" s="692" t="s">
        <v>529</v>
      </c>
      <c r="F178" s="696" t="s">
        <v>540</v>
      </c>
      <c r="G178" s="697"/>
      <c r="H178" s="697"/>
      <c r="I178" s="697"/>
      <c r="J178" s="698"/>
      <c r="K178" s="18"/>
      <c r="L178" s="18"/>
      <c r="M178" s="18"/>
    </row>
    <row r="179" spans="3:13" s="10" customFormat="1" ht="18.75">
      <c r="C179" s="690" t="s">
        <v>611</v>
      </c>
      <c r="D179" s="691">
        <v>1805</v>
      </c>
      <c r="E179" s="692" t="s">
        <v>529</v>
      </c>
      <c r="F179" s="696" t="s">
        <v>532</v>
      </c>
      <c r="G179" s="697"/>
      <c r="H179" s="697"/>
      <c r="I179" s="697"/>
      <c r="J179" s="698"/>
      <c r="K179" s="18"/>
      <c r="L179" s="18"/>
      <c r="M179" s="18"/>
    </row>
    <row r="180" spans="3:13" s="10" customFormat="1" ht="18.75">
      <c r="C180" s="690" t="s">
        <v>612</v>
      </c>
      <c r="D180" s="691">
        <v>2238</v>
      </c>
      <c r="E180" s="692" t="s">
        <v>529</v>
      </c>
      <c r="F180" s="696" t="s">
        <v>532</v>
      </c>
      <c r="G180" s="697"/>
      <c r="H180" s="697"/>
      <c r="I180" s="697"/>
      <c r="J180" s="698"/>
      <c r="K180" s="18"/>
      <c r="L180" s="18"/>
      <c r="M180" s="18"/>
    </row>
    <row r="181" spans="3:13" s="10" customFormat="1" ht="18.75">
      <c r="C181" s="690" t="s">
        <v>613</v>
      </c>
      <c r="D181" s="691">
        <v>1888</v>
      </c>
      <c r="E181" s="692" t="s">
        <v>529</v>
      </c>
      <c r="F181" s="696" t="s">
        <v>532</v>
      </c>
      <c r="G181" s="697"/>
      <c r="H181" s="697"/>
      <c r="I181" s="697"/>
      <c r="J181" s="698"/>
      <c r="K181" s="18"/>
      <c r="L181" s="18"/>
      <c r="M181" s="18"/>
    </row>
    <row r="182" spans="3:13" s="10" customFormat="1" ht="18.75">
      <c r="C182" s="690" t="s">
        <v>614</v>
      </c>
      <c r="D182" s="691">
        <v>1411</v>
      </c>
      <c r="E182" s="692" t="s">
        <v>529</v>
      </c>
      <c r="F182" s="696" t="s">
        <v>532</v>
      </c>
      <c r="G182" s="697"/>
      <c r="H182" s="697"/>
      <c r="I182" s="697"/>
      <c r="J182" s="698"/>
      <c r="K182" s="18"/>
      <c r="L182" s="18"/>
      <c r="M182" s="18"/>
    </row>
    <row r="183" spans="3:13" s="10" customFormat="1" ht="18.75">
      <c r="C183" s="690" t="s">
        <v>615</v>
      </c>
      <c r="D183" s="691">
        <v>601</v>
      </c>
      <c r="E183" s="692" t="s">
        <v>529</v>
      </c>
      <c r="F183" s="696" t="s">
        <v>532</v>
      </c>
      <c r="G183" s="697"/>
      <c r="H183" s="697"/>
      <c r="I183" s="697"/>
      <c r="J183" s="698"/>
      <c r="K183" s="18"/>
      <c r="L183" s="18"/>
      <c r="M183" s="18"/>
    </row>
    <row r="184" spans="3:13" s="10" customFormat="1" ht="18.75">
      <c r="C184" s="690" t="s">
        <v>616</v>
      </c>
      <c r="D184" s="691">
        <v>2141</v>
      </c>
      <c r="E184" s="692" t="s">
        <v>529</v>
      </c>
      <c r="F184" s="696" t="s">
        <v>540</v>
      </c>
      <c r="G184" s="697"/>
      <c r="H184" s="697"/>
      <c r="I184" s="697"/>
      <c r="J184" s="698"/>
      <c r="K184" s="18"/>
      <c r="L184" s="18"/>
      <c r="M184" s="18"/>
    </row>
    <row r="185" spans="3:13" s="10" customFormat="1" ht="18.75">
      <c r="C185" s="690" t="s">
        <v>617</v>
      </c>
      <c r="D185" s="691">
        <v>676</v>
      </c>
      <c r="E185" s="692" t="s">
        <v>529</v>
      </c>
      <c r="F185" s="696" t="s">
        <v>540</v>
      </c>
      <c r="G185" s="697"/>
      <c r="H185" s="697"/>
      <c r="I185" s="697"/>
      <c r="J185" s="698"/>
      <c r="K185" s="18"/>
      <c r="L185" s="18"/>
      <c r="M185" s="18"/>
    </row>
    <row r="186" spans="3:13" s="10" customFormat="1" ht="18.75">
      <c r="C186" s="690" t="s">
        <v>618</v>
      </c>
      <c r="D186" s="691">
        <v>1765</v>
      </c>
      <c r="E186" s="692" t="s">
        <v>529</v>
      </c>
      <c r="F186" s="696" t="s">
        <v>532</v>
      </c>
      <c r="G186" s="697"/>
      <c r="H186" s="697"/>
      <c r="I186" s="697"/>
      <c r="J186" s="698"/>
      <c r="K186" s="18"/>
      <c r="L186" s="18"/>
      <c r="M186" s="18"/>
    </row>
    <row r="187" spans="3:13" s="10" customFormat="1" ht="18.75">
      <c r="C187" s="690" t="s">
        <v>619</v>
      </c>
      <c r="D187" s="691">
        <v>466</v>
      </c>
      <c r="E187" s="692" t="s">
        <v>529</v>
      </c>
      <c r="F187" s="696" t="s">
        <v>540</v>
      </c>
      <c r="G187" s="697"/>
      <c r="H187" s="697"/>
      <c r="I187" s="697"/>
      <c r="J187" s="698"/>
      <c r="K187" s="18"/>
      <c r="L187" s="18"/>
      <c r="M187" s="18"/>
    </row>
    <row r="188" spans="3:13" s="10" customFormat="1" ht="18.75">
      <c r="C188" s="690" t="s">
        <v>620</v>
      </c>
      <c r="D188" s="691">
        <v>733</v>
      </c>
      <c r="E188" s="692" t="s">
        <v>529</v>
      </c>
      <c r="F188" s="696" t="s">
        <v>540</v>
      </c>
      <c r="G188" s="697"/>
      <c r="H188" s="697"/>
      <c r="I188" s="697"/>
      <c r="J188" s="698"/>
      <c r="K188" s="18"/>
      <c r="L188" s="18"/>
      <c r="M188" s="18"/>
    </row>
    <row r="189" spans="3:13" s="10" customFormat="1" ht="18.75">
      <c r="C189" s="690" t="s">
        <v>621</v>
      </c>
      <c r="D189" s="691">
        <v>8077</v>
      </c>
      <c r="E189" s="692" t="s">
        <v>529</v>
      </c>
      <c r="F189" s="693" t="s">
        <v>540</v>
      </c>
      <c r="G189" s="697"/>
      <c r="H189" s="697"/>
      <c r="I189" s="697"/>
      <c r="J189" s="698"/>
      <c r="K189" s="18"/>
      <c r="L189" s="18"/>
      <c r="M189" s="18"/>
    </row>
    <row r="190" spans="3:13" s="10" customFormat="1" ht="18.75">
      <c r="C190" s="690" t="s">
        <v>622</v>
      </c>
      <c r="D190" s="691">
        <v>4657</v>
      </c>
      <c r="E190" s="692" t="s">
        <v>529</v>
      </c>
      <c r="F190" s="696" t="s">
        <v>532</v>
      </c>
      <c r="G190" s="697"/>
      <c r="H190" s="697"/>
      <c r="I190" s="697"/>
      <c r="J190" s="698"/>
      <c r="K190" s="18"/>
      <c r="L190" s="18"/>
      <c r="M190" s="18"/>
    </row>
    <row r="191" spans="3:13" s="10" customFormat="1" ht="18.75">
      <c r="C191" s="690" t="s">
        <v>623</v>
      </c>
      <c r="D191" s="691">
        <v>14560</v>
      </c>
      <c r="E191" s="692" t="s">
        <v>529</v>
      </c>
      <c r="F191" s="696" t="s">
        <v>540</v>
      </c>
      <c r="G191" s="697"/>
      <c r="H191" s="697"/>
      <c r="I191" s="697"/>
      <c r="J191" s="698"/>
      <c r="K191" s="18"/>
      <c r="L191" s="18"/>
      <c r="M191" s="18"/>
    </row>
    <row r="192" spans="3:13" s="10" customFormat="1" ht="18.75">
      <c r="C192" s="690" t="s">
        <v>624</v>
      </c>
      <c r="D192" s="691">
        <v>13396</v>
      </c>
      <c r="E192" s="692" t="s">
        <v>529</v>
      </c>
      <c r="F192" s="696" t="s">
        <v>540</v>
      </c>
      <c r="G192" s="697"/>
      <c r="H192" s="697"/>
      <c r="I192" s="697"/>
      <c r="J192" s="698"/>
      <c r="K192" s="18"/>
      <c r="L192" s="18"/>
      <c r="M192" s="18"/>
    </row>
    <row r="193" spans="3:13" s="10" customFormat="1" ht="18.75">
      <c r="C193" s="690" t="s">
        <v>625</v>
      </c>
      <c r="D193" s="691">
        <v>631</v>
      </c>
      <c r="E193" s="692" t="s">
        <v>529</v>
      </c>
      <c r="F193" s="696" t="s">
        <v>532</v>
      </c>
      <c r="G193" s="697"/>
      <c r="H193" s="697"/>
      <c r="I193" s="697"/>
      <c r="J193" s="698"/>
      <c r="K193" s="18"/>
      <c r="L193" s="18"/>
      <c r="M193" s="18"/>
    </row>
    <row r="194" spans="3:13" s="10" customFormat="1" ht="18.75">
      <c r="C194" s="690" t="s">
        <v>626</v>
      </c>
      <c r="D194" s="691">
        <v>2</v>
      </c>
      <c r="E194" s="692" t="s">
        <v>529</v>
      </c>
      <c r="F194" s="696" t="s">
        <v>627</v>
      </c>
      <c r="G194" s="697"/>
      <c r="H194" s="697"/>
      <c r="I194" s="697"/>
      <c r="J194" s="698"/>
      <c r="K194" s="18"/>
      <c r="L194" s="18"/>
      <c r="M194" s="18"/>
    </row>
    <row r="195" spans="3:13" s="10" customFormat="1" ht="18.75">
      <c r="C195" s="690" t="s">
        <v>628</v>
      </c>
      <c r="D195" s="691">
        <v>3</v>
      </c>
      <c r="E195" s="692" t="s">
        <v>529</v>
      </c>
      <c r="F195" s="696" t="s">
        <v>532</v>
      </c>
      <c r="G195" s="697"/>
      <c r="H195" s="697"/>
      <c r="I195" s="697"/>
      <c r="J195" s="698"/>
      <c r="K195" s="18"/>
      <c r="L195" s="18"/>
      <c r="M195" s="18"/>
    </row>
    <row r="196" spans="3:13" s="10" customFormat="1" ht="18.75">
      <c r="C196" s="690" t="s">
        <v>629</v>
      </c>
      <c r="D196" s="691">
        <v>5</v>
      </c>
      <c r="E196" s="692" t="s">
        <v>529</v>
      </c>
      <c r="F196" s="696" t="s">
        <v>532</v>
      </c>
      <c r="G196" s="697"/>
      <c r="H196" s="697"/>
      <c r="I196" s="697"/>
      <c r="J196" s="698"/>
      <c r="K196" s="18"/>
      <c r="L196" s="18"/>
      <c r="M196" s="18"/>
    </row>
    <row r="197" spans="3:13" s="10" customFormat="1" ht="18.75">
      <c r="C197" s="690" t="s">
        <v>630</v>
      </c>
      <c r="D197" s="691">
        <v>0</v>
      </c>
      <c r="E197" s="692" t="s">
        <v>529</v>
      </c>
      <c r="F197" s="696" t="s">
        <v>532</v>
      </c>
      <c r="G197" s="697"/>
      <c r="H197" s="697"/>
      <c r="I197" s="697"/>
      <c r="J197" s="698"/>
      <c r="K197" s="18"/>
      <c r="L197" s="18"/>
      <c r="M197" s="18"/>
    </row>
    <row r="198" spans="3:13" s="10" customFormat="1" ht="18.75">
      <c r="C198" s="690" t="s">
        <v>631</v>
      </c>
      <c r="D198" s="691">
        <v>1</v>
      </c>
      <c r="E198" s="692" t="s">
        <v>529</v>
      </c>
      <c r="F198" s="696" t="s">
        <v>532</v>
      </c>
      <c r="G198" s="697"/>
      <c r="H198" s="697"/>
      <c r="I198" s="697"/>
      <c r="J198" s="698"/>
      <c r="K198" s="18"/>
      <c r="L198" s="18"/>
      <c r="M198" s="18"/>
    </row>
    <row r="199" spans="3:13" s="10" customFormat="1" ht="18.75">
      <c r="C199" s="690" t="s">
        <v>632</v>
      </c>
      <c r="D199" s="691">
        <v>1</v>
      </c>
      <c r="E199" s="692" t="s">
        <v>529</v>
      </c>
      <c r="F199" s="696" t="s">
        <v>627</v>
      </c>
      <c r="G199" s="697"/>
      <c r="H199" s="697"/>
      <c r="I199" s="697"/>
      <c r="J199" s="698"/>
      <c r="K199" s="18"/>
      <c r="L199" s="18"/>
      <c r="M199" s="18"/>
    </row>
    <row r="200" spans="3:13" s="10" customFormat="1" ht="18.75">
      <c r="C200" s="690" t="s">
        <v>633</v>
      </c>
      <c r="D200" s="691">
        <v>1</v>
      </c>
      <c r="E200" s="692" t="s">
        <v>529</v>
      </c>
      <c r="F200" s="696" t="s">
        <v>627</v>
      </c>
      <c r="G200" s="697"/>
      <c r="H200" s="697"/>
      <c r="I200" s="697"/>
      <c r="J200" s="698"/>
      <c r="K200" s="18"/>
      <c r="L200" s="18"/>
      <c r="M200" s="18"/>
    </row>
    <row r="201" spans="3:13" s="10" customFormat="1" ht="18.75">
      <c r="C201" s="690" t="s">
        <v>634</v>
      </c>
      <c r="D201" s="691">
        <v>1</v>
      </c>
      <c r="E201" s="692" t="s">
        <v>529</v>
      </c>
      <c r="F201" s="696" t="s">
        <v>540</v>
      </c>
      <c r="G201" s="697"/>
      <c r="H201" s="697"/>
      <c r="I201" s="697"/>
      <c r="J201" s="698"/>
      <c r="K201" s="18"/>
      <c r="L201" s="18"/>
      <c r="M201" s="18"/>
    </row>
    <row r="202" spans="3:13" s="10" customFormat="1" ht="18.75">
      <c r="C202" s="690" t="s">
        <v>635</v>
      </c>
      <c r="D202" s="691">
        <v>1</v>
      </c>
      <c r="E202" s="692" t="s">
        <v>529</v>
      </c>
      <c r="F202" s="696" t="s">
        <v>627</v>
      </c>
      <c r="G202" s="697"/>
      <c r="H202" s="697"/>
      <c r="I202" s="697"/>
      <c r="J202" s="698"/>
      <c r="K202" s="18"/>
      <c r="L202" s="18"/>
      <c r="M202" s="18"/>
    </row>
    <row r="203" spans="3:13" s="10" customFormat="1" ht="18.75">
      <c r="C203" s="690" t="s">
        <v>636</v>
      </c>
      <c r="D203" s="691">
        <v>1</v>
      </c>
      <c r="E203" s="692" t="s">
        <v>529</v>
      </c>
      <c r="F203" s="696" t="s">
        <v>627</v>
      </c>
      <c r="G203" s="697"/>
      <c r="H203" s="697"/>
      <c r="I203" s="697"/>
      <c r="J203" s="698"/>
      <c r="K203" s="18"/>
      <c r="L203" s="18"/>
      <c r="M203" s="18"/>
    </row>
    <row r="204" spans="3:13" s="10" customFormat="1" ht="18.75">
      <c r="C204" s="690" t="s">
        <v>637</v>
      </c>
      <c r="D204" s="691">
        <v>1</v>
      </c>
      <c r="E204" s="692" t="s">
        <v>529</v>
      </c>
      <c r="F204" s="696" t="s">
        <v>627</v>
      </c>
      <c r="G204" s="697"/>
      <c r="H204" s="697"/>
      <c r="I204" s="697"/>
      <c r="J204" s="698"/>
      <c r="K204" s="18"/>
      <c r="L204" s="18"/>
      <c r="M204" s="18"/>
    </row>
    <row r="205" spans="3:13" s="10" customFormat="1" ht="18.75">
      <c r="C205" s="690" t="s">
        <v>638</v>
      </c>
      <c r="D205" s="691">
        <v>1</v>
      </c>
      <c r="E205" s="692" t="s">
        <v>529</v>
      </c>
      <c r="F205" s="696" t="s">
        <v>540</v>
      </c>
      <c r="G205" s="697"/>
      <c r="H205" s="697"/>
      <c r="I205" s="697"/>
      <c r="J205" s="698"/>
      <c r="K205" s="18"/>
      <c r="L205" s="18"/>
      <c r="M205" s="18"/>
    </row>
    <row r="206" spans="3:13" s="10" customFormat="1" ht="18.75">
      <c r="C206" s="690" t="s">
        <v>639</v>
      </c>
      <c r="D206" s="691">
        <v>1</v>
      </c>
      <c r="E206" s="692" t="s">
        <v>529</v>
      </c>
      <c r="F206" s="696" t="s">
        <v>627</v>
      </c>
      <c r="G206" s="697"/>
      <c r="H206" s="697"/>
      <c r="I206" s="697"/>
      <c r="J206" s="698"/>
      <c r="K206" s="18"/>
      <c r="L206" s="18"/>
      <c r="M206" s="18"/>
    </row>
    <row r="207" spans="3:13" s="10" customFormat="1" ht="18.75">
      <c r="C207" s="690" t="s">
        <v>640</v>
      </c>
      <c r="D207" s="691">
        <v>1</v>
      </c>
      <c r="E207" s="692" t="s">
        <v>529</v>
      </c>
      <c r="F207" s="696" t="s">
        <v>627</v>
      </c>
      <c r="G207" s="697"/>
      <c r="H207" s="697"/>
      <c r="I207" s="697"/>
      <c r="J207" s="698"/>
      <c r="K207" s="18"/>
      <c r="L207" s="18"/>
      <c r="M207" s="18"/>
    </row>
    <row r="208" spans="3:13" s="10" customFormat="1" ht="18.75">
      <c r="C208" s="690" t="s">
        <v>641</v>
      </c>
      <c r="D208" s="691">
        <v>2</v>
      </c>
      <c r="E208" s="692" t="s">
        <v>529</v>
      </c>
      <c r="F208" s="696" t="s">
        <v>627</v>
      </c>
      <c r="G208" s="697"/>
      <c r="H208" s="697"/>
      <c r="I208" s="697"/>
      <c r="J208" s="698"/>
      <c r="K208" s="18"/>
      <c r="L208" s="18"/>
      <c r="M208" s="18"/>
    </row>
    <row r="209" spans="3:13" s="10" customFormat="1" ht="18.75">
      <c r="C209" s="690" t="s">
        <v>642</v>
      </c>
      <c r="D209" s="691">
        <v>1640</v>
      </c>
      <c r="E209" s="692" t="s">
        <v>529</v>
      </c>
      <c r="F209" s="696" t="s">
        <v>540</v>
      </c>
      <c r="G209" s="697"/>
      <c r="H209" s="697"/>
      <c r="I209" s="697"/>
      <c r="J209" s="698"/>
      <c r="K209" s="18"/>
      <c r="L209" s="18"/>
      <c r="M209" s="18"/>
    </row>
    <row r="210" spans="3:13" s="10" customFormat="1" ht="18.75">
      <c r="C210" s="690" t="s">
        <v>643</v>
      </c>
      <c r="D210" s="691">
        <v>6427.375</v>
      </c>
      <c r="E210" s="692" t="s">
        <v>529</v>
      </c>
      <c r="F210" s="696" t="s">
        <v>540</v>
      </c>
      <c r="G210" s="697"/>
      <c r="H210" s="697"/>
      <c r="I210" s="697"/>
      <c r="J210" s="698"/>
      <c r="K210" s="18"/>
      <c r="L210" s="18"/>
      <c r="M210" s="18"/>
    </row>
    <row r="211" spans="3:13" s="10" customFormat="1" ht="18.75">
      <c r="C211" s="690" t="s">
        <v>644</v>
      </c>
      <c r="D211" s="691">
        <v>1221</v>
      </c>
      <c r="E211" s="692" t="s">
        <v>529</v>
      </c>
      <c r="F211" s="696" t="s">
        <v>532</v>
      </c>
      <c r="G211" s="697"/>
      <c r="H211" s="697"/>
      <c r="I211" s="697"/>
      <c r="J211" s="698"/>
      <c r="K211" s="18"/>
      <c r="L211" s="18"/>
      <c r="M211" s="18"/>
    </row>
    <row r="212" spans="3:13" s="10" customFormat="1" ht="18.75">
      <c r="C212" s="690" t="s">
        <v>645</v>
      </c>
      <c r="D212" s="691">
        <v>1101</v>
      </c>
      <c r="E212" s="692" t="s">
        <v>529</v>
      </c>
      <c r="F212" s="696" t="s">
        <v>532</v>
      </c>
      <c r="G212" s="697"/>
      <c r="H212" s="697"/>
      <c r="I212" s="697"/>
      <c r="J212" s="698"/>
      <c r="K212" s="18"/>
      <c r="L212" s="18"/>
      <c r="M212" s="18"/>
    </row>
    <row r="213" spans="3:13" s="10" customFormat="1" ht="18.75">
      <c r="C213" s="690" t="s">
        <v>646</v>
      </c>
      <c r="D213" s="691">
        <v>1569</v>
      </c>
      <c r="E213" s="692" t="s">
        <v>529</v>
      </c>
      <c r="F213" s="696" t="s">
        <v>532</v>
      </c>
      <c r="G213" s="697"/>
      <c r="H213" s="697"/>
      <c r="I213" s="697"/>
      <c r="J213" s="698"/>
      <c r="K213" s="18"/>
      <c r="L213" s="18"/>
      <c r="M213" s="18"/>
    </row>
    <row r="214" spans="3:13" s="10" customFormat="1" ht="18.75">
      <c r="C214" s="690" t="s">
        <v>647</v>
      </c>
      <c r="D214" s="691">
        <v>1606</v>
      </c>
      <c r="E214" s="692" t="s">
        <v>529</v>
      </c>
      <c r="F214" s="696" t="s">
        <v>532</v>
      </c>
      <c r="G214" s="697"/>
      <c r="H214" s="697"/>
      <c r="I214" s="697"/>
      <c r="J214" s="698"/>
      <c r="K214" s="18"/>
      <c r="L214" s="18"/>
      <c r="M214" s="18"/>
    </row>
    <row r="215" spans="3:13" s="10" customFormat="1" ht="18.75">
      <c r="C215" s="690" t="s">
        <v>648</v>
      </c>
      <c r="D215" s="691">
        <v>1731</v>
      </c>
      <c r="E215" s="692" t="s">
        <v>529</v>
      </c>
      <c r="F215" s="696" t="s">
        <v>540</v>
      </c>
      <c r="G215" s="697"/>
      <c r="H215" s="697"/>
      <c r="I215" s="697"/>
      <c r="J215" s="698"/>
      <c r="K215" s="18"/>
      <c r="L215" s="18"/>
      <c r="M215" s="18"/>
    </row>
    <row r="216" spans="3:13" s="10" customFormat="1" ht="18.75">
      <c r="C216" s="690" t="s">
        <v>649</v>
      </c>
      <c r="D216" s="691">
        <v>1893</v>
      </c>
      <c r="E216" s="692" t="s">
        <v>529</v>
      </c>
      <c r="F216" s="696" t="s">
        <v>532</v>
      </c>
      <c r="G216" s="697"/>
      <c r="H216" s="697"/>
      <c r="I216" s="697"/>
      <c r="J216" s="698"/>
      <c r="K216" s="18"/>
      <c r="L216" s="18"/>
      <c r="M216" s="18"/>
    </row>
    <row r="217" spans="3:13" s="10" customFormat="1" ht="18.75">
      <c r="C217" s="690" t="s">
        <v>650</v>
      </c>
      <c r="D217" s="691">
        <v>2377</v>
      </c>
      <c r="E217" s="692" t="s">
        <v>529</v>
      </c>
      <c r="F217" s="696" t="s">
        <v>540</v>
      </c>
      <c r="G217" s="697"/>
      <c r="H217" s="697"/>
      <c r="I217" s="697"/>
      <c r="J217" s="698"/>
      <c r="K217" s="18"/>
      <c r="L217" s="18"/>
      <c r="M217" s="18"/>
    </row>
    <row r="218" spans="3:13" s="10" customFormat="1" ht="18.75">
      <c r="C218" s="690" t="s">
        <v>651</v>
      </c>
      <c r="D218" s="691">
        <v>0</v>
      </c>
      <c r="E218" s="692" t="s">
        <v>529</v>
      </c>
      <c r="F218" s="696" t="s">
        <v>540</v>
      </c>
      <c r="G218" s="697"/>
      <c r="H218" s="697"/>
      <c r="I218" s="697"/>
      <c r="J218" s="698"/>
      <c r="K218" s="18"/>
      <c r="L218" s="18"/>
      <c r="M218" s="18"/>
    </row>
    <row r="219" spans="3:13" s="10" customFormat="1" ht="18.75">
      <c r="C219" s="690" t="s">
        <v>652</v>
      </c>
      <c r="D219" s="691">
        <v>1</v>
      </c>
      <c r="E219" s="692" t="s">
        <v>529</v>
      </c>
      <c r="F219" s="696" t="s">
        <v>627</v>
      </c>
      <c r="G219" s="697"/>
      <c r="H219" s="697"/>
      <c r="I219" s="697"/>
      <c r="J219" s="698"/>
      <c r="K219" s="18"/>
      <c r="L219" s="18"/>
      <c r="M219" s="18"/>
    </row>
    <row r="220" spans="3:13" s="10" customFormat="1" ht="18.75">
      <c r="C220" s="690" t="s">
        <v>653</v>
      </c>
      <c r="D220" s="691">
        <v>1</v>
      </c>
      <c r="E220" s="692" t="s">
        <v>529</v>
      </c>
      <c r="F220" s="696" t="s">
        <v>627</v>
      </c>
      <c r="G220" s="697"/>
      <c r="H220" s="697"/>
      <c r="I220" s="697"/>
      <c r="J220" s="698"/>
      <c r="K220" s="18"/>
      <c r="L220" s="18"/>
      <c r="M220" s="18"/>
    </row>
    <row r="221" spans="3:13" s="10" customFormat="1" ht="18.75">
      <c r="C221" s="690" t="s">
        <v>654</v>
      </c>
      <c r="D221" s="691">
        <v>1809</v>
      </c>
      <c r="E221" s="692" t="s">
        <v>529</v>
      </c>
      <c r="F221" s="696" t="s">
        <v>532</v>
      </c>
      <c r="G221" s="697"/>
      <c r="H221" s="697"/>
      <c r="I221" s="697"/>
      <c r="J221" s="698"/>
      <c r="K221" s="18"/>
      <c r="L221" s="18"/>
      <c r="M221" s="18"/>
    </row>
    <row r="222" spans="3:13" s="10" customFormat="1" ht="18.75">
      <c r="C222" s="699" t="s">
        <v>655</v>
      </c>
      <c r="D222" s="700">
        <v>3804.9</v>
      </c>
      <c r="E222" s="692" t="s">
        <v>529</v>
      </c>
      <c r="F222" s="696" t="s">
        <v>540</v>
      </c>
      <c r="G222" s="694"/>
      <c r="H222" s="694"/>
      <c r="I222" s="694"/>
      <c r="J222" s="695"/>
      <c r="K222" s="18"/>
      <c r="L222" s="18"/>
      <c r="M222" s="18"/>
    </row>
    <row r="223" spans="3:13" s="10" customFormat="1" ht="19.5" thickBot="1">
      <c r="C223" s="701" t="s">
        <v>656</v>
      </c>
      <c r="D223" s="702">
        <v>2375</v>
      </c>
      <c r="E223" s="703" t="s">
        <v>529</v>
      </c>
      <c r="F223" s="704" t="s">
        <v>532</v>
      </c>
      <c r="G223" s="663"/>
      <c r="H223" s="663"/>
      <c r="I223" s="663"/>
      <c r="J223" s="676"/>
      <c r="K223" s="18"/>
      <c r="L223" s="18"/>
      <c r="M223" s="18"/>
    </row>
    <row r="224" spans="3:13" s="10" customFormat="1">
      <c r="C224" s="658" t="s">
        <v>442</v>
      </c>
      <c r="D224" s="659"/>
      <c r="E224" s="659"/>
      <c r="F224" s="659"/>
      <c r="G224" s="659"/>
      <c r="H224" s="659"/>
      <c r="I224" s="659"/>
      <c r="J224" s="660"/>
      <c r="K224" s="18"/>
      <c r="L224" s="18"/>
      <c r="M224" s="18"/>
    </row>
    <row r="225" spans="3:13" s="10" customFormat="1">
      <c r="C225" s="581" t="s">
        <v>540</v>
      </c>
      <c r="D225" s="705"/>
      <c r="E225" s="705"/>
      <c r="J225" s="584"/>
      <c r="K225" s="18"/>
      <c r="L225" s="18"/>
      <c r="M225" s="18"/>
    </row>
    <row r="226" spans="3:13" s="10" customFormat="1">
      <c r="C226" s="34" t="s">
        <v>657</v>
      </c>
      <c r="D226" s="705"/>
      <c r="E226" s="705"/>
      <c r="J226" s="584"/>
      <c r="K226" s="18"/>
      <c r="L226" s="18"/>
      <c r="M226" s="18"/>
    </row>
    <row r="227" spans="3:13" s="10" customFormat="1">
      <c r="C227" s="35" t="s">
        <v>658</v>
      </c>
      <c r="D227" s="706"/>
      <c r="E227" s="705"/>
      <c r="J227" s="584"/>
      <c r="K227" s="18"/>
      <c r="L227" s="18"/>
      <c r="M227" s="18"/>
    </row>
    <row r="228" spans="3:13" s="10" customFormat="1">
      <c r="C228" s="36" t="s">
        <v>659</v>
      </c>
      <c r="D228" s="706"/>
      <c r="E228" s="705"/>
      <c r="J228" s="584"/>
      <c r="K228" s="18"/>
      <c r="L228" s="18"/>
      <c r="M228" s="18"/>
    </row>
    <row r="229" spans="3:13" s="10" customFormat="1">
      <c r="C229" s="36" t="s">
        <v>660</v>
      </c>
      <c r="D229" s="706"/>
      <c r="E229" s="705"/>
      <c r="J229" s="584"/>
      <c r="K229" s="18"/>
      <c r="L229" s="18"/>
      <c r="M229" s="18"/>
    </row>
    <row r="230" spans="3:13" s="10" customFormat="1">
      <c r="C230" s="34" t="s">
        <v>661</v>
      </c>
      <c r="D230" s="706"/>
      <c r="E230" s="705"/>
      <c r="J230" s="584"/>
      <c r="K230" s="18"/>
      <c r="L230" s="18"/>
      <c r="M230" s="18"/>
    </row>
    <row r="231" spans="3:13" s="10" customFormat="1">
      <c r="C231" s="707" t="s">
        <v>662</v>
      </c>
      <c r="D231" s="706"/>
      <c r="E231" s="705"/>
      <c r="J231" s="584"/>
      <c r="K231" s="18"/>
      <c r="L231" s="18"/>
      <c r="M231" s="18"/>
    </row>
    <row r="232" spans="3:13" s="10" customFormat="1">
      <c r="C232" s="707" t="s">
        <v>663</v>
      </c>
      <c r="D232" s="706"/>
      <c r="E232" s="705"/>
      <c r="J232" s="584"/>
      <c r="K232" s="18"/>
      <c r="L232" s="18"/>
      <c r="M232" s="18"/>
    </row>
    <row r="233" spans="3:13" s="10" customFormat="1" ht="16.5" thickBot="1">
      <c r="C233" s="37" t="s">
        <v>664</v>
      </c>
      <c r="D233" s="708"/>
      <c r="E233" s="709"/>
      <c r="F233" s="663"/>
      <c r="G233" s="663"/>
      <c r="H233" s="663"/>
      <c r="I233" s="663"/>
      <c r="J233" s="676"/>
      <c r="K233" s="18"/>
      <c r="L233" s="18"/>
      <c r="M233" s="18"/>
    </row>
    <row r="234" spans="3:13" s="10" customFormat="1">
      <c r="D234" s="705"/>
      <c r="E234" s="705"/>
      <c r="K234" s="18"/>
      <c r="L234" s="18"/>
      <c r="M234" s="18"/>
    </row>
    <row r="235" spans="3:13" s="10" customFormat="1" ht="16.5" thickBot="1">
      <c r="H235" s="18"/>
      <c r="I235" s="18"/>
      <c r="J235" s="18"/>
      <c r="K235" s="18"/>
      <c r="L235" s="18"/>
      <c r="M235" s="18"/>
    </row>
    <row r="236" spans="3:13" s="10" customFormat="1" ht="16.5" thickBot="1">
      <c r="C236" s="681" t="s">
        <v>665</v>
      </c>
      <c r="D236" s="682"/>
      <c r="E236" s="682"/>
      <c r="F236" s="682"/>
      <c r="G236" s="683"/>
      <c r="H236" s="18"/>
      <c r="I236" s="18"/>
      <c r="J236" s="18"/>
      <c r="K236" s="18"/>
      <c r="L236" s="18"/>
      <c r="M236" s="18"/>
    </row>
    <row r="237" spans="3:13" s="10" customFormat="1" ht="31.5">
      <c r="C237" s="684"/>
      <c r="D237" s="685" t="s">
        <v>666</v>
      </c>
      <c r="E237" s="686" t="s">
        <v>527</v>
      </c>
      <c r="F237" s="685" t="s">
        <v>667</v>
      </c>
      <c r="G237" s="710" t="s">
        <v>527</v>
      </c>
      <c r="H237" s="18"/>
      <c r="I237" s="18"/>
      <c r="J237" s="18"/>
      <c r="K237" s="18"/>
      <c r="L237" s="18"/>
      <c r="M237" s="18"/>
    </row>
    <row r="238" spans="3:13" s="10" customFormat="1" ht="31.5">
      <c r="C238" s="711" t="s">
        <v>668</v>
      </c>
      <c r="D238" s="712">
        <v>9.0999999999999998E-2</v>
      </c>
      <c r="E238" s="713" t="s">
        <v>669</v>
      </c>
      <c r="F238" s="714">
        <v>20</v>
      </c>
      <c r="G238" s="715" t="s">
        <v>670</v>
      </c>
      <c r="H238" s="18"/>
      <c r="I238" s="18"/>
      <c r="J238" s="18"/>
      <c r="K238" s="18"/>
      <c r="L238" s="18"/>
      <c r="M238" s="18"/>
    </row>
    <row r="239" spans="3:13" s="10" customFormat="1" ht="31.5">
      <c r="C239" s="716" t="s">
        <v>671</v>
      </c>
      <c r="D239" s="717">
        <v>0.125</v>
      </c>
      <c r="E239" s="718" t="s">
        <v>669</v>
      </c>
      <c r="F239" s="719">
        <v>20</v>
      </c>
      <c r="G239" s="715" t="s">
        <v>670</v>
      </c>
      <c r="H239" s="18"/>
      <c r="I239" s="18"/>
      <c r="J239" s="18"/>
      <c r="K239" s="18"/>
      <c r="L239" s="18"/>
      <c r="M239" s="18"/>
    </row>
    <row r="240" spans="3:13" s="10" customFormat="1" ht="32.25" thickBot="1">
      <c r="C240" s="720" t="s">
        <v>672</v>
      </c>
      <c r="D240" s="721">
        <v>0.123</v>
      </c>
      <c r="E240" s="722" t="s">
        <v>669</v>
      </c>
      <c r="F240" s="723">
        <v>20</v>
      </c>
      <c r="G240" s="724" t="s">
        <v>670</v>
      </c>
      <c r="H240" s="18"/>
      <c r="I240" s="18"/>
      <c r="J240" s="18"/>
      <c r="K240" s="18"/>
      <c r="L240" s="18"/>
      <c r="M240" s="18"/>
    </row>
    <row r="241" spans="3:13" s="10" customFormat="1">
      <c r="C241" s="576" t="s">
        <v>442</v>
      </c>
      <c r="D241" s="577"/>
      <c r="E241" s="577"/>
      <c r="F241" s="577"/>
      <c r="G241" s="578"/>
      <c r="H241" s="18"/>
      <c r="I241" s="18"/>
      <c r="J241" s="18"/>
      <c r="K241" s="18"/>
      <c r="L241" s="18"/>
      <c r="M241" s="18"/>
    </row>
    <row r="242" spans="3:13" s="10" customFormat="1">
      <c r="C242" s="725" t="s">
        <v>673</v>
      </c>
      <c r="G242" s="584"/>
      <c r="H242" s="18"/>
      <c r="I242" s="18"/>
      <c r="J242" s="18"/>
      <c r="K242" s="18"/>
      <c r="L242" s="18"/>
      <c r="M242" s="18"/>
    </row>
    <row r="243" spans="3:13" s="10" customFormat="1">
      <c r="C243" s="579" t="s">
        <v>674</v>
      </c>
      <c r="G243" s="584"/>
      <c r="H243" s="18"/>
      <c r="I243" s="18"/>
      <c r="J243" s="18"/>
      <c r="K243" s="18"/>
      <c r="L243" s="18"/>
      <c r="M243" s="18"/>
    </row>
    <row r="244" spans="3:13" s="10" customFormat="1" ht="16.5" thickBot="1">
      <c r="C244" s="38" t="s">
        <v>675</v>
      </c>
      <c r="D244" s="663"/>
      <c r="E244" s="663"/>
      <c r="F244" s="663"/>
      <c r="G244" s="676"/>
      <c r="H244" s="18"/>
      <c r="I244" s="18"/>
      <c r="J244" s="18"/>
      <c r="K244" s="18"/>
      <c r="L244" s="18"/>
      <c r="M244" s="18"/>
    </row>
    <row r="245" spans="3:13" s="10" customFormat="1" ht="16.5" thickBot="1">
      <c r="H245" s="18"/>
      <c r="I245" s="18"/>
      <c r="J245" s="18"/>
      <c r="K245" s="18"/>
      <c r="L245" s="18"/>
      <c r="M245" s="18"/>
    </row>
    <row r="246" spans="3:13" s="10" customFormat="1" ht="16.5" thickBot="1">
      <c r="C246" s="681" t="s">
        <v>676</v>
      </c>
      <c r="D246" s="682"/>
      <c r="E246" s="683"/>
      <c r="F246" s="18"/>
      <c r="G246" s="18"/>
      <c r="H246" s="18"/>
      <c r="I246" s="18"/>
      <c r="J246" s="18"/>
      <c r="K246" s="18"/>
      <c r="L246" s="18"/>
      <c r="M246" s="18"/>
    </row>
    <row r="247" spans="3:13" s="10" customFormat="1" ht="32.25" thickBot="1">
      <c r="C247" s="726"/>
      <c r="D247" s="727" t="s">
        <v>666</v>
      </c>
      <c r="E247" s="728" t="s">
        <v>527</v>
      </c>
      <c r="F247" s="18"/>
      <c r="G247" s="18"/>
      <c r="H247" s="18"/>
      <c r="I247" s="18"/>
      <c r="J247" s="18"/>
      <c r="K247" s="18"/>
      <c r="L247" s="18"/>
      <c r="M247" s="18"/>
    </row>
    <row r="248" spans="3:13" s="10" customFormat="1" ht="32.25" thickBot="1">
      <c r="C248" s="729" t="s">
        <v>677</v>
      </c>
      <c r="D248" s="730">
        <v>0.2</v>
      </c>
      <c r="E248" s="731" t="s">
        <v>669</v>
      </c>
      <c r="F248" s="18"/>
      <c r="G248" s="18"/>
      <c r="H248" s="18"/>
      <c r="I248" s="18"/>
      <c r="J248" s="18"/>
      <c r="K248" s="18"/>
      <c r="L248" s="18"/>
      <c r="M248" s="18"/>
    </row>
    <row r="249" spans="3:13" s="10" customFormat="1">
      <c r="C249" s="576" t="s">
        <v>442</v>
      </c>
      <c r="D249" s="577"/>
      <c r="E249" s="577"/>
      <c r="F249" s="577"/>
      <c r="G249" s="578"/>
      <c r="H249" s="18"/>
      <c r="I249" s="18"/>
      <c r="J249" s="18"/>
      <c r="K249" s="18"/>
      <c r="L249" s="18"/>
      <c r="M249" s="18"/>
    </row>
    <row r="250" spans="3:13" s="10" customFormat="1">
      <c r="C250" s="725" t="s">
        <v>673</v>
      </c>
      <c r="G250" s="584"/>
      <c r="H250" s="18"/>
      <c r="I250" s="18"/>
      <c r="J250" s="18"/>
      <c r="K250" s="18"/>
      <c r="L250" s="18"/>
      <c r="M250" s="18"/>
    </row>
    <row r="251" spans="3:13" s="10" customFormat="1">
      <c r="C251" s="579" t="s">
        <v>674</v>
      </c>
      <c r="G251" s="584"/>
      <c r="H251" s="18"/>
      <c r="I251" s="18"/>
      <c r="J251" s="18"/>
      <c r="K251" s="18"/>
      <c r="L251" s="18"/>
      <c r="M251" s="18"/>
    </row>
    <row r="252" spans="3:13" s="10" customFormat="1" ht="16.5" thickBot="1">
      <c r="C252" s="38" t="s">
        <v>675</v>
      </c>
      <c r="D252" s="663"/>
      <c r="E252" s="663"/>
      <c r="F252" s="663"/>
      <c r="G252" s="676"/>
      <c r="H252" s="18"/>
      <c r="I252" s="18"/>
      <c r="J252" s="18"/>
      <c r="K252" s="18"/>
      <c r="L252" s="18"/>
      <c r="M252" s="18"/>
    </row>
    <row r="253" spans="3:13" s="10" customFormat="1">
      <c r="H253" s="18"/>
      <c r="I253" s="18"/>
      <c r="J253" s="18"/>
      <c r="K253" s="18"/>
      <c r="L253" s="18"/>
      <c r="M253" s="18"/>
    </row>
    <row r="254" spans="3:13" s="10" customFormat="1">
      <c r="H254" s="18"/>
      <c r="I254" s="18"/>
      <c r="J254" s="18"/>
      <c r="K254" s="18"/>
      <c r="L254" s="18"/>
      <c r="M254" s="18"/>
    </row>
    <row r="255" spans="3:13" s="10" customFormat="1">
      <c r="H255" s="18"/>
      <c r="I255" s="18"/>
      <c r="J255" s="18"/>
      <c r="K255" s="18"/>
      <c r="L255" s="18"/>
      <c r="M255" s="18"/>
    </row>
    <row r="256" spans="3:13" s="10" customFormat="1">
      <c r="H256" s="18"/>
      <c r="I256" s="18"/>
      <c r="J256" s="18"/>
      <c r="K256" s="18"/>
      <c r="L256" s="18"/>
      <c r="M256" s="18"/>
    </row>
    <row r="257" spans="8:13" s="10" customFormat="1">
      <c r="H257" s="18"/>
      <c r="I257" s="18"/>
      <c r="J257" s="18"/>
      <c r="K257" s="18"/>
      <c r="L257" s="18"/>
      <c r="M257" s="18"/>
    </row>
    <row r="258" spans="8:13" s="10" customFormat="1">
      <c r="H258" s="18"/>
      <c r="I258" s="18"/>
      <c r="J258" s="18"/>
      <c r="K258" s="18"/>
      <c r="L258" s="18"/>
      <c r="M258" s="18"/>
    </row>
    <row r="259" spans="8:13" s="10" customFormat="1">
      <c r="H259" s="18"/>
      <c r="I259" s="18"/>
      <c r="J259" s="18"/>
      <c r="K259" s="18"/>
      <c r="L259" s="18"/>
      <c r="M259" s="18"/>
    </row>
    <row r="260" spans="8:13" s="10" customFormat="1">
      <c r="H260" s="18"/>
      <c r="I260" s="18"/>
      <c r="J260" s="18"/>
      <c r="K260" s="18"/>
      <c r="L260" s="18"/>
      <c r="M260" s="18"/>
    </row>
    <row r="261" spans="8:13" s="10" customFormat="1">
      <c r="H261" s="18"/>
      <c r="I261" s="18"/>
      <c r="J261" s="18"/>
      <c r="K261" s="18"/>
      <c r="L261" s="18"/>
      <c r="M261" s="18"/>
    </row>
    <row r="262" spans="8:13" s="10" customFormat="1">
      <c r="H262" s="18"/>
      <c r="I262" s="18"/>
      <c r="J262" s="18"/>
      <c r="K262" s="18"/>
      <c r="L262" s="18"/>
      <c r="M262" s="18"/>
    </row>
    <row r="263" spans="8:13" s="10" customFormat="1">
      <c r="H263" s="18"/>
      <c r="I263" s="18"/>
      <c r="J263" s="18"/>
      <c r="K263" s="18"/>
      <c r="L263" s="18"/>
      <c r="M263" s="18"/>
    </row>
    <row r="264" spans="8:13" s="10" customFormat="1">
      <c r="H264" s="18"/>
      <c r="I264" s="18"/>
      <c r="J264" s="18"/>
      <c r="K264" s="18"/>
      <c r="L264" s="18"/>
      <c r="M264" s="18"/>
    </row>
    <row r="265" spans="8:13" s="10" customFormat="1">
      <c r="H265" s="18"/>
      <c r="I265" s="18"/>
      <c r="J265" s="18"/>
      <c r="K265" s="18"/>
      <c r="L265" s="18"/>
      <c r="M265" s="18"/>
    </row>
    <row r="266" spans="8:13" s="10" customFormat="1">
      <c r="H266" s="18"/>
      <c r="I266" s="18"/>
      <c r="J266" s="18"/>
      <c r="K266" s="18"/>
      <c r="L266" s="18"/>
      <c r="M266" s="18"/>
    </row>
    <row r="267" spans="8:13" s="10" customFormat="1">
      <c r="H267" s="18"/>
      <c r="I267" s="18"/>
      <c r="J267" s="18"/>
      <c r="K267" s="18"/>
      <c r="L267" s="18"/>
      <c r="M267" s="18"/>
    </row>
    <row r="268" spans="8:13" s="10" customFormat="1">
      <c r="H268" s="18"/>
      <c r="I268" s="18"/>
      <c r="J268" s="18"/>
      <c r="K268" s="18"/>
      <c r="L268" s="18"/>
      <c r="M268" s="18"/>
    </row>
    <row r="269" spans="8:13" s="10" customFormat="1">
      <c r="H269" s="18"/>
      <c r="I269" s="18"/>
      <c r="J269" s="18"/>
      <c r="K269" s="18"/>
      <c r="L269" s="18"/>
      <c r="M269" s="18"/>
    </row>
    <row r="270" spans="8:13" s="10" customFormat="1">
      <c r="H270" s="18"/>
      <c r="I270" s="18"/>
      <c r="J270" s="18"/>
      <c r="K270" s="18"/>
      <c r="L270" s="18"/>
      <c r="M270" s="18"/>
    </row>
    <row r="271" spans="8:13" s="10" customFormat="1">
      <c r="H271" s="18"/>
      <c r="I271" s="18"/>
      <c r="J271" s="18"/>
      <c r="K271" s="18"/>
      <c r="L271" s="18"/>
      <c r="M271" s="18"/>
    </row>
    <row r="272" spans="8:13" s="10" customFormat="1">
      <c r="H272" s="18"/>
      <c r="I272" s="18"/>
      <c r="J272" s="18"/>
      <c r="K272" s="18"/>
      <c r="L272" s="18"/>
      <c r="M272" s="18"/>
    </row>
    <row r="273" spans="8:13" s="10" customFormat="1">
      <c r="H273" s="18"/>
      <c r="I273" s="18"/>
      <c r="J273" s="18"/>
      <c r="K273" s="18"/>
      <c r="L273" s="18"/>
      <c r="M273" s="18"/>
    </row>
    <row r="274" spans="8:13" s="10" customFormat="1">
      <c r="H274" s="18"/>
      <c r="I274" s="18"/>
      <c r="J274" s="18"/>
      <c r="K274" s="18"/>
      <c r="L274" s="18"/>
      <c r="M274" s="18"/>
    </row>
    <row r="275" spans="8:13" s="10" customFormat="1">
      <c r="H275" s="18"/>
      <c r="I275" s="18"/>
      <c r="J275" s="18"/>
      <c r="K275" s="18"/>
      <c r="L275" s="18"/>
      <c r="M275" s="18"/>
    </row>
    <row r="276" spans="8:13" s="10" customFormat="1">
      <c r="H276" s="18"/>
      <c r="I276" s="18"/>
      <c r="J276" s="18"/>
      <c r="K276" s="18"/>
      <c r="L276" s="18"/>
      <c r="M276" s="18"/>
    </row>
    <row r="277" spans="8:13" s="10" customFormat="1">
      <c r="H277" s="18"/>
      <c r="I277" s="18"/>
      <c r="J277" s="18"/>
      <c r="K277" s="18"/>
      <c r="L277" s="18"/>
      <c r="M277" s="18"/>
    </row>
    <row r="278" spans="8:13" s="10" customFormat="1">
      <c r="H278" s="18"/>
      <c r="I278" s="18"/>
      <c r="J278" s="18"/>
      <c r="K278" s="18"/>
      <c r="L278" s="18"/>
      <c r="M278" s="18"/>
    </row>
    <row r="279" spans="8:13" s="10" customFormat="1">
      <c r="H279" s="18"/>
      <c r="I279" s="18"/>
      <c r="J279" s="18"/>
      <c r="K279" s="18"/>
      <c r="L279" s="18"/>
      <c r="M279" s="18"/>
    </row>
    <row r="280" spans="8:13" s="10" customFormat="1">
      <c r="H280" s="18"/>
      <c r="I280" s="18"/>
      <c r="J280" s="18"/>
      <c r="K280" s="18"/>
      <c r="L280" s="18"/>
      <c r="M280" s="18"/>
    </row>
    <row r="281" spans="8:13" s="10" customFormat="1">
      <c r="H281" s="18"/>
      <c r="I281" s="18"/>
    </row>
    <row r="282" spans="8:13" s="10" customFormat="1">
      <c r="H282" s="18"/>
      <c r="I282" s="18"/>
    </row>
    <row r="283" spans="8:13" s="10" customFormat="1">
      <c r="H283" s="18"/>
      <c r="I283" s="18"/>
    </row>
    <row r="284" spans="8:13" s="10" customFormat="1">
      <c r="H284" s="18"/>
      <c r="I284" s="18"/>
    </row>
    <row r="285" spans="8:13" s="10" customFormat="1"/>
    <row r="286" spans="8:13" s="10" customFormat="1"/>
    <row r="287" spans="8:13" s="10" customFormat="1"/>
    <row r="288" spans="8:13" s="10" customFormat="1"/>
    <row r="289" s="10" customFormat="1"/>
    <row r="290" s="10" customFormat="1"/>
    <row r="291" s="10" customFormat="1"/>
    <row r="292" s="10" customFormat="1"/>
    <row r="293" s="10" customFormat="1"/>
    <row r="294" s="10" customFormat="1"/>
    <row r="295" s="10" customFormat="1"/>
    <row r="296" s="10" customFormat="1"/>
    <row r="297" s="10" customFormat="1"/>
    <row r="298" s="10" customFormat="1"/>
    <row r="299" s="10" customFormat="1"/>
    <row r="300" s="10" customFormat="1"/>
    <row r="301" s="10" customFormat="1"/>
    <row r="302" s="10" customFormat="1"/>
    <row r="303" s="10" customFormat="1"/>
    <row r="304" s="10" customFormat="1"/>
    <row r="305" s="10" customFormat="1"/>
    <row r="306" s="10" customFormat="1"/>
    <row r="307" s="10" customFormat="1"/>
    <row r="308" s="10" customFormat="1"/>
    <row r="309" s="10" customFormat="1"/>
    <row r="310" s="10" customFormat="1"/>
    <row r="311" s="10" customFormat="1"/>
    <row r="312" s="10" customFormat="1"/>
    <row r="313" s="10" customFormat="1"/>
    <row r="314" s="10" customFormat="1"/>
    <row r="315" s="10" customFormat="1"/>
    <row r="316" s="10" customFormat="1"/>
    <row r="317" s="10" customFormat="1"/>
    <row r="318" s="10" customFormat="1"/>
    <row r="319" s="10" customFormat="1"/>
    <row r="320" s="10" customFormat="1"/>
    <row r="321" s="10" customFormat="1"/>
    <row r="322" s="10" customFormat="1"/>
    <row r="323" s="10" customFormat="1"/>
    <row r="324" s="10" customFormat="1"/>
    <row r="325" s="10" customFormat="1"/>
    <row r="326" s="10" customFormat="1"/>
    <row r="327" s="10" customFormat="1"/>
    <row r="328" s="10" customFormat="1"/>
    <row r="329" s="10" customFormat="1"/>
    <row r="330" s="10" customFormat="1"/>
    <row r="331" s="10" customFormat="1"/>
    <row r="332" s="10" customFormat="1"/>
    <row r="333" s="10" customFormat="1"/>
    <row r="334" s="10" customFormat="1"/>
    <row r="335" s="10" customFormat="1"/>
    <row r="336" s="10" customFormat="1"/>
    <row r="337" s="10" customFormat="1"/>
    <row r="338" s="10" customFormat="1"/>
    <row r="339" s="10" customFormat="1"/>
    <row r="340" s="10" customFormat="1"/>
    <row r="341" s="10" customFormat="1"/>
    <row r="342" s="10" customFormat="1"/>
    <row r="343" s="10" customFormat="1"/>
    <row r="344" s="10" customFormat="1"/>
    <row r="345" s="10" customFormat="1"/>
    <row r="346" s="10" customFormat="1"/>
    <row r="347" s="10" customFormat="1"/>
    <row r="348" s="10" customFormat="1"/>
    <row r="349" s="10" customFormat="1"/>
    <row r="350" s="10" customFormat="1"/>
    <row r="351" s="10" customFormat="1"/>
    <row r="352" s="10" customFormat="1"/>
    <row r="353" s="10" customFormat="1"/>
    <row r="354" s="10" customFormat="1"/>
    <row r="355" s="10" customFormat="1"/>
    <row r="356" s="10" customFormat="1"/>
    <row r="357" s="10" customFormat="1"/>
    <row r="358" s="10" customFormat="1"/>
    <row r="359" s="10" customFormat="1"/>
    <row r="360" s="10" customFormat="1"/>
    <row r="361" s="10" customFormat="1"/>
    <row r="362" s="10" customFormat="1"/>
    <row r="363" s="10" customFormat="1"/>
    <row r="364" s="10" customFormat="1"/>
    <row r="365" s="10" customFormat="1"/>
    <row r="366" s="10" customFormat="1"/>
    <row r="367" s="10" customFormat="1"/>
    <row r="368" s="10" customFormat="1"/>
    <row r="369" s="10" customFormat="1"/>
    <row r="370" s="10" customFormat="1"/>
    <row r="371" s="10" customFormat="1"/>
    <row r="372" s="10" customFormat="1"/>
    <row r="373" s="10" customFormat="1"/>
    <row r="374" s="10" customFormat="1"/>
    <row r="375" s="10" customFormat="1"/>
    <row r="376" s="10" customFormat="1"/>
    <row r="377" s="10" customFormat="1"/>
    <row r="378" s="10" customFormat="1"/>
    <row r="379" s="10" customFormat="1"/>
    <row r="380" s="10" customFormat="1"/>
    <row r="381" s="10" customFormat="1"/>
    <row r="382" s="10" customFormat="1"/>
    <row r="383" s="10" customFormat="1"/>
    <row r="384" s="10" customFormat="1"/>
    <row r="385" s="10" customFormat="1"/>
    <row r="386" s="10" customFormat="1"/>
    <row r="387" s="10" customFormat="1"/>
    <row r="388" s="10" customFormat="1"/>
    <row r="389" s="10" customFormat="1"/>
    <row r="390" s="10" customFormat="1"/>
    <row r="391" s="10" customFormat="1"/>
    <row r="392" s="10" customFormat="1"/>
    <row r="393" s="10" customFormat="1"/>
    <row r="394" s="10" customFormat="1"/>
    <row r="395" s="10" customFormat="1"/>
    <row r="396" s="10" customFormat="1"/>
    <row r="397" s="10" customFormat="1"/>
    <row r="398" s="10" customFormat="1"/>
    <row r="399" s="10" customFormat="1"/>
    <row r="400" s="10" customFormat="1"/>
    <row r="401" s="10" customFormat="1"/>
    <row r="402" s="10" customFormat="1"/>
    <row r="403" s="10" customFormat="1"/>
    <row r="404" s="10" customFormat="1"/>
    <row r="405" s="10" customFormat="1"/>
    <row r="406" s="10" customFormat="1"/>
    <row r="407" s="10" customFormat="1"/>
    <row r="408" s="10" customFormat="1"/>
    <row r="409" s="10" customFormat="1"/>
    <row r="410" s="10" customFormat="1"/>
    <row r="411" s="10" customFormat="1"/>
    <row r="412" s="10" customFormat="1"/>
    <row r="413" s="10" customFormat="1"/>
    <row r="414" s="10" customFormat="1"/>
    <row r="415" s="10" customFormat="1"/>
    <row r="416" s="10" customFormat="1"/>
    <row r="417" s="10" customFormat="1"/>
    <row r="418" s="10" customFormat="1"/>
    <row r="419" s="10" customFormat="1"/>
    <row r="420" s="10" customFormat="1"/>
    <row r="421" s="10" customFormat="1"/>
    <row r="422" s="10" customFormat="1"/>
    <row r="423" s="10" customFormat="1"/>
    <row r="424" s="10" customFormat="1"/>
    <row r="425" s="10" customFormat="1"/>
    <row r="426" s="10" customFormat="1"/>
    <row r="427" s="10" customFormat="1"/>
    <row r="428" s="10" customFormat="1"/>
    <row r="429" s="10" customFormat="1"/>
    <row r="430" s="10" customFormat="1"/>
    <row r="431" s="10" customFormat="1"/>
    <row r="432" s="10" customFormat="1"/>
    <row r="433" s="10" customFormat="1"/>
    <row r="434" s="10" customFormat="1"/>
    <row r="435" s="10" customFormat="1"/>
    <row r="436" s="10" customFormat="1"/>
    <row r="437" s="10" customFormat="1"/>
    <row r="438" s="10" customFormat="1"/>
    <row r="439" s="10" customFormat="1"/>
  </sheetData>
  <sheetProtection algorithmName="SHA-512" hashValue="z/T15Zy1zT6nruKjHT0L93pkMndNYtmBXXRnYMAF7CQ19lkRfp+19Y8H1Fd4AjbXsDQ0sDQxRrLQS0zRjC9ddQ==" saltValue="1i0jQJaTmNsaGSTdsdJfwg==" spinCount="100000" sheet="1" objects="1" scenarios="1"/>
  <hyperlinks>
    <hyperlink ref="C76" r:id="rId1" tooltip="Natural gas emission factors for criteria pollutants" xr:uid="{00000000-0004-0000-0C00-000003000000}"/>
    <hyperlink ref="C73" r:id="rId2" tooltip="Compilation of Air Pollutant Emission Factors" xr:uid="{00000000-0004-0000-0C00-000004000000}"/>
    <hyperlink ref="C79" r:id="rId3" tooltip="Definitions of VOC and ROG" xr:uid="{00000000-0004-0000-0C00-000005000000}"/>
    <hyperlink ref="C244" r:id="rId4" tooltip="Proposed Amendments to the Prohibitions on Use of Certain Hydrofluorocarbons in Stationary Refrigeration, Chillers, Aerosols, Propellants, and Foam End-Uses Regulation" xr:uid="{244696C0-FEFE-49C7-BCC8-91962A85950E}"/>
    <hyperlink ref="C31" r:id="rId5" tooltip="Link to EPA Emission Factors for Greenhouse Gas Inventories" xr:uid="{6019F80E-5B87-4F4D-B63B-A90E7A4397D1}"/>
    <hyperlink ref="C25" r:id="rId6" tooltip="California Air Resources Board GHG inventory" xr:uid="{998A1AC1-9455-41CB-BC88-C3B61DAD8D62}"/>
    <hyperlink ref="C28" r:id="rId7" tooltip="California Energy Commission Energy Almanac" xr:uid="{7BC8CC55-D13C-40E1-9F97-A811EAF9C10F}"/>
    <hyperlink ref="C96" r:id="rId8" tooltip="California Energy Commission Energy Almanac" xr:uid="{C78B59C2-9801-4A75-BCCB-EC2414E3032A}"/>
    <hyperlink ref="C93" r:id="rId9" location="0" tooltip="California Air Resources Board's criteria pollutant emissions inventory" display="https://www.arb.ca.gov/app/emsinv/2017/emssumcat_query.php?F_YR=2012&amp;F_DIV=-4&amp;F_SEASON=A&amp;SP=SIP105ADJ&amp;F_AREA=CA#0" xr:uid="{7A2C3552-FD66-47FB-98ED-B07706D09A8D}"/>
    <hyperlink ref="C226" r:id="rId10" tooltip="CARB Refrigerant Management Program" xr:uid="{82F4AE7E-D107-440C-B4EA-0A9395E30053}"/>
    <hyperlink ref="C230" r:id="rId11" tooltip="IPCC Fourth Assessment Report" xr:uid="{C34B6FEB-A05E-484E-B326-519890454F46}"/>
    <hyperlink ref="C233" r:id="rId12" tooltip="IPCC Fifth Assessment Report" xr:uid="{6D026F8B-BA15-4BE7-8277-5824C379E7BF}"/>
    <hyperlink ref="C252" r:id="rId13" tooltip="Proposed Amendments to the Prohibitions on Use of Certain Hydrofluorocarbons in Stationary Refrigeration, Chillers, Aerosols, Propellants, and Foam End-Uses Regulation" xr:uid="{C94DDAA6-FE32-45AD-AE98-8F89FF33B9A9}"/>
  </hyperlinks>
  <pageMargins left="0.7" right="0.7" top="0.98479166666666662" bottom="0.75" header="0.3" footer="0.3"/>
  <pageSetup scale="44" fitToHeight="0" orientation="landscape" r:id="rId14"/>
  <headerFooter>
    <oddHeader>&amp;C&amp;G</oddHeader>
    <oddFooter>&amp;L&amp;"Avenir LT Std 35 Light,Regular"&amp;12&amp;K000000FINAL April 17, 2024&amp;C&amp;"Avenir LT Std 35 Light,Regular"&amp;12Page &amp;P of &amp;N&amp;R&amp;"Avenir LT Std 35 Light,Regular"&amp;12&amp;K000000&amp;A</oddFooter>
  </headerFooter>
  <rowBreaks count="2" manualBreakCount="2">
    <brk id="33" max="16383" man="1"/>
    <brk id="96" max="16383" man="1"/>
  </rowBreaks>
  <drawing r:id="rId15"/>
  <legacyDrawingHF r:id="rId1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1"/>
  </sheetPr>
  <dimension ref="B1:N41"/>
  <sheetViews>
    <sheetView showGridLines="0" zoomScaleNormal="100" workbookViewId="0"/>
  </sheetViews>
  <sheetFormatPr defaultColWidth="9.140625" defaultRowHeight="15"/>
  <cols>
    <col min="1" max="1" width="4.28515625" style="12" customWidth="1"/>
    <col min="2" max="2" width="37.7109375" style="12" customWidth="1"/>
    <col min="3" max="3" width="16.42578125" style="12" customWidth="1"/>
    <col min="4" max="4" width="19.5703125" style="12" customWidth="1"/>
    <col min="5" max="5" width="105" style="12" customWidth="1"/>
    <col min="6" max="8" width="9.140625" style="12"/>
    <col min="9" max="9" width="10.140625" style="12" bestFit="1" customWidth="1"/>
    <col min="10" max="11" width="9.140625" style="12"/>
    <col min="12" max="12" width="10.140625" style="12" bestFit="1" customWidth="1"/>
    <col min="13" max="14" width="13.7109375" style="12" bestFit="1" customWidth="1"/>
    <col min="15" max="16384" width="9.140625" style="12"/>
  </cols>
  <sheetData>
    <row r="1" spans="2:14" ht="18.75" customHeight="1">
      <c r="B1" s="11" t="s">
        <v>0</v>
      </c>
      <c r="C1" s="11"/>
      <c r="D1" s="11"/>
      <c r="E1" s="11"/>
      <c r="F1" s="11"/>
      <c r="G1" s="11"/>
      <c r="H1" s="11"/>
    </row>
    <row r="2" spans="2:14" ht="15" customHeight="1">
      <c r="B2" s="13"/>
      <c r="C2" s="13"/>
      <c r="D2" s="13"/>
      <c r="E2" s="13"/>
      <c r="F2" s="13"/>
      <c r="G2" s="13"/>
      <c r="H2" s="13"/>
    </row>
    <row r="3" spans="2:14" ht="18.75" customHeight="1">
      <c r="B3" s="11" t="s">
        <v>1</v>
      </c>
      <c r="C3" s="11"/>
      <c r="D3" s="11"/>
      <c r="E3" s="11"/>
      <c r="F3" s="11"/>
      <c r="G3" s="11"/>
      <c r="H3" s="11"/>
    </row>
    <row r="4" spans="2:14" ht="18.75" customHeight="1">
      <c r="B4" s="14" t="s">
        <v>2</v>
      </c>
      <c r="C4" s="14"/>
      <c r="D4" s="14"/>
      <c r="E4" s="14"/>
      <c r="F4" s="14"/>
      <c r="G4" s="14"/>
      <c r="H4" s="14"/>
    </row>
    <row r="5" spans="2:14" ht="15" customHeight="1">
      <c r="B5" s="15"/>
      <c r="C5" s="15"/>
      <c r="D5" s="15"/>
      <c r="E5" s="15"/>
      <c r="F5" s="15"/>
      <c r="G5" s="15"/>
      <c r="H5" s="15"/>
    </row>
    <row r="6" spans="2:14" ht="15" customHeight="1">
      <c r="B6" s="11" t="s">
        <v>3</v>
      </c>
      <c r="C6" s="15"/>
      <c r="D6" s="15"/>
      <c r="E6" s="15"/>
      <c r="F6" s="15"/>
      <c r="G6" s="15"/>
      <c r="H6" s="15"/>
    </row>
    <row r="7" spans="2:14" ht="18.75" customHeight="1">
      <c r="B7" s="14"/>
      <c r="C7" s="11"/>
      <c r="D7" s="11"/>
      <c r="E7" s="11"/>
      <c r="F7" s="11"/>
      <c r="G7" s="11"/>
      <c r="H7" s="11"/>
    </row>
    <row r="8" spans="2:14" ht="15" customHeight="1"/>
    <row r="9" spans="2:14" ht="15.75" thickBot="1"/>
    <row r="10" spans="2:14" ht="18.75">
      <c r="B10" s="509" t="s">
        <v>678</v>
      </c>
      <c r="C10" s="510"/>
      <c r="D10" s="511"/>
    </row>
    <row r="11" spans="2:14" ht="15.75">
      <c r="B11" s="512" t="s">
        <v>679</v>
      </c>
      <c r="C11" s="513" t="s">
        <v>680</v>
      </c>
      <c r="D11" s="514" t="s">
        <v>430</v>
      </c>
    </row>
    <row r="12" spans="2:14" ht="15.75">
      <c r="B12" s="515" t="s">
        <v>681</v>
      </c>
      <c r="C12" s="516">
        <v>0.17119999999999999</v>
      </c>
      <c r="D12" s="517" t="s">
        <v>682</v>
      </c>
    </row>
    <row r="13" spans="2:14" ht="16.5" thickBot="1">
      <c r="B13" s="518" t="s">
        <v>683</v>
      </c>
      <c r="C13" s="519">
        <v>1.34</v>
      </c>
      <c r="D13" s="520" t="s">
        <v>684</v>
      </c>
    </row>
    <row r="14" spans="2:14" ht="15.75" thickBot="1">
      <c r="B14" s="521" t="s">
        <v>685</v>
      </c>
      <c r="C14" s="522"/>
      <c r="D14" s="523"/>
    </row>
    <row r="15" spans="2:14" ht="15.75" thickBot="1"/>
    <row r="16" spans="2:14" ht="18.75">
      <c r="B16" s="509" t="s">
        <v>686</v>
      </c>
      <c r="C16" s="510"/>
      <c r="D16" s="511"/>
      <c r="E16" s="524"/>
      <c r="M16" s="525"/>
      <c r="N16" s="526"/>
    </row>
    <row r="17" spans="2:13" ht="15.75">
      <c r="B17" s="512" t="s">
        <v>687</v>
      </c>
      <c r="C17" s="513" t="s">
        <v>680</v>
      </c>
      <c r="D17" s="514" t="s">
        <v>430</v>
      </c>
      <c r="E17" s="524"/>
    </row>
    <row r="18" spans="2:13" ht="15.75">
      <c r="B18" s="515" t="s">
        <v>688</v>
      </c>
      <c r="C18" s="527">
        <v>5.53</v>
      </c>
      <c r="D18" s="517" t="s">
        <v>689</v>
      </c>
      <c r="E18" s="524"/>
    </row>
    <row r="19" spans="2:13" ht="15.75">
      <c r="B19" s="515" t="s">
        <v>690</v>
      </c>
      <c r="C19" s="527">
        <v>5.94</v>
      </c>
      <c r="D19" s="517" t="s">
        <v>689</v>
      </c>
      <c r="E19" s="524"/>
    </row>
    <row r="20" spans="2:13" ht="15.75">
      <c r="B20" s="515" t="s">
        <v>691</v>
      </c>
      <c r="C20" s="528">
        <f>3.07*0.98/115.83</f>
        <v>2.5974272640939308E-2</v>
      </c>
      <c r="D20" s="517" t="s">
        <v>692</v>
      </c>
      <c r="E20" s="362"/>
      <c r="I20" s="529"/>
    </row>
    <row r="21" spans="2:13" ht="15.75">
      <c r="B21" s="515" t="s">
        <v>693</v>
      </c>
      <c r="C21" s="527">
        <v>4.29</v>
      </c>
      <c r="D21" s="517" t="s">
        <v>694</v>
      </c>
      <c r="E21" s="524"/>
      <c r="L21" s="529"/>
      <c r="M21" s="530"/>
    </row>
    <row r="22" spans="2:13" ht="15.75">
      <c r="B22" s="515" t="s">
        <v>695</v>
      </c>
      <c r="C22" s="527">
        <v>4.09</v>
      </c>
      <c r="D22" s="517" t="s">
        <v>689</v>
      </c>
      <c r="E22" s="524"/>
      <c r="I22" s="525"/>
      <c r="M22" s="526"/>
    </row>
    <row r="23" spans="2:13" ht="15.75">
      <c r="B23" s="515" t="s">
        <v>696</v>
      </c>
      <c r="C23" s="527">
        <v>3.92</v>
      </c>
      <c r="D23" s="517" t="s">
        <v>689</v>
      </c>
      <c r="E23" s="524"/>
    </row>
    <row r="24" spans="2:13" ht="15.75">
      <c r="B24" s="515" t="s">
        <v>697</v>
      </c>
      <c r="C24" s="527">
        <v>5.52</v>
      </c>
      <c r="D24" s="517" t="s">
        <v>689</v>
      </c>
      <c r="E24" s="524"/>
    </row>
    <row r="25" spans="2:13" ht="19.5" thickBot="1">
      <c r="B25" s="531" t="s">
        <v>698</v>
      </c>
      <c r="C25" s="532">
        <v>17.489999999999998</v>
      </c>
      <c r="D25" s="533" t="s">
        <v>699</v>
      </c>
      <c r="E25" s="524"/>
    </row>
    <row r="26" spans="2:13" ht="15.75">
      <c r="B26" s="534" t="s">
        <v>700</v>
      </c>
      <c r="C26" s="535"/>
      <c r="D26" s="536"/>
      <c r="E26" s="524"/>
    </row>
    <row r="27" spans="2:13" ht="15.75">
      <c r="B27" s="537" t="s">
        <v>701</v>
      </c>
      <c r="C27" s="538"/>
      <c r="D27" s="539"/>
      <c r="E27" s="524"/>
    </row>
    <row r="28" spans="2:13" ht="15.75">
      <c r="B28" s="537" t="s">
        <v>702</v>
      </c>
      <c r="C28" s="538"/>
      <c r="D28" s="539"/>
      <c r="E28" s="524"/>
    </row>
    <row r="29" spans="2:13" ht="15.75" customHeight="1">
      <c r="B29" s="537" t="s">
        <v>703</v>
      </c>
      <c r="C29" s="540"/>
      <c r="D29" s="541"/>
      <c r="E29" s="524"/>
    </row>
    <row r="30" spans="2:13" ht="16.5" thickBot="1">
      <c r="B30" s="542" t="s">
        <v>704</v>
      </c>
      <c r="C30" s="543"/>
      <c r="D30" s="544"/>
      <c r="E30" s="524"/>
    </row>
    <row r="31" spans="2:13" ht="15.75" thickBot="1"/>
    <row r="32" spans="2:13" ht="15.75">
      <c r="B32" s="545" t="s">
        <v>705</v>
      </c>
      <c r="C32" s="546"/>
      <c r="D32" s="546"/>
      <c r="E32" s="547"/>
    </row>
    <row r="33" spans="2:5" s="10" customFormat="1" ht="15" customHeight="1">
      <c r="B33" s="548" t="s">
        <v>706</v>
      </c>
      <c r="C33" s="549"/>
      <c r="D33" s="549"/>
      <c r="E33" s="550"/>
    </row>
    <row r="34" spans="2:5" s="10" customFormat="1" ht="16.5" customHeight="1" thickBot="1">
      <c r="B34" s="39" t="s">
        <v>707</v>
      </c>
      <c r="C34" s="551"/>
      <c r="D34" s="551"/>
      <c r="E34" s="552"/>
    </row>
    <row r="35" spans="2:5" s="10" customFormat="1" ht="15" customHeight="1">
      <c r="B35" s="40"/>
      <c r="C35" s="524"/>
      <c r="D35" s="524"/>
    </row>
    <row r="36" spans="2:5" s="10" customFormat="1" ht="15.75">
      <c r="B36" s="524"/>
      <c r="C36" s="524"/>
      <c r="D36" s="524"/>
    </row>
    <row r="37" spans="2:5" s="10" customFormat="1" ht="15.75">
      <c r="B37" s="41"/>
    </row>
    <row r="38" spans="2:5" s="10" customFormat="1" ht="15.75"/>
    <row r="39" spans="2:5" s="10" customFormat="1" ht="15.75"/>
    <row r="40" spans="2:5" s="10" customFormat="1" ht="15.75"/>
    <row r="41" spans="2:5" s="10" customFormat="1" ht="15.75"/>
  </sheetData>
  <sheetProtection algorithmName="SHA-512" hashValue="Ylyyfpy1KNPg8EwAaLMbeWdaG2QONIyQf1gGqZdj2vIHTfMH2z+UK+ngNs/bbO4RiwMnvCAJRpsmq26CgCGPDg==" saltValue="s9fW7EL9kHuQLlxJUNGPzA==" spinCount="100000" sheet="1" objects="1" scenarios="1"/>
  <hyperlinks>
    <hyperlink ref="B34" r:id="rId1" tooltip="Co-benefit Assessment Methodology for Energy and Fuel Cost Savings" xr:uid="{00000000-0004-0000-0D00-000000000000}"/>
  </hyperlinks>
  <pageMargins left="0.7" right="0.7" top="0.98479166666666662" bottom="0.75" header="0.3" footer="0.3"/>
  <pageSetup scale="71" orientation="portrait" r:id="rId2"/>
  <headerFooter>
    <oddHeader>&amp;C&amp;G</oddHeader>
    <oddFooter>&amp;L&amp;"Avenir LT Std 35 Light,Regular"&amp;12&amp;K000000FINAL April 17, 2024&amp;C&amp;"Avenir LT Std 35 Light,Regular"&amp;12Page &amp;P of &amp;N&amp;R&amp;"Avenir LT Std 35 Light,Regular"&amp;12&amp;K000000&amp;A</oddFooter>
  </headerFooter>
  <colBreaks count="1" manualBreakCount="1">
    <brk id="6" max="1048575" man="1"/>
  </colBreaks>
  <drawing r:id="rId3"/>
  <legacyDrawingHF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1"/>
  </sheetPr>
  <dimension ref="A1:T51"/>
  <sheetViews>
    <sheetView showGridLines="0" topLeftCell="D1" zoomScaleNormal="100" workbookViewId="0">
      <selection activeCell="G18" sqref="G18"/>
    </sheetView>
  </sheetViews>
  <sheetFormatPr defaultColWidth="9.140625" defaultRowHeight="15"/>
  <cols>
    <col min="1" max="1" width="2.85546875" style="12" customWidth="1"/>
    <col min="2" max="2" width="33.28515625" style="12" customWidth="1"/>
    <col min="3" max="3" width="46.140625" style="12" bestFit="1" customWidth="1"/>
    <col min="4" max="4" width="34.42578125" style="12" bestFit="1" customWidth="1"/>
    <col min="5" max="5" width="34.42578125" style="12" hidden="1" customWidth="1"/>
    <col min="6" max="6" width="131.85546875" style="12" bestFit="1" customWidth="1"/>
    <col min="7" max="7" width="61.5703125" style="12" bestFit="1" customWidth="1"/>
    <col min="8" max="8" width="52.42578125" style="12" bestFit="1" customWidth="1"/>
    <col min="9" max="9" width="64.42578125" style="12" bestFit="1" customWidth="1"/>
    <col min="10" max="16384" width="9.140625" style="12"/>
  </cols>
  <sheetData>
    <row r="1" spans="1:20" ht="18.75" customHeight="1">
      <c r="A1" s="11" t="s">
        <v>0</v>
      </c>
      <c r="B1" s="11"/>
      <c r="C1" s="11"/>
      <c r="D1" s="11"/>
      <c r="E1" s="11"/>
      <c r="F1" s="11"/>
      <c r="G1" s="42"/>
    </row>
    <row r="2" spans="1:20" ht="15" customHeight="1">
      <c r="A2" s="13"/>
      <c r="B2" s="13"/>
      <c r="C2" s="13"/>
      <c r="D2" s="13"/>
      <c r="E2" s="13"/>
      <c r="F2" s="13"/>
      <c r="G2" s="43"/>
    </row>
    <row r="3" spans="1:20" ht="18.75" customHeight="1">
      <c r="A3" s="11" t="s">
        <v>1</v>
      </c>
      <c r="B3" s="11"/>
      <c r="C3" s="11"/>
      <c r="D3" s="11"/>
      <c r="E3" s="11"/>
      <c r="F3" s="11"/>
      <c r="G3" s="42"/>
    </row>
    <row r="4" spans="1:20" ht="18.75" customHeight="1">
      <c r="A4" s="14" t="s">
        <v>2</v>
      </c>
      <c r="B4" s="14"/>
      <c r="C4" s="14"/>
      <c r="D4" s="14"/>
      <c r="E4" s="14"/>
      <c r="F4" s="14"/>
      <c r="G4" s="44"/>
    </row>
    <row r="5" spans="1:20" ht="15" customHeight="1">
      <c r="A5" s="15"/>
      <c r="B5" s="15"/>
      <c r="C5" s="15"/>
      <c r="D5" s="15"/>
      <c r="E5" s="15"/>
      <c r="F5" s="15"/>
      <c r="G5" s="43"/>
    </row>
    <row r="6" spans="1:20" ht="15" customHeight="1">
      <c r="A6" s="11" t="s">
        <v>3</v>
      </c>
      <c r="B6" s="15"/>
      <c r="C6" s="15"/>
      <c r="D6" s="15"/>
      <c r="E6" s="15"/>
      <c r="F6" s="15"/>
      <c r="G6" s="43"/>
    </row>
    <row r="7" spans="1:20" ht="18.75" customHeight="1">
      <c r="A7" s="14"/>
      <c r="B7" s="11"/>
      <c r="C7" s="11"/>
      <c r="D7" s="11"/>
      <c r="E7" s="11"/>
      <c r="F7" s="11"/>
      <c r="G7" s="42"/>
    </row>
    <row r="8" spans="1:20" ht="15" customHeight="1"/>
    <row r="9" spans="1:20" ht="15" customHeight="1">
      <c r="A9" s="10"/>
    </row>
    <row r="10" spans="1:20" s="10" customFormat="1" ht="15" customHeight="1" thickBot="1">
      <c r="B10" s="495" t="s">
        <v>708</v>
      </c>
      <c r="C10" s="496" t="s">
        <v>709</v>
      </c>
      <c r="D10" s="495" t="s">
        <v>710</v>
      </c>
      <c r="E10" s="497" t="s">
        <v>61</v>
      </c>
      <c r="F10" s="497" t="s">
        <v>711</v>
      </c>
      <c r="G10" s="497" t="s">
        <v>64</v>
      </c>
      <c r="H10" s="495" t="s">
        <v>712</v>
      </c>
      <c r="I10" s="495" t="s">
        <v>713</v>
      </c>
    </row>
    <row r="11" spans="1:20" s="10" customFormat="1" ht="15" customHeight="1" thickTop="1">
      <c r="B11" s="498" t="s">
        <v>130</v>
      </c>
      <c r="C11" s="499" t="s">
        <v>714</v>
      </c>
      <c r="D11" s="500" t="s">
        <v>715</v>
      </c>
      <c r="E11" s="501"/>
      <c r="F11" s="502"/>
      <c r="G11" s="502" t="str">
        <f>'Emission Factors &lt;HIDE&gt;'!B38</f>
        <v>Large WFB: Uncontrolled (Pre-NSPS)</v>
      </c>
      <c r="H11" s="503" t="s">
        <v>716</v>
      </c>
      <c r="I11" s="503" t="s">
        <v>717</v>
      </c>
    </row>
    <row r="12" spans="1:20" s="10" customFormat="1" ht="15" customHeight="1">
      <c r="A12" s="504"/>
      <c r="B12" s="505" t="s">
        <v>718</v>
      </c>
      <c r="C12" s="505" t="s">
        <v>719</v>
      </c>
      <c r="D12" s="505" t="s">
        <v>720</v>
      </c>
      <c r="E12" s="505" t="s">
        <v>721</v>
      </c>
      <c r="F12" s="505" t="s">
        <v>722</v>
      </c>
      <c r="G12" s="506" t="str">
        <f>'Emission Factors &lt;HIDE&gt;'!B39</f>
        <v>Large WFB: Uncontrolled (Post-NSPS)</v>
      </c>
      <c r="H12" s="505" t="s">
        <v>723</v>
      </c>
      <c r="I12" s="503" t="s">
        <v>724</v>
      </c>
    </row>
    <row r="13" spans="1:20" s="10" customFormat="1" ht="15" customHeight="1">
      <c r="C13" s="505" t="s">
        <v>725</v>
      </c>
      <c r="E13" s="505" t="s">
        <v>726</v>
      </c>
      <c r="F13" s="505" t="s">
        <v>239</v>
      </c>
      <c r="G13" s="506" t="str">
        <f>'Emission Factors &lt;HIDE&gt;'!B40</f>
        <v>Large WFB: Controlled - Low NOx</v>
      </c>
      <c r="H13" s="505" t="s">
        <v>262</v>
      </c>
      <c r="I13" s="503" t="s">
        <v>727</v>
      </c>
    </row>
    <row r="14" spans="1:20" s="10" customFormat="1" ht="15" customHeight="1">
      <c r="C14" s="505" t="s">
        <v>728</v>
      </c>
      <c r="F14" s="505" t="s">
        <v>729</v>
      </c>
      <c r="G14" s="506" t="str">
        <f>'Emission Factors &lt;HIDE&gt;'!B41</f>
        <v>Large WFB: Controlled - Flue gas recirculation</v>
      </c>
      <c r="I14" s="503" t="s">
        <v>730</v>
      </c>
    </row>
    <row r="15" spans="1:20" s="10" customFormat="1" ht="15" customHeight="1">
      <c r="C15" s="505" t="s">
        <v>731</v>
      </c>
      <c r="F15" s="505" t="s">
        <v>241</v>
      </c>
      <c r="G15" s="506" t="str">
        <f>'Emission Factors &lt;HIDE&gt;'!B43</f>
        <v>Small WFB: Uncontrolled</v>
      </c>
      <c r="H15" s="18"/>
      <c r="I15" s="503" t="s">
        <v>732</v>
      </c>
      <c r="J15" s="18"/>
      <c r="K15" s="18"/>
      <c r="L15" s="18"/>
      <c r="M15" s="18"/>
      <c r="N15" s="18"/>
      <c r="O15" s="18"/>
      <c r="P15" s="18"/>
      <c r="Q15" s="18"/>
      <c r="R15" s="19"/>
      <c r="S15" s="19"/>
      <c r="T15" s="18"/>
    </row>
    <row r="16" spans="1:20" s="10" customFormat="1" ht="15" customHeight="1">
      <c r="F16" s="505" t="s">
        <v>733</v>
      </c>
      <c r="G16" s="506" t="str">
        <f>'Emission Factors &lt;HIDE&gt;'!B44</f>
        <v>Small WFB: Controlled - Low NOx</v>
      </c>
    </row>
    <row r="17" spans="1:7" s="10" customFormat="1" ht="15" customHeight="1">
      <c r="F17" s="505" t="s">
        <v>243</v>
      </c>
      <c r="G17" s="506" t="str">
        <f>'Emission Factors &lt;HIDE&gt;'!B45</f>
        <v>Small WFB: Controlled - Low NOx/Flue gas recirculation</v>
      </c>
    </row>
    <row r="18" spans="1:7" s="10" customFormat="1" ht="15" customHeight="1">
      <c r="F18" s="505" t="s">
        <v>244</v>
      </c>
      <c r="G18" s="506" t="str">
        <f>'Emission Factors &lt;HIDE&gt;'!B47</f>
        <v>TFB (All sizes): Uncontrolled</v>
      </c>
    </row>
    <row r="19" spans="1:7" s="10" customFormat="1" ht="15" customHeight="1">
      <c r="F19" s="505" t="s">
        <v>246</v>
      </c>
      <c r="G19" s="506" t="str">
        <f>'Emission Factors &lt;HIDE&gt;'!B48</f>
        <v>TFB (All sizes): Controlled - Flue gas recirculation</v>
      </c>
    </row>
    <row r="20" spans="1:7" s="10" customFormat="1" ht="15" customHeight="1">
      <c r="F20" s="505" t="s">
        <v>247</v>
      </c>
      <c r="G20" s="506" t="s">
        <v>734</v>
      </c>
    </row>
    <row r="21" spans="1:7" s="10" customFormat="1" ht="15" customHeight="1">
      <c r="A21" s="45"/>
      <c r="B21" s="45"/>
      <c r="C21" s="45"/>
      <c r="F21" s="505" t="s">
        <v>735</v>
      </c>
    </row>
    <row r="22" spans="1:7" s="10" customFormat="1" ht="15" customHeight="1">
      <c r="A22" s="20"/>
      <c r="B22" s="20"/>
      <c r="C22" s="20"/>
      <c r="F22" s="505" t="s">
        <v>736</v>
      </c>
    </row>
    <row r="23" spans="1:7" s="10" customFormat="1" ht="15" customHeight="1">
      <c r="A23" s="20"/>
      <c r="B23" s="20"/>
      <c r="C23" s="20"/>
      <c r="F23" s="507" t="s">
        <v>252</v>
      </c>
    </row>
    <row r="24" spans="1:7" s="10" customFormat="1" ht="15" customHeight="1">
      <c r="A24" s="20"/>
      <c r="B24" s="20"/>
      <c r="C24" s="20"/>
      <c r="F24" s="505" t="s">
        <v>255</v>
      </c>
    </row>
    <row r="25" spans="1:7" s="10" customFormat="1" ht="15" customHeight="1">
      <c r="A25" s="20"/>
      <c r="B25" s="20"/>
      <c r="C25" s="20"/>
      <c r="F25" s="505" t="s">
        <v>737</v>
      </c>
    </row>
    <row r="26" spans="1:7" s="10" customFormat="1" ht="15" customHeight="1">
      <c r="A26" s="20"/>
      <c r="B26" s="20"/>
      <c r="C26" s="20"/>
      <c r="F26" s="505" t="s">
        <v>261</v>
      </c>
    </row>
    <row r="27" spans="1:7" s="10" customFormat="1" ht="15" customHeight="1">
      <c r="A27" s="20"/>
      <c r="B27" s="20"/>
      <c r="C27" s="20"/>
      <c r="F27" s="508" t="s">
        <v>738</v>
      </c>
    </row>
    <row r="28" spans="1:7" s="10" customFormat="1" ht="15" customHeight="1">
      <c r="A28" s="20"/>
      <c r="B28" s="20"/>
      <c r="C28" s="20"/>
    </row>
    <row r="29" spans="1:7" s="10" customFormat="1" ht="15" hidden="1" customHeight="1">
      <c r="A29" s="20"/>
      <c r="B29" s="20"/>
      <c r="C29" s="20"/>
    </row>
    <row r="30" spans="1:7" s="10" customFormat="1" ht="15" hidden="1" customHeight="1">
      <c r="A30" s="20"/>
      <c r="B30" s="20"/>
      <c r="C30" s="20"/>
    </row>
    <row r="31" spans="1:7" s="10" customFormat="1" ht="15" hidden="1" customHeight="1">
      <c r="A31" s="20"/>
      <c r="B31" s="20"/>
      <c r="C31" s="20"/>
    </row>
    <row r="32" spans="1:7" s="10" customFormat="1" ht="15" hidden="1" customHeight="1">
      <c r="A32" s="20"/>
      <c r="B32" s="20"/>
      <c r="C32" s="20"/>
      <c r="F32" s="495" t="s">
        <v>739</v>
      </c>
    </row>
    <row r="33" spans="1:7" ht="15" hidden="1" customHeight="1" thickBot="1">
      <c r="A33" s="20"/>
      <c r="B33" s="20"/>
      <c r="C33" s="20"/>
      <c r="D33" s="20"/>
      <c r="E33" s="20"/>
      <c r="F33" s="503"/>
      <c r="G33" s="20"/>
    </row>
    <row r="34" spans="1:7" ht="15" hidden="1" customHeight="1" thickTop="1">
      <c r="A34" s="20"/>
      <c r="B34" s="20"/>
      <c r="C34" s="20"/>
      <c r="D34" s="20"/>
      <c r="E34" s="20"/>
      <c r="F34" s="508" t="s">
        <v>740</v>
      </c>
      <c r="G34" s="20"/>
    </row>
    <row r="35" spans="1:7" ht="15" hidden="1" customHeight="1">
      <c r="A35" s="18"/>
      <c r="B35" s="18"/>
      <c r="C35" s="18"/>
      <c r="D35" s="18"/>
      <c r="E35" s="18"/>
      <c r="G35" s="18"/>
    </row>
    <row r="36" spans="1:7" ht="15" customHeight="1"/>
    <row r="37" spans="1:7" ht="15" customHeight="1"/>
    <row r="38" spans="1:7" ht="15" customHeight="1"/>
    <row r="39" spans="1:7" ht="15" customHeight="1"/>
    <row r="40" spans="1:7" ht="15" customHeight="1"/>
    <row r="41" spans="1:7" ht="15" customHeight="1"/>
    <row r="42" spans="1:7" ht="15" customHeight="1"/>
    <row r="43" spans="1:7" ht="15" customHeight="1"/>
    <row r="44" spans="1:7" ht="15" customHeight="1"/>
    <row r="45" spans="1:7" ht="15" customHeight="1"/>
    <row r="46" spans="1:7" ht="15" customHeight="1"/>
    <row r="47" spans="1:7" ht="15" customHeight="1"/>
    <row r="48" spans="1:7" ht="15" customHeight="1"/>
    <row r="49" s="12" customFormat="1" ht="15" customHeight="1"/>
    <row r="50" s="12" customFormat="1" ht="15" customHeight="1"/>
    <row r="51" s="12" customFormat="1" ht="15" customHeight="1"/>
  </sheetData>
  <sheetProtection algorithmName="SHA-512" hashValue="rJL6cCoJuQ6dWSO6G3n6MJrJMCcFu7gCNzDpww+gcvixpeYixmT2e2H+Yk6tPL79hrIq4g464R4oNUx3efHtKQ==" saltValue="AfAzFIz/7iG0xOE408xWYw==" spinCount="100000" sheet="1" objects="1" scenarios="1"/>
  <sortState xmlns:xlrd2="http://schemas.microsoft.com/office/spreadsheetml/2017/richdata2" ref="F13:F27">
    <sortCondition ref="F27"/>
  </sortState>
  <pageMargins left="0.7" right="0.7" top="0.98479166666666662" bottom="0.75" header="0.3" footer="0.3"/>
  <pageSetup scale="43" fitToHeight="0" orientation="landscape" r:id="rId1"/>
  <headerFooter>
    <oddHeader>&amp;C&amp;G</oddHeader>
    <oddFooter>&amp;L&amp;"Avenir LT Std 35 Light,Regular"&amp;12&amp;K000000FINAL April 17, 2024&amp;C&amp;"Avenir LT Std 35 Light,Regular"&amp;12Page &amp;P of &amp;N&amp;R&amp;"Avenir LT Std 35 Light,Regular"&amp;12&amp;K000000&amp;A</oddFooter>
  </headerFooter>
  <colBreaks count="1" manualBreakCount="1">
    <brk id="6" max="34" man="1"/>
  </colBreaks>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Q131"/>
  <sheetViews>
    <sheetView showGridLines="0" zoomScaleNormal="100" workbookViewId="0"/>
  </sheetViews>
  <sheetFormatPr defaultColWidth="9.140625" defaultRowHeight="15"/>
  <cols>
    <col min="1" max="1" width="2.85546875" style="12" customWidth="1"/>
    <col min="2" max="2" width="29.7109375" style="12" customWidth="1"/>
    <col min="3" max="3" width="55.42578125" style="12" customWidth="1"/>
    <col min="4" max="11" width="25.140625" style="12" customWidth="1"/>
    <col min="12" max="14" width="24.7109375" style="12" customWidth="1"/>
    <col min="15" max="15" width="24.7109375" style="12" hidden="1" customWidth="1"/>
    <col min="16" max="17" width="24.7109375" style="12" customWidth="1"/>
    <col min="18" max="18" width="9.140625" style="12"/>
    <col min="19" max="19" width="10.85546875" style="12" bestFit="1" customWidth="1"/>
    <col min="20" max="16384" width="9.140625" style="12"/>
  </cols>
  <sheetData>
    <row r="1" spans="1:17" ht="18.75" customHeight="1">
      <c r="A1" s="11" t="s">
        <v>0</v>
      </c>
      <c r="B1" s="11"/>
      <c r="C1" s="11"/>
      <c r="D1" s="11"/>
      <c r="E1" s="11"/>
      <c r="F1" s="358"/>
      <c r="G1" s="358"/>
    </row>
    <row r="2" spans="1:17" ht="15.75">
      <c r="A2" s="13"/>
      <c r="B2" s="13"/>
      <c r="C2" s="13"/>
      <c r="D2" s="13"/>
      <c r="E2" s="13"/>
      <c r="F2" s="359"/>
      <c r="G2" s="359"/>
      <c r="H2" s="359"/>
      <c r="I2" s="360"/>
    </row>
    <row r="3" spans="1:17" ht="18.75" customHeight="1">
      <c r="A3" s="11" t="s">
        <v>1</v>
      </c>
      <c r="B3" s="11"/>
      <c r="C3" s="11"/>
      <c r="D3" s="11"/>
      <c r="E3" s="11"/>
      <c r="F3" s="361"/>
      <c r="G3" s="361"/>
      <c r="H3" s="361"/>
    </row>
    <row r="4" spans="1:17" ht="18.75" customHeight="1">
      <c r="A4" s="14" t="s">
        <v>106</v>
      </c>
      <c r="B4" s="14"/>
      <c r="C4" s="14"/>
      <c r="D4" s="14"/>
      <c r="E4" s="14"/>
      <c r="F4" s="361"/>
      <c r="G4" s="361"/>
      <c r="H4" s="361"/>
    </row>
    <row r="5" spans="1:17" ht="18.75" customHeight="1">
      <c r="A5" s="15"/>
      <c r="B5" s="15"/>
      <c r="C5" s="15"/>
      <c r="D5" s="15"/>
      <c r="E5" s="15"/>
      <c r="F5" s="361"/>
      <c r="G5" s="361"/>
      <c r="H5" s="361"/>
    </row>
    <row r="6" spans="1:17" ht="18.75" customHeight="1">
      <c r="A6" s="11" t="s">
        <v>3</v>
      </c>
      <c r="B6" s="15"/>
      <c r="C6" s="15"/>
      <c r="D6" s="15"/>
      <c r="E6" s="15"/>
      <c r="F6" s="361"/>
      <c r="G6" s="363"/>
      <c r="H6" s="363"/>
    </row>
    <row r="7" spans="1:17" ht="18.75" customHeight="1">
      <c r="A7" s="460" t="s">
        <v>741</v>
      </c>
      <c r="B7" s="11"/>
      <c r="C7" s="11"/>
      <c r="D7" s="11"/>
      <c r="E7" s="11"/>
      <c r="F7" s="364"/>
      <c r="G7" s="363"/>
      <c r="H7" s="363"/>
    </row>
    <row r="8" spans="1:17" ht="15" customHeight="1">
      <c r="B8" s="10"/>
      <c r="C8" s="10"/>
      <c r="D8" s="10"/>
      <c r="E8" s="10"/>
      <c r="F8" s="45"/>
      <c r="G8" s="45"/>
    </row>
    <row r="9" spans="1:17" ht="15" customHeight="1">
      <c r="A9" s="16"/>
      <c r="B9" s="45"/>
      <c r="C9" s="45"/>
      <c r="D9" s="45"/>
      <c r="E9" s="45"/>
      <c r="F9" s="45"/>
      <c r="G9" s="45"/>
    </row>
    <row r="10" spans="1:17" ht="15.75">
      <c r="A10" s="16"/>
      <c r="B10" s="244"/>
      <c r="C10" s="245"/>
      <c r="D10" s="245"/>
      <c r="E10" s="245"/>
      <c r="F10" s="10"/>
    </row>
    <row r="11" spans="1:17" ht="15.75">
      <c r="B11" s="245"/>
      <c r="C11" s="245"/>
      <c r="D11" s="245"/>
      <c r="E11" s="245"/>
      <c r="F11" s="10"/>
      <c r="H11" s="87"/>
      <c r="I11" s="87"/>
      <c r="J11" s="87"/>
      <c r="K11" s="87"/>
      <c r="L11" s="87"/>
      <c r="M11" s="87"/>
      <c r="N11" s="87"/>
      <c r="O11" s="87"/>
      <c r="P11" s="87"/>
      <c r="Q11" s="87"/>
    </row>
    <row r="12" spans="1:17" ht="15" customHeight="1" thickBot="1">
      <c r="B12" s="92"/>
      <c r="C12" s="92"/>
      <c r="D12" s="92"/>
      <c r="E12" s="92"/>
      <c r="F12" s="92"/>
      <c r="G12" s="92"/>
      <c r="H12" s="92"/>
      <c r="I12" s="92"/>
      <c r="J12" s="92"/>
      <c r="K12" s="92"/>
      <c r="N12" s="87"/>
    </row>
    <row r="13" spans="1:17" s="365" customFormat="1" ht="39.950000000000003" customHeight="1">
      <c r="B13" s="461" t="s">
        <v>107</v>
      </c>
      <c r="C13" s="462"/>
      <c r="D13" s="461" t="s">
        <v>108</v>
      </c>
      <c r="E13" s="462"/>
      <c r="F13" s="462"/>
      <c r="G13" s="462"/>
      <c r="H13" s="463" t="s">
        <v>109</v>
      </c>
      <c r="I13" s="464"/>
      <c r="J13" s="464"/>
      <c r="K13" s="465"/>
      <c r="L13" s="466" t="s">
        <v>110</v>
      </c>
      <c r="M13" s="466" t="s">
        <v>111</v>
      </c>
      <c r="N13" s="87"/>
      <c r="O13" s="467"/>
    </row>
    <row r="14" spans="1:17" s="376" customFormat="1" ht="47.25" customHeight="1" thickBot="1">
      <c r="B14" s="377" t="s">
        <v>112</v>
      </c>
      <c r="C14" s="468" t="s">
        <v>63</v>
      </c>
      <c r="D14" s="469" t="s">
        <v>65</v>
      </c>
      <c r="E14" s="470" t="s">
        <v>113</v>
      </c>
      <c r="F14" s="468" t="s">
        <v>114</v>
      </c>
      <c r="G14" s="471" t="s">
        <v>115</v>
      </c>
      <c r="H14" s="469" t="s">
        <v>65</v>
      </c>
      <c r="I14" s="470" t="s">
        <v>113</v>
      </c>
      <c r="J14" s="468" t="s">
        <v>114</v>
      </c>
      <c r="K14" s="468" t="s">
        <v>115</v>
      </c>
      <c r="L14" s="472" t="s">
        <v>116</v>
      </c>
      <c r="M14" s="472" t="s">
        <v>117</v>
      </c>
      <c r="N14" s="87"/>
      <c r="O14" s="473"/>
    </row>
    <row r="15" spans="1:17" s="10" customFormat="1" ht="30" customHeight="1">
      <c r="A15" s="20"/>
      <c r="B15" s="379"/>
      <c r="C15" s="474"/>
      <c r="D15" s="475"/>
      <c r="E15" s="383"/>
      <c r="F15" s="476"/>
      <c r="G15" s="477"/>
      <c r="H15" s="475"/>
      <c r="I15" s="383"/>
      <c r="J15" s="383"/>
      <c r="K15" s="477"/>
      <c r="L15" s="478" t="str">
        <f>IF(AND(ISBLANK(E15),ISBLANK(I15)),"",(IFERROR(D15*VLOOKUP(E15,'Emission Factors &lt;HIDE&gt;'!$C$102:$D$223,2,0)*F15*IF(ISNUMBER(G15),G15,IF(F15&lt;200,'Emission Factors &lt;HIDE&gt;'!$D$238,IF(F15&lt;2000,'Emission Factors &lt;HIDE&gt;'!$D$239,'Emission Factors &lt;HIDE&gt;'!$D$240))),0) - IFERROR(H15*VLOOKUP(I15,'Emission Factors &lt;HIDE&gt;'!$C$102:$D$223,2,0)*J15*IF(ISNUMBER(K15),K15,IF(J15&lt;200,'Emission Factors &lt;HIDE&gt;'!$D$238,IF(J15&lt;2000,'Emission Factors &lt;HIDE&gt;'!$D$239,'Emission Factors &lt;HIDE&gt;'!$D$240))),0))/'Definitions -AND- Conversions'!$C$18)</f>
        <v/>
      </c>
      <c r="M15" s="479" t="str">
        <f>IF(AND(ISBLANK(E15),ISBLANK(I15)),"",(IFERROR(D15*VLOOKUP(E15,'Emission Factors &lt;HIDE&gt;'!$C$102:$D$223,2,0)*F15*'Emission Factors &lt;HIDE&gt;'!$D$248,0) - IFERROR(H15*VLOOKUP(I15,'Emission Factors &lt;HIDE&gt;'!$C$102:$D$223,2,0)*J15*'Emission Factors &lt;HIDE&gt;'!$D$248,0))/'Definitions -AND- Conversions'!$C$18)</f>
        <v/>
      </c>
      <c r="N15" s="480"/>
      <c r="O15" s="481"/>
    </row>
    <row r="16" spans="1:17" s="10" customFormat="1" ht="30" customHeight="1">
      <c r="A16" s="20"/>
      <c r="B16" s="382"/>
      <c r="C16" s="474"/>
      <c r="D16" s="475"/>
      <c r="E16" s="383"/>
      <c r="F16" s="476"/>
      <c r="G16" s="477"/>
      <c r="H16" s="475"/>
      <c r="I16" s="383"/>
      <c r="J16" s="383"/>
      <c r="K16" s="477"/>
      <c r="L16" s="482" t="str">
        <f>IF(AND(ISBLANK(E16),ISBLANK(I16)),"",(IFERROR(D16*VLOOKUP(E16,'Emission Factors &lt;HIDE&gt;'!$C$102:$D$223,2,0)*F16*IF(ISNUMBER(G16),G16,IF(F16&lt;200,'Emission Factors &lt;HIDE&gt;'!$D$238,IF(F16&lt;2000,'Emission Factors &lt;HIDE&gt;'!$D$239,'Emission Factors &lt;HIDE&gt;'!$D$240))),0) - IFERROR(H16*VLOOKUP(I16,'Emission Factors &lt;HIDE&gt;'!$C$102:$D$223,2,0)*J16*IF(ISNUMBER(K16),K16,IF(J16&lt;200,'Emission Factors &lt;HIDE&gt;'!$D$238,IF(J16&lt;2000,'Emission Factors &lt;HIDE&gt;'!$D$239,'Emission Factors &lt;HIDE&gt;'!$D$240))),0))/'Definitions -AND- Conversions'!$C$18)</f>
        <v/>
      </c>
      <c r="M16" s="483" t="str">
        <f>IF(AND(ISBLANK(E16),ISBLANK(I16)),"",(IFERROR(D16*VLOOKUP(E16,'Emission Factors &lt;HIDE&gt;'!$C$102:$D$223,2,0)*F16*'Emission Factors &lt;HIDE&gt;'!$D$248,0) - IFERROR(H16*VLOOKUP(I16,'Emission Factors &lt;HIDE&gt;'!$C$102:$D$223,2,0)*J16*'Emission Factors &lt;HIDE&gt;'!$D$248,0))/'Definitions -AND- Conversions'!$C$18)</f>
        <v/>
      </c>
      <c r="O16" s="481"/>
    </row>
    <row r="17" spans="1:15" s="10" customFormat="1" ht="30" customHeight="1">
      <c r="A17" s="20"/>
      <c r="B17" s="382"/>
      <c r="C17" s="474"/>
      <c r="D17" s="475"/>
      <c r="E17" s="383"/>
      <c r="F17" s="476"/>
      <c r="G17" s="477"/>
      <c r="H17" s="475"/>
      <c r="I17" s="383"/>
      <c r="J17" s="383"/>
      <c r="K17" s="477"/>
      <c r="L17" s="482" t="str">
        <f>IF(AND(ISBLANK(E17),ISBLANK(I17)),"",(IFERROR(D17*VLOOKUP(E17,'Emission Factors &lt;HIDE&gt;'!$C$102:$D$223,2,0)*F17*IF(ISNUMBER(G17),G17,IF(F17&lt;200,'Emission Factors &lt;HIDE&gt;'!$D$238,IF(F17&lt;2000,'Emission Factors &lt;HIDE&gt;'!$D$239,'Emission Factors &lt;HIDE&gt;'!$D$240))),0) - IFERROR(H17*VLOOKUP(I17,'Emission Factors &lt;HIDE&gt;'!$C$102:$D$223,2,0)*J17*IF(ISNUMBER(K17),K17,IF(J17&lt;200,'Emission Factors &lt;HIDE&gt;'!$D$238,IF(J17&lt;2000,'Emission Factors &lt;HIDE&gt;'!$D$239,'Emission Factors &lt;HIDE&gt;'!$D$240))),0))/'Definitions -AND- Conversions'!$C$18)</f>
        <v/>
      </c>
      <c r="M17" s="483" t="str">
        <f>IF(AND(ISBLANK(E17),ISBLANK(I17)),"",(IFERROR(D17*VLOOKUP(E17,'Emission Factors &lt;HIDE&gt;'!$C$102:$D$223,2,0)*F17*'Emission Factors &lt;HIDE&gt;'!$D$248,0) - IFERROR(H17*VLOOKUP(I17,'Emission Factors &lt;HIDE&gt;'!$C$102:$D$223,2,0)*J17*'Emission Factors &lt;HIDE&gt;'!$D$248,0))/'Definitions -AND- Conversions'!$C$18)</f>
        <v/>
      </c>
      <c r="O17" s="481"/>
    </row>
    <row r="18" spans="1:15" s="10" customFormat="1" ht="30" customHeight="1">
      <c r="A18" s="20"/>
      <c r="B18" s="382"/>
      <c r="C18" s="474"/>
      <c r="D18" s="475"/>
      <c r="E18" s="383"/>
      <c r="F18" s="476"/>
      <c r="G18" s="477"/>
      <c r="H18" s="475"/>
      <c r="I18" s="383"/>
      <c r="J18" s="383"/>
      <c r="K18" s="477"/>
      <c r="L18" s="482" t="str">
        <f>IF(AND(ISBLANK(E18),ISBLANK(I18)),"",(IFERROR(D18*VLOOKUP(E18,'Emission Factors &lt;HIDE&gt;'!$C$102:$D$223,2,0)*F18*IF(ISNUMBER(G18),G18,IF(F18&lt;200,'Emission Factors &lt;HIDE&gt;'!$D$238,IF(F18&lt;2000,'Emission Factors &lt;HIDE&gt;'!$D$239,'Emission Factors &lt;HIDE&gt;'!$D$240))),0) - IFERROR(H18*VLOOKUP(I18,'Emission Factors &lt;HIDE&gt;'!$C$102:$D$223,2,0)*J18*IF(ISNUMBER(K18),K18,IF(J18&lt;200,'Emission Factors &lt;HIDE&gt;'!$D$238,IF(J18&lt;2000,'Emission Factors &lt;HIDE&gt;'!$D$239,'Emission Factors &lt;HIDE&gt;'!$D$240))),0))/'Definitions -AND- Conversions'!$C$18)</f>
        <v/>
      </c>
      <c r="M18" s="483" t="str">
        <f>IF(AND(ISBLANK(E18),ISBLANK(I18)),"",(IFERROR(D18*VLOOKUP(E18,'Emission Factors &lt;HIDE&gt;'!$C$102:$D$223,2,0)*F18*'Emission Factors &lt;HIDE&gt;'!$D$248,0) - IFERROR(H18*VLOOKUP(I18,'Emission Factors &lt;HIDE&gt;'!$C$102:$D$223,2,0)*J18*'Emission Factors &lt;HIDE&gt;'!$D$248,0))/'Definitions -AND- Conversions'!$C$18)</f>
        <v/>
      </c>
      <c r="O18" s="481"/>
    </row>
    <row r="19" spans="1:15" s="10" customFormat="1" ht="30" customHeight="1">
      <c r="A19" s="20"/>
      <c r="B19" s="382"/>
      <c r="C19" s="474"/>
      <c r="D19" s="475"/>
      <c r="E19" s="383"/>
      <c r="F19" s="476"/>
      <c r="G19" s="477"/>
      <c r="H19" s="475"/>
      <c r="I19" s="383"/>
      <c r="J19" s="383"/>
      <c r="K19" s="477"/>
      <c r="L19" s="482" t="str">
        <f>IF(AND(ISBLANK(E19),ISBLANK(I19)),"",(IFERROR(D19*VLOOKUP(E19,'Emission Factors &lt;HIDE&gt;'!$C$102:$D$223,2,0)*F19*IF(ISNUMBER(G19),G19,IF(F19&lt;200,'Emission Factors &lt;HIDE&gt;'!$D$238,IF(F19&lt;2000,'Emission Factors &lt;HIDE&gt;'!$D$239,'Emission Factors &lt;HIDE&gt;'!$D$240))),0) - IFERROR(H19*VLOOKUP(I19,'Emission Factors &lt;HIDE&gt;'!$C$102:$D$223,2,0)*J19*IF(ISNUMBER(K19),K19,IF(J19&lt;200,'Emission Factors &lt;HIDE&gt;'!$D$238,IF(J19&lt;2000,'Emission Factors &lt;HIDE&gt;'!$D$239,'Emission Factors &lt;HIDE&gt;'!$D$240))),0))/'Definitions -AND- Conversions'!$C$18)</f>
        <v/>
      </c>
      <c r="M19" s="483" t="str">
        <f>IF(AND(ISBLANK(E19),ISBLANK(I19)),"",(IFERROR(D19*VLOOKUP(E19,'Emission Factors &lt;HIDE&gt;'!$C$102:$D$223,2,0)*F19*'Emission Factors &lt;HIDE&gt;'!$D$248,0) - IFERROR(H19*VLOOKUP(I19,'Emission Factors &lt;HIDE&gt;'!$C$102:$D$223,2,0)*J19*'Emission Factors &lt;HIDE&gt;'!$D$248,0))/'Definitions -AND- Conversions'!$C$18)</f>
        <v/>
      </c>
      <c r="O19" s="481"/>
    </row>
    <row r="20" spans="1:15" s="10" customFormat="1" ht="30" customHeight="1">
      <c r="A20" s="20"/>
      <c r="B20" s="382"/>
      <c r="C20" s="474"/>
      <c r="D20" s="475"/>
      <c r="E20" s="383"/>
      <c r="F20" s="476"/>
      <c r="G20" s="477"/>
      <c r="H20" s="475"/>
      <c r="I20" s="383"/>
      <c r="J20" s="383"/>
      <c r="K20" s="477"/>
      <c r="L20" s="482" t="str">
        <f>IF(AND(ISBLANK(E20),ISBLANK(I20)),"",(IFERROR(D20*VLOOKUP(E20,'Emission Factors &lt;HIDE&gt;'!$C$102:$D$223,2,0)*F20*IF(ISNUMBER(G20),G20,IF(F20&lt;200,'Emission Factors &lt;HIDE&gt;'!$D$238,IF(F20&lt;2000,'Emission Factors &lt;HIDE&gt;'!$D$239,'Emission Factors &lt;HIDE&gt;'!$D$240))),0) - IFERROR(H20*VLOOKUP(I20,'Emission Factors &lt;HIDE&gt;'!$C$102:$D$223,2,0)*J20*IF(ISNUMBER(K20),K20,IF(J20&lt;200,'Emission Factors &lt;HIDE&gt;'!$D$238,IF(J20&lt;2000,'Emission Factors &lt;HIDE&gt;'!$D$239,'Emission Factors &lt;HIDE&gt;'!$D$240))),0))/'Definitions -AND- Conversions'!$C$18)</f>
        <v/>
      </c>
      <c r="M20" s="483" t="str">
        <f>IF(AND(ISBLANK(E20),ISBLANK(I20)),"",(IFERROR(D20*VLOOKUP(E20,'Emission Factors &lt;HIDE&gt;'!$C$102:$D$223,2,0)*F20*'Emission Factors &lt;HIDE&gt;'!$D$248,0) - IFERROR(H20*VLOOKUP(I20,'Emission Factors &lt;HIDE&gt;'!$C$102:$D$223,2,0)*J20*'Emission Factors &lt;HIDE&gt;'!$D$248,0))/'Definitions -AND- Conversions'!$C$18)</f>
        <v/>
      </c>
      <c r="O20" s="481"/>
    </row>
    <row r="21" spans="1:15" s="10" customFormat="1" ht="30" customHeight="1">
      <c r="A21" s="20"/>
      <c r="B21" s="382"/>
      <c r="C21" s="474"/>
      <c r="D21" s="475"/>
      <c r="E21" s="383"/>
      <c r="F21" s="476"/>
      <c r="G21" s="477"/>
      <c r="H21" s="475"/>
      <c r="I21" s="383"/>
      <c r="J21" s="383"/>
      <c r="K21" s="477"/>
      <c r="L21" s="482" t="str">
        <f>IF(AND(ISBLANK(E21),ISBLANK(I21)),"",(IFERROR(D21*VLOOKUP(E21,'Emission Factors &lt;HIDE&gt;'!$C$102:$D$223,2,0)*F21*IF(ISNUMBER(G21),G21,IF(F21&lt;200,'Emission Factors &lt;HIDE&gt;'!$D$238,IF(F21&lt;2000,'Emission Factors &lt;HIDE&gt;'!$D$239,'Emission Factors &lt;HIDE&gt;'!$D$240))),0) - IFERROR(H21*VLOOKUP(I21,'Emission Factors &lt;HIDE&gt;'!$C$102:$D$223,2,0)*J21*IF(ISNUMBER(K21),K21,IF(J21&lt;200,'Emission Factors &lt;HIDE&gt;'!$D$238,IF(J21&lt;2000,'Emission Factors &lt;HIDE&gt;'!$D$239,'Emission Factors &lt;HIDE&gt;'!$D$240))),0))/'Definitions -AND- Conversions'!$C$18)</f>
        <v/>
      </c>
      <c r="M21" s="483" t="str">
        <f>IF(AND(ISBLANK(E21),ISBLANK(I21)),"",(IFERROR(D21*VLOOKUP(E21,'Emission Factors &lt;HIDE&gt;'!$C$102:$D$223,2,0)*F21*'Emission Factors &lt;HIDE&gt;'!$D$248,0) - IFERROR(H21*VLOOKUP(I21,'Emission Factors &lt;HIDE&gt;'!$C$102:$D$223,2,0)*J21*'Emission Factors &lt;HIDE&gt;'!$D$248,0))/'Definitions -AND- Conversions'!$C$18)</f>
        <v/>
      </c>
      <c r="O21" s="481"/>
    </row>
    <row r="22" spans="1:15" s="10" customFormat="1" ht="30" customHeight="1">
      <c r="A22" s="20"/>
      <c r="B22" s="382"/>
      <c r="C22" s="474"/>
      <c r="D22" s="475"/>
      <c r="E22" s="383"/>
      <c r="F22" s="476"/>
      <c r="G22" s="477"/>
      <c r="H22" s="475"/>
      <c r="I22" s="383"/>
      <c r="J22" s="383"/>
      <c r="K22" s="477"/>
      <c r="L22" s="482" t="str">
        <f>IF(AND(ISBLANK(E22),ISBLANK(I22)),"",(IFERROR(D22*VLOOKUP(E22,'Emission Factors &lt;HIDE&gt;'!$C$102:$D$223,2,0)*F22*IF(ISNUMBER(G22),G22,IF(F22&lt;200,'Emission Factors &lt;HIDE&gt;'!$D$238,IF(F22&lt;2000,'Emission Factors &lt;HIDE&gt;'!$D$239,'Emission Factors &lt;HIDE&gt;'!$D$240))),0) - IFERROR(H22*VLOOKUP(I22,'Emission Factors &lt;HIDE&gt;'!$C$102:$D$223,2,0)*J22*IF(ISNUMBER(K22),K22,IF(J22&lt;200,'Emission Factors &lt;HIDE&gt;'!$D$238,IF(J22&lt;2000,'Emission Factors &lt;HIDE&gt;'!$D$239,'Emission Factors &lt;HIDE&gt;'!$D$240))),0))/'Definitions -AND- Conversions'!$C$18)</f>
        <v/>
      </c>
      <c r="M22" s="483" t="str">
        <f>IF(AND(ISBLANK(E22),ISBLANK(I22)),"",(IFERROR(D22*VLOOKUP(E22,'Emission Factors &lt;HIDE&gt;'!$C$102:$D$223,2,0)*F22*'Emission Factors &lt;HIDE&gt;'!$D$248,0) - IFERROR(H22*VLOOKUP(I22,'Emission Factors &lt;HIDE&gt;'!$C$102:$D$223,2,0)*J22*'Emission Factors &lt;HIDE&gt;'!$D$248,0))/'Definitions -AND- Conversions'!$C$18)</f>
        <v/>
      </c>
      <c r="O22" s="481"/>
    </row>
    <row r="23" spans="1:15" s="10" customFormat="1" ht="30" customHeight="1">
      <c r="A23" s="20"/>
      <c r="B23" s="382"/>
      <c r="C23" s="474"/>
      <c r="D23" s="475"/>
      <c r="E23" s="383"/>
      <c r="F23" s="476"/>
      <c r="G23" s="477"/>
      <c r="H23" s="475"/>
      <c r="I23" s="383"/>
      <c r="J23" s="383"/>
      <c r="K23" s="477"/>
      <c r="L23" s="482" t="str">
        <f>IF(AND(ISBLANK(E23),ISBLANK(I23)),"",(IFERROR(D23*VLOOKUP(E23,'Emission Factors &lt;HIDE&gt;'!$C$102:$D$223,2,0)*F23*IF(ISNUMBER(G23),G23,IF(F23&lt;200,'Emission Factors &lt;HIDE&gt;'!$D$238,IF(F23&lt;2000,'Emission Factors &lt;HIDE&gt;'!$D$239,'Emission Factors &lt;HIDE&gt;'!$D$240))),0) - IFERROR(H23*VLOOKUP(I23,'Emission Factors &lt;HIDE&gt;'!$C$102:$D$223,2,0)*J23*IF(ISNUMBER(K23),K23,IF(J23&lt;200,'Emission Factors &lt;HIDE&gt;'!$D$238,IF(J23&lt;2000,'Emission Factors &lt;HIDE&gt;'!$D$239,'Emission Factors &lt;HIDE&gt;'!$D$240))),0))/'Definitions -AND- Conversions'!$C$18)</f>
        <v/>
      </c>
      <c r="M23" s="483" t="str">
        <f>IF(AND(ISBLANK(E23),ISBLANK(I23)),"",(IFERROR(D23*VLOOKUP(E23,'Emission Factors &lt;HIDE&gt;'!$C$102:$D$223,2,0)*F23*'Emission Factors &lt;HIDE&gt;'!$D$248,0) - IFERROR(H23*VLOOKUP(I23,'Emission Factors &lt;HIDE&gt;'!$C$102:$D$223,2,0)*J23*'Emission Factors &lt;HIDE&gt;'!$D$248,0))/'Definitions -AND- Conversions'!$C$18)</f>
        <v/>
      </c>
      <c r="O23" s="481"/>
    </row>
    <row r="24" spans="1:15" s="10" customFormat="1" ht="30" customHeight="1">
      <c r="A24" s="20"/>
      <c r="B24" s="382"/>
      <c r="C24" s="474"/>
      <c r="D24" s="475"/>
      <c r="E24" s="383"/>
      <c r="F24" s="476"/>
      <c r="G24" s="477"/>
      <c r="H24" s="475"/>
      <c r="I24" s="383"/>
      <c r="J24" s="383"/>
      <c r="K24" s="477"/>
      <c r="L24" s="482" t="str">
        <f>IF(AND(ISBLANK(E24),ISBLANK(I24)),"",(IFERROR(D24*VLOOKUP(E24,'Emission Factors &lt;HIDE&gt;'!$C$102:$D$223,2,0)*F24*IF(ISNUMBER(G24),G24,IF(F24&lt;200,'Emission Factors &lt;HIDE&gt;'!$D$238,IF(F24&lt;2000,'Emission Factors &lt;HIDE&gt;'!$D$239,'Emission Factors &lt;HIDE&gt;'!$D$240))),0) - IFERROR(H24*VLOOKUP(I24,'Emission Factors &lt;HIDE&gt;'!$C$102:$D$223,2,0)*J24*IF(ISNUMBER(K24),K24,IF(J24&lt;200,'Emission Factors &lt;HIDE&gt;'!$D$238,IF(J24&lt;2000,'Emission Factors &lt;HIDE&gt;'!$D$239,'Emission Factors &lt;HIDE&gt;'!$D$240))),0))/'Definitions -AND- Conversions'!$C$18)</f>
        <v/>
      </c>
      <c r="M24" s="483" t="str">
        <f>IF(AND(ISBLANK(E24),ISBLANK(I24)),"",(IFERROR(D24*VLOOKUP(E24,'Emission Factors &lt;HIDE&gt;'!$C$102:$D$223,2,0)*F24*'Emission Factors &lt;HIDE&gt;'!$D$248,0) - IFERROR(H24*VLOOKUP(I24,'Emission Factors &lt;HIDE&gt;'!$C$102:$D$223,2,0)*J24*'Emission Factors &lt;HIDE&gt;'!$D$248,0))/'Definitions -AND- Conversions'!$C$18)</f>
        <v/>
      </c>
      <c r="O24" s="481"/>
    </row>
    <row r="25" spans="1:15" s="10" customFormat="1" ht="30" customHeight="1">
      <c r="A25" s="20"/>
      <c r="B25" s="382"/>
      <c r="C25" s="474"/>
      <c r="D25" s="475"/>
      <c r="E25" s="383"/>
      <c r="F25" s="476"/>
      <c r="G25" s="477"/>
      <c r="H25" s="475"/>
      <c r="I25" s="383"/>
      <c r="J25" s="383"/>
      <c r="K25" s="477"/>
      <c r="L25" s="482" t="str">
        <f>IF(AND(ISBLANK(E25),ISBLANK(I25)),"",(IFERROR(D25*VLOOKUP(E25,'Emission Factors &lt;HIDE&gt;'!$C$102:$D$223,2,0)*F25*IF(ISNUMBER(G25),G25,IF(F25&lt;200,'Emission Factors &lt;HIDE&gt;'!$D$238,IF(F25&lt;2000,'Emission Factors &lt;HIDE&gt;'!$D$239,'Emission Factors &lt;HIDE&gt;'!$D$240))),0) - IFERROR(H25*VLOOKUP(I25,'Emission Factors &lt;HIDE&gt;'!$C$102:$D$223,2,0)*J25*IF(ISNUMBER(K25),K25,IF(J25&lt;200,'Emission Factors &lt;HIDE&gt;'!$D$238,IF(J25&lt;2000,'Emission Factors &lt;HIDE&gt;'!$D$239,'Emission Factors &lt;HIDE&gt;'!$D$240))),0))/'Definitions -AND- Conversions'!$C$18)</f>
        <v/>
      </c>
      <c r="M25" s="483" t="str">
        <f>IF(AND(ISBLANK(E25),ISBLANK(I25)),"",(IFERROR(D25*VLOOKUP(E25,'Emission Factors &lt;HIDE&gt;'!$C$102:$D$223,2,0)*F25*'Emission Factors &lt;HIDE&gt;'!$D$248,0) - IFERROR(H25*VLOOKUP(I25,'Emission Factors &lt;HIDE&gt;'!$C$102:$D$223,2,0)*J25*'Emission Factors &lt;HIDE&gt;'!$D$248,0))/'Definitions -AND- Conversions'!$C$18)</f>
        <v/>
      </c>
      <c r="O25" s="481"/>
    </row>
    <row r="26" spans="1:15" s="10" customFormat="1" ht="30" customHeight="1">
      <c r="A26" s="20"/>
      <c r="B26" s="382"/>
      <c r="C26" s="474"/>
      <c r="D26" s="475"/>
      <c r="E26" s="383"/>
      <c r="F26" s="476"/>
      <c r="G26" s="477"/>
      <c r="H26" s="475"/>
      <c r="I26" s="383"/>
      <c r="J26" s="383"/>
      <c r="K26" s="477"/>
      <c r="L26" s="482" t="str">
        <f>IF(AND(ISBLANK(E26),ISBLANK(I26)),"",(IFERROR(D26*VLOOKUP(E26,'Emission Factors &lt;HIDE&gt;'!$C$102:$D$223,2,0)*F26*IF(ISNUMBER(G26),G26,IF(F26&lt;200,'Emission Factors &lt;HIDE&gt;'!$D$238,IF(F26&lt;2000,'Emission Factors &lt;HIDE&gt;'!$D$239,'Emission Factors &lt;HIDE&gt;'!$D$240))),0) - IFERROR(H26*VLOOKUP(I26,'Emission Factors &lt;HIDE&gt;'!$C$102:$D$223,2,0)*J26*IF(ISNUMBER(K26),K26,IF(J26&lt;200,'Emission Factors &lt;HIDE&gt;'!$D$238,IF(J26&lt;2000,'Emission Factors &lt;HIDE&gt;'!$D$239,'Emission Factors &lt;HIDE&gt;'!$D$240))),0))/'Definitions -AND- Conversions'!$C$18)</f>
        <v/>
      </c>
      <c r="M26" s="483" t="str">
        <f>IF(AND(ISBLANK(E26),ISBLANK(I26)),"",(IFERROR(D26*VLOOKUP(E26,'Emission Factors &lt;HIDE&gt;'!$C$102:$D$223,2,0)*F26*'Emission Factors &lt;HIDE&gt;'!$D$248,0) - IFERROR(H26*VLOOKUP(I26,'Emission Factors &lt;HIDE&gt;'!$C$102:$D$223,2,0)*J26*'Emission Factors &lt;HIDE&gt;'!$D$248,0))/'Definitions -AND- Conversions'!$C$18)</f>
        <v/>
      </c>
      <c r="O26" s="481"/>
    </row>
    <row r="27" spans="1:15" s="10" customFormat="1" ht="30" customHeight="1">
      <c r="A27" s="20"/>
      <c r="B27" s="382"/>
      <c r="C27" s="474"/>
      <c r="D27" s="475"/>
      <c r="E27" s="383"/>
      <c r="F27" s="476"/>
      <c r="G27" s="477"/>
      <c r="H27" s="475"/>
      <c r="I27" s="383"/>
      <c r="J27" s="383"/>
      <c r="K27" s="477"/>
      <c r="L27" s="482" t="str">
        <f>IF(AND(ISBLANK(E27),ISBLANK(I27)),"",(IFERROR(D27*VLOOKUP(E27,'Emission Factors &lt;HIDE&gt;'!$C$102:$D$223,2,0)*F27*IF(ISNUMBER(G27),G27,IF(F27&lt;200,'Emission Factors &lt;HIDE&gt;'!$D$238,IF(F27&lt;2000,'Emission Factors &lt;HIDE&gt;'!$D$239,'Emission Factors &lt;HIDE&gt;'!$D$240))),0) - IFERROR(H27*VLOOKUP(I27,'Emission Factors &lt;HIDE&gt;'!$C$102:$D$223,2,0)*J27*IF(ISNUMBER(K27),K27,IF(J27&lt;200,'Emission Factors &lt;HIDE&gt;'!$D$238,IF(J27&lt;2000,'Emission Factors &lt;HIDE&gt;'!$D$239,'Emission Factors &lt;HIDE&gt;'!$D$240))),0))/'Definitions -AND- Conversions'!$C$18)</f>
        <v/>
      </c>
      <c r="M27" s="483" t="str">
        <f>IF(AND(ISBLANK(E27),ISBLANK(I27)),"",(IFERROR(D27*VLOOKUP(E27,'Emission Factors &lt;HIDE&gt;'!$C$102:$D$223,2,0)*F27*'Emission Factors &lt;HIDE&gt;'!$D$248,0) - IFERROR(H27*VLOOKUP(I27,'Emission Factors &lt;HIDE&gt;'!$C$102:$D$223,2,0)*J27*'Emission Factors &lt;HIDE&gt;'!$D$248,0))/'Definitions -AND- Conversions'!$C$18)</f>
        <v/>
      </c>
      <c r="O27" s="481"/>
    </row>
    <row r="28" spans="1:15" s="10" customFormat="1" ht="30" customHeight="1">
      <c r="A28" s="20"/>
      <c r="B28" s="382"/>
      <c r="C28" s="474"/>
      <c r="D28" s="475"/>
      <c r="E28" s="383"/>
      <c r="F28" s="476"/>
      <c r="G28" s="477"/>
      <c r="H28" s="475"/>
      <c r="I28" s="383"/>
      <c r="J28" s="383"/>
      <c r="K28" s="477"/>
      <c r="L28" s="482" t="str">
        <f>IF(AND(ISBLANK(E28),ISBLANK(I28)),"",(IFERROR(D28*VLOOKUP(E28,'Emission Factors &lt;HIDE&gt;'!$C$102:$D$223,2,0)*F28*IF(ISNUMBER(G28),G28,IF(F28&lt;200,'Emission Factors &lt;HIDE&gt;'!$D$238,IF(F28&lt;2000,'Emission Factors &lt;HIDE&gt;'!$D$239,'Emission Factors &lt;HIDE&gt;'!$D$240))),0) - IFERROR(H28*VLOOKUP(I28,'Emission Factors &lt;HIDE&gt;'!$C$102:$D$223,2,0)*J28*IF(ISNUMBER(K28),K28,IF(J28&lt;200,'Emission Factors &lt;HIDE&gt;'!$D$238,IF(J28&lt;2000,'Emission Factors &lt;HIDE&gt;'!$D$239,'Emission Factors &lt;HIDE&gt;'!$D$240))),0))/'Definitions -AND- Conversions'!$C$18)</f>
        <v/>
      </c>
      <c r="M28" s="483" t="str">
        <f>IF(AND(ISBLANK(E28),ISBLANK(I28)),"",(IFERROR(D28*VLOOKUP(E28,'Emission Factors &lt;HIDE&gt;'!$C$102:$D$223,2,0)*F28*'Emission Factors &lt;HIDE&gt;'!$D$248,0) - IFERROR(H28*VLOOKUP(I28,'Emission Factors &lt;HIDE&gt;'!$C$102:$D$223,2,0)*J28*'Emission Factors &lt;HIDE&gt;'!$D$248,0))/'Definitions -AND- Conversions'!$C$18)</f>
        <v/>
      </c>
      <c r="O28" s="481"/>
    </row>
    <row r="29" spans="1:15" s="10" customFormat="1" ht="30" customHeight="1">
      <c r="A29" s="20"/>
      <c r="B29" s="382"/>
      <c r="C29" s="474"/>
      <c r="D29" s="475"/>
      <c r="E29" s="383"/>
      <c r="F29" s="476"/>
      <c r="G29" s="477"/>
      <c r="H29" s="475"/>
      <c r="I29" s="383"/>
      <c r="J29" s="383"/>
      <c r="K29" s="477"/>
      <c r="L29" s="482" t="str">
        <f>IF(AND(ISBLANK(E29),ISBLANK(I29)),"",(IFERROR(D29*VLOOKUP(E29,'Emission Factors &lt;HIDE&gt;'!$C$102:$D$223,2,0)*F29*IF(ISNUMBER(G29),G29,IF(F29&lt;200,'Emission Factors &lt;HIDE&gt;'!$D$238,IF(F29&lt;2000,'Emission Factors &lt;HIDE&gt;'!$D$239,'Emission Factors &lt;HIDE&gt;'!$D$240))),0) - IFERROR(H29*VLOOKUP(I29,'Emission Factors &lt;HIDE&gt;'!$C$102:$D$223,2,0)*J29*IF(ISNUMBER(K29),K29,IF(J29&lt;200,'Emission Factors &lt;HIDE&gt;'!$D$238,IF(J29&lt;2000,'Emission Factors &lt;HIDE&gt;'!$D$239,'Emission Factors &lt;HIDE&gt;'!$D$240))),0))/'Definitions -AND- Conversions'!$C$18)</f>
        <v/>
      </c>
      <c r="M29" s="483" t="str">
        <f>IF(AND(ISBLANK(E29),ISBLANK(I29)),"",(IFERROR(D29*VLOOKUP(E29,'Emission Factors &lt;HIDE&gt;'!$C$102:$D$223,2,0)*F29*'Emission Factors &lt;HIDE&gt;'!$D$248,0) - IFERROR(H29*VLOOKUP(I29,'Emission Factors &lt;HIDE&gt;'!$C$102:$D$223,2,0)*J29*'Emission Factors &lt;HIDE&gt;'!$D$248,0))/'Definitions -AND- Conversions'!$C$18)</f>
        <v/>
      </c>
      <c r="O29" s="481"/>
    </row>
    <row r="30" spans="1:15" s="10" customFormat="1" ht="30" customHeight="1">
      <c r="A30" s="20"/>
      <c r="B30" s="382"/>
      <c r="C30" s="474"/>
      <c r="D30" s="475"/>
      <c r="E30" s="383"/>
      <c r="F30" s="476"/>
      <c r="G30" s="477"/>
      <c r="H30" s="475"/>
      <c r="I30" s="383"/>
      <c r="J30" s="383"/>
      <c r="K30" s="477"/>
      <c r="L30" s="482" t="str">
        <f>IF(AND(ISBLANK(E30),ISBLANK(I30)),"",(IFERROR(D30*VLOOKUP(E30,'Emission Factors &lt;HIDE&gt;'!$C$102:$D$223,2,0)*F30*IF(ISNUMBER(G30),G30,IF(F30&lt;200,'Emission Factors &lt;HIDE&gt;'!$D$238,IF(F30&lt;2000,'Emission Factors &lt;HIDE&gt;'!$D$239,'Emission Factors &lt;HIDE&gt;'!$D$240))),0) - IFERROR(H30*VLOOKUP(I30,'Emission Factors &lt;HIDE&gt;'!$C$102:$D$223,2,0)*J30*IF(ISNUMBER(K30),K30,IF(J30&lt;200,'Emission Factors &lt;HIDE&gt;'!$D$238,IF(J30&lt;2000,'Emission Factors &lt;HIDE&gt;'!$D$239,'Emission Factors &lt;HIDE&gt;'!$D$240))),0))/'Definitions -AND- Conversions'!$C$18)</f>
        <v/>
      </c>
      <c r="M30" s="483" t="str">
        <f>IF(AND(ISBLANK(E30),ISBLANK(I30)),"",(IFERROR(D30*VLOOKUP(E30,'Emission Factors &lt;HIDE&gt;'!$C$102:$D$223,2,0)*F30*'Emission Factors &lt;HIDE&gt;'!$D$248,0) - IFERROR(H30*VLOOKUP(I30,'Emission Factors &lt;HIDE&gt;'!$C$102:$D$223,2,0)*J30*'Emission Factors &lt;HIDE&gt;'!$D$248,0))/'Definitions -AND- Conversions'!$C$18)</f>
        <v/>
      </c>
      <c r="O30" s="481"/>
    </row>
    <row r="31" spans="1:15" s="10" customFormat="1" ht="30" customHeight="1">
      <c r="A31" s="20"/>
      <c r="B31" s="382"/>
      <c r="C31" s="474"/>
      <c r="D31" s="475"/>
      <c r="E31" s="383"/>
      <c r="F31" s="476"/>
      <c r="G31" s="477"/>
      <c r="H31" s="475"/>
      <c r="I31" s="383"/>
      <c r="J31" s="383"/>
      <c r="K31" s="477"/>
      <c r="L31" s="482" t="str">
        <f>IF(AND(ISBLANK(E31),ISBLANK(I31)),"",(IFERROR(D31*VLOOKUP(E31,'Emission Factors &lt;HIDE&gt;'!$C$102:$D$223,2,0)*F31*IF(ISNUMBER(G31),G31,IF(F31&lt;200,'Emission Factors &lt;HIDE&gt;'!$D$238,IF(F31&lt;2000,'Emission Factors &lt;HIDE&gt;'!$D$239,'Emission Factors &lt;HIDE&gt;'!$D$240))),0) - IFERROR(H31*VLOOKUP(I31,'Emission Factors &lt;HIDE&gt;'!$C$102:$D$223,2,0)*J31*IF(ISNUMBER(K31),K31,IF(J31&lt;200,'Emission Factors &lt;HIDE&gt;'!$D$238,IF(J31&lt;2000,'Emission Factors &lt;HIDE&gt;'!$D$239,'Emission Factors &lt;HIDE&gt;'!$D$240))),0))/'Definitions -AND- Conversions'!$C$18)</f>
        <v/>
      </c>
      <c r="M31" s="483" t="str">
        <f>IF(AND(ISBLANK(E31),ISBLANK(I31)),"",(IFERROR(D31*VLOOKUP(E31,'Emission Factors &lt;HIDE&gt;'!$C$102:$D$223,2,0)*F31*'Emission Factors &lt;HIDE&gt;'!$D$248,0) - IFERROR(H31*VLOOKUP(I31,'Emission Factors &lt;HIDE&gt;'!$C$102:$D$223,2,0)*J31*'Emission Factors &lt;HIDE&gt;'!$D$248,0))/'Definitions -AND- Conversions'!$C$18)</f>
        <v/>
      </c>
      <c r="O31" s="481"/>
    </row>
    <row r="32" spans="1:15" s="10" customFormat="1" ht="30" customHeight="1">
      <c r="A32" s="20"/>
      <c r="B32" s="382"/>
      <c r="C32" s="474"/>
      <c r="D32" s="475"/>
      <c r="E32" s="383"/>
      <c r="F32" s="476"/>
      <c r="G32" s="477"/>
      <c r="H32" s="475"/>
      <c r="I32" s="383"/>
      <c r="J32" s="383"/>
      <c r="K32" s="477"/>
      <c r="L32" s="482" t="str">
        <f>IF(AND(ISBLANK(E32),ISBLANK(I32)),"",(IFERROR(D32*VLOOKUP(E32,'Emission Factors &lt;HIDE&gt;'!$C$102:$D$223,2,0)*F32*IF(ISNUMBER(G32),G32,IF(F32&lt;200,'Emission Factors &lt;HIDE&gt;'!$D$238,IF(F32&lt;2000,'Emission Factors &lt;HIDE&gt;'!$D$239,'Emission Factors &lt;HIDE&gt;'!$D$240))),0) - IFERROR(H32*VLOOKUP(I32,'Emission Factors &lt;HIDE&gt;'!$C$102:$D$223,2,0)*J32*IF(ISNUMBER(K32),K32,IF(J32&lt;200,'Emission Factors &lt;HIDE&gt;'!$D$238,IF(J32&lt;2000,'Emission Factors &lt;HIDE&gt;'!$D$239,'Emission Factors &lt;HIDE&gt;'!$D$240))),0))/'Definitions -AND- Conversions'!$C$18)</f>
        <v/>
      </c>
      <c r="M32" s="483" t="str">
        <f>IF(AND(ISBLANK(E32),ISBLANK(I32)),"",(IFERROR(D32*VLOOKUP(E32,'Emission Factors &lt;HIDE&gt;'!$C$102:$D$223,2,0)*F32*'Emission Factors &lt;HIDE&gt;'!$D$248,0) - IFERROR(H32*VLOOKUP(I32,'Emission Factors &lt;HIDE&gt;'!$C$102:$D$223,2,0)*J32*'Emission Factors &lt;HIDE&gt;'!$D$248,0))/'Definitions -AND- Conversions'!$C$18)</f>
        <v/>
      </c>
      <c r="O32" s="481"/>
    </row>
    <row r="33" spans="1:15" s="10" customFormat="1" ht="30" customHeight="1">
      <c r="A33" s="20"/>
      <c r="B33" s="382"/>
      <c r="C33" s="474"/>
      <c r="D33" s="484"/>
      <c r="E33" s="383"/>
      <c r="F33" s="485"/>
      <c r="G33" s="486"/>
      <c r="H33" s="484"/>
      <c r="I33" s="383"/>
      <c r="J33" s="487"/>
      <c r="K33" s="486"/>
      <c r="L33" s="482" t="str">
        <f>IF(AND(ISBLANK(E33),ISBLANK(I33)),"",(IFERROR(D33*VLOOKUP(E33,'Emission Factors &lt;HIDE&gt;'!$C$102:$D$223,2,0)*F33*IF(ISNUMBER(G33),G33,IF(F33&lt;200,'Emission Factors &lt;HIDE&gt;'!$D$238,IF(F33&lt;2000,'Emission Factors &lt;HIDE&gt;'!$D$239,'Emission Factors &lt;HIDE&gt;'!$D$240))),0) - IFERROR(H33*VLOOKUP(I33,'Emission Factors &lt;HIDE&gt;'!$C$102:$D$223,2,0)*J33*IF(ISNUMBER(K33),K33,IF(J33&lt;200,'Emission Factors &lt;HIDE&gt;'!$D$238,IF(J33&lt;2000,'Emission Factors &lt;HIDE&gt;'!$D$239,'Emission Factors &lt;HIDE&gt;'!$D$240))),0))/'Definitions -AND- Conversions'!$C$18)</f>
        <v/>
      </c>
      <c r="M33" s="483" t="str">
        <f>IF(AND(ISBLANK(E33),ISBLANK(I33)),"",(IFERROR(D33*VLOOKUP(E33,'Emission Factors &lt;HIDE&gt;'!$C$102:$D$223,2,0)*F33*'Emission Factors &lt;HIDE&gt;'!$D$248,0) - IFERROR(H33*VLOOKUP(I33,'Emission Factors &lt;HIDE&gt;'!$C$102:$D$223,2,0)*J33*'Emission Factors &lt;HIDE&gt;'!$D$248,0))/'Definitions -AND- Conversions'!$C$18)</f>
        <v/>
      </c>
      <c r="O33" s="488"/>
    </row>
    <row r="34" spans="1:15" s="10" customFormat="1" ht="30" customHeight="1" thickBot="1">
      <c r="A34" s="20"/>
      <c r="B34" s="386"/>
      <c r="C34" s="489"/>
      <c r="D34" s="490"/>
      <c r="E34" s="387"/>
      <c r="F34" s="491"/>
      <c r="G34" s="492"/>
      <c r="H34" s="490"/>
      <c r="I34" s="387"/>
      <c r="J34" s="387"/>
      <c r="K34" s="492"/>
      <c r="L34" s="493" t="str">
        <f>IF(AND(ISBLANK(E34),ISBLANK(I34)),"",(IFERROR(D34*VLOOKUP(E34,'Emission Factors &lt;HIDE&gt;'!$C$102:$D$223,2,0)*F34*IF(ISNUMBER(G34),G34,IF(F34&lt;200,'Emission Factors &lt;HIDE&gt;'!$D$238,IF(F34&lt;2000,'Emission Factors &lt;HIDE&gt;'!$D$239,'Emission Factors &lt;HIDE&gt;'!$D$240))),0) - IFERROR(H34*VLOOKUP(I34,'Emission Factors &lt;HIDE&gt;'!$C$102:$D$223,2,0)*J34*IF(ISNUMBER(K34),K34,IF(J34&lt;200,'Emission Factors &lt;HIDE&gt;'!$D$238,IF(J34&lt;2000,'Emission Factors &lt;HIDE&gt;'!$D$239,'Emission Factors &lt;HIDE&gt;'!$D$240))),0))/'Definitions -AND- Conversions'!$C$18)</f>
        <v/>
      </c>
      <c r="M34" s="494" t="str">
        <f>IF(AND(ISBLANK(E34),ISBLANK(I34)),"",(IFERROR(D34*VLOOKUP(E34,'Emission Factors &lt;HIDE&gt;'!$C$102:$D$223,2,0)*F34*'Emission Factors &lt;HIDE&gt;'!$D$248,0) - IFERROR(H34*VLOOKUP(I34,'Emission Factors &lt;HIDE&gt;'!$C$102:$D$223,2,0)*J34*'Emission Factors &lt;HIDE&gt;'!$D$248,0))/'Definitions -AND- Conversions'!$C$18)</f>
        <v/>
      </c>
      <c r="O34" s="488"/>
    </row>
    <row r="35" spans="1:15" s="10" customFormat="1" ht="15" customHeight="1"/>
    <row r="36" spans="1:15" s="10" customFormat="1" ht="15" customHeight="1"/>
    <row r="37" spans="1:15" s="10" customFormat="1" ht="15" customHeight="1"/>
    <row r="38" spans="1:15" s="10" customFormat="1" ht="15" customHeight="1"/>
    <row r="39" spans="1:15" s="10" customFormat="1" ht="15" customHeight="1"/>
    <row r="40" spans="1:15" s="10" customFormat="1" ht="15" customHeight="1"/>
    <row r="41" spans="1:15" s="10" customFormat="1" ht="15" customHeight="1"/>
    <row r="42" spans="1:15" s="10" customFormat="1" ht="15" customHeight="1"/>
    <row r="43" spans="1:15" s="10" customFormat="1" ht="15" customHeight="1"/>
    <row r="44" spans="1:15" s="10" customFormat="1" ht="15" customHeight="1"/>
    <row r="45" spans="1:15" s="10" customFormat="1" ht="15" customHeight="1"/>
    <row r="46" spans="1:15" s="10" customFormat="1" ht="15.75"/>
    <row r="47" spans="1:15" s="10" customFormat="1" ht="15.75"/>
    <row r="48" spans="1:15" s="10" customFormat="1" ht="15.75"/>
    <row r="49" s="10" customFormat="1" ht="15.75"/>
    <row r="50" s="10" customFormat="1" ht="15.75"/>
    <row r="51" s="10" customFormat="1" ht="15.75"/>
    <row r="52" s="10" customFormat="1" ht="15.75"/>
    <row r="53" s="10" customFormat="1" ht="15.75"/>
    <row r="54" s="10" customFormat="1" ht="15.75"/>
    <row r="55" s="10" customFormat="1" ht="15.75"/>
    <row r="56" s="10" customFormat="1" ht="15.75"/>
    <row r="57" s="10" customFormat="1" ht="15.75"/>
    <row r="58" s="10" customFormat="1" ht="15.75"/>
    <row r="59" s="10" customFormat="1" ht="15.75"/>
    <row r="60" s="10" customFormat="1" ht="15.75"/>
    <row r="61" s="10" customFormat="1" ht="15.75"/>
    <row r="62" s="10" customFormat="1" ht="15.75"/>
    <row r="63" s="10" customFormat="1" ht="15.75"/>
    <row r="64" s="10" customFormat="1" ht="15.75"/>
    <row r="65" s="10" customFormat="1" ht="15.75"/>
    <row r="66" s="10" customFormat="1" ht="15.75"/>
    <row r="67" s="10" customFormat="1" ht="15.75"/>
    <row r="68" s="10" customFormat="1" ht="15.75"/>
    <row r="69" s="10" customFormat="1" ht="15.75"/>
    <row r="70" s="10" customFormat="1" ht="15.75"/>
    <row r="71" s="10" customFormat="1" ht="15.75"/>
    <row r="72" s="10" customFormat="1" ht="15.75"/>
    <row r="73" s="10" customFormat="1" ht="15.75"/>
    <row r="74" s="10" customFormat="1" ht="15.75"/>
    <row r="75" s="10" customFormat="1" ht="15.75"/>
    <row r="76" s="10" customFormat="1" ht="15.75"/>
    <row r="77" s="10" customFormat="1" ht="15.75"/>
    <row r="78" s="10" customFormat="1" ht="15.75"/>
    <row r="79" s="10" customFormat="1" ht="15.75"/>
    <row r="80" s="10" customFormat="1" ht="15.75"/>
    <row r="81" s="10" customFormat="1" ht="15.75"/>
    <row r="82" s="10" customFormat="1" ht="15.75"/>
    <row r="83" s="10" customFormat="1" ht="15.75"/>
    <row r="84" s="10" customFormat="1" ht="15.75"/>
    <row r="85" s="10" customFormat="1" ht="15.75"/>
    <row r="86" s="10" customFormat="1" ht="15.75"/>
    <row r="87" s="10" customFormat="1" ht="15.75"/>
    <row r="88" s="10" customFormat="1" ht="15.75"/>
    <row r="89" s="10" customFormat="1" ht="15.75"/>
    <row r="90" s="10" customFormat="1" ht="15.75"/>
    <row r="91" s="10" customFormat="1" ht="15.75"/>
    <row r="92" s="10" customFormat="1" ht="15.75"/>
    <row r="93" s="10" customFormat="1" ht="15.75"/>
    <row r="94" s="10" customFormat="1" ht="15.75"/>
    <row r="95" s="10" customFormat="1" ht="15.75"/>
    <row r="96" s="10" customFormat="1" ht="15.75"/>
    <row r="97" s="10" customFormat="1" ht="15.75"/>
    <row r="98" s="10" customFormat="1" ht="15.75"/>
    <row r="99" s="10" customFormat="1" ht="15.75"/>
    <row r="100" s="10" customFormat="1" ht="15.75"/>
    <row r="101" s="10" customFormat="1" ht="15.75"/>
    <row r="102" s="10" customFormat="1" ht="15.75"/>
    <row r="103" s="10" customFormat="1" ht="15.75"/>
    <row r="104" s="10" customFormat="1" ht="15.75"/>
    <row r="105" s="10" customFormat="1" ht="15.75"/>
    <row r="106" s="10" customFormat="1" ht="15.75"/>
    <row r="107" s="10" customFormat="1" ht="15.75"/>
    <row r="108" s="10" customFormat="1" ht="15.75"/>
    <row r="109" s="10" customFormat="1" ht="15.75"/>
    <row r="110" s="10" customFormat="1" ht="15.75"/>
    <row r="111" s="10" customFormat="1" ht="15.75"/>
    <row r="112" s="10" customFormat="1" ht="15.75"/>
    <row r="113" s="10" customFormat="1" ht="15.75"/>
    <row r="114" s="10" customFormat="1" ht="15.75"/>
    <row r="115" s="10" customFormat="1" ht="15.75"/>
    <row r="116" s="10" customFormat="1" ht="15.75"/>
    <row r="117" s="10" customFormat="1" ht="15.75"/>
    <row r="118" s="10" customFormat="1" ht="15.75"/>
    <row r="119" s="10" customFormat="1" ht="15.75"/>
    <row r="120" s="10" customFormat="1" ht="15.75"/>
    <row r="121" s="10" customFormat="1" ht="15.75"/>
    <row r="122" s="10" customFormat="1" ht="15.75"/>
    <row r="123" s="10" customFormat="1" ht="15.75"/>
    <row r="124" s="10" customFormat="1" ht="15.75"/>
    <row r="125" s="10" customFormat="1" ht="15.75"/>
    <row r="126" s="10" customFormat="1" ht="15.75"/>
    <row r="127" s="10" customFormat="1" ht="15.75"/>
    <row r="128" s="10" customFormat="1" ht="15.75"/>
    <row r="129" s="10" customFormat="1" ht="15.75"/>
    <row r="130" s="10" customFormat="1" ht="15.75"/>
    <row r="131" s="10" customFormat="1" ht="15.75"/>
  </sheetData>
  <sheetProtection algorithmName="SHA-512" hashValue="OZtutiQR4uGsGUXUncVELk6q0HCRt37bYGvVspCOlC+TB/2BT00EP6MzjKd9Puk06Zcq7XX+zsiOumhtaM2w9w==" saltValue="kk1tn546/xAyz1JDEG9WCw==" spinCount="100000" sheet="1" objects="1" scenarios="1"/>
  <conditionalFormatting sqref="B16:B34">
    <cfRule type="expression" dxfId="3" priority="17">
      <formula>ISBLANK(B15)</formula>
    </cfRule>
  </conditionalFormatting>
  <conditionalFormatting sqref="B27">
    <cfRule type="expression" dxfId="2" priority="68">
      <formula>ISBLANK(B16)</formula>
    </cfRule>
  </conditionalFormatting>
  <conditionalFormatting sqref="B32">
    <cfRule type="expression" dxfId="1" priority="64">
      <formula>ISBLANK(B16)</formula>
    </cfRule>
  </conditionalFormatting>
  <conditionalFormatting sqref="C15:M34 O15:O34">
    <cfRule type="expression" dxfId="0" priority="18">
      <formula>ISBLANK($B15)</formula>
    </cfRule>
  </conditionalFormatting>
  <dataValidations count="4">
    <dataValidation type="decimal" allowBlank="1" showInputMessage="1" showErrorMessage="1" errorTitle="Invalid Input" error="Input must be between 0% and 100%." promptTitle="Use:" prompt="If unknown, can use default 16.6%" sqref="O15:O34" xr:uid="{00000000-0002-0000-0400-000000000000}">
      <formula1>0</formula1>
      <formula2>1</formula2>
    </dataValidation>
    <dataValidation type="decimal" operator="greaterThanOrEqual" allowBlank="1" showInputMessage="1" showErrorMessage="1" errorTitle="Invalid Input" error="Input must be a number greater than 0." sqref="F15:F34 J15:J34" xr:uid="{00000000-0002-0000-0400-000001000000}">
      <formula1>0</formula1>
    </dataValidation>
    <dataValidation type="decimal" operator="greaterThanOrEqual" allowBlank="1" showInputMessage="1" showErrorMessage="1" errorTitle="Invalid Input" error="Input must be a number greater than 0." promptTitle="Note:" prompt="If the type or size of two or more components vary, an additional row(s) must be used" sqref="D15:D34 H15:H34" xr:uid="{00000000-0002-0000-0400-000002000000}">
      <formula1>0</formula1>
    </dataValidation>
    <dataValidation type="decimal" allowBlank="1" showInputMessage="1" showErrorMessage="1" errorTitle="Invalid Input" error="Input must be between 0% and 100%." promptTitle="Use:" prompt="If unknown, can leave blank to defer to default assumption." sqref="G15:G34 K15:K34" xr:uid="{BFA37DB6-C005-42D9-9B18-C6C6850C139E}">
      <formula1>0</formula1>
      <formula2>1</formula2>
    </dataValidation>
  </dataValidations>
  <pageMargins left="0.7" right="0.7" top="0.98479166666666662" bottom="0.75" header="0.3" footer="0.3"/>
  <pageSetup scale="56" fitToHeight="0" orientation="landscape" r:id="rId1"/>
  <headerFooter>
    <oddHeader>&amp;C&amp;G</oddHeader>
    <oddFooter>&amp;L&amp;"Avenir LT Std 35 Light,Regular"&amp;12&amp;K000000FINAL April 17, 2024&amp;C&amp;"Avenir LT Std 35 Light,Regular"&amp;12Page &amp;P of &amp;N&amp;R&amp;"Avenir LT Std 35 Light,Regular"&amp;12&amp;K000000&amp;A</oddFooter>
  </headerFooter>
  <colBreaks count="1" manualBreakCount="1">
    <brk id="7" max="1048575" man="1"/>
  </colBreaks>
  <drawing r:id="rId2"/>
  <legacyDrawingHF r:id="rId3"/>
  <extLst>
    <ext xmlns:x14="http://schemas.microsoft.com/office/spreadsheetml/2009/9/main" uri="{CCE6A557-97BC-4b89-ADB6-D9C93CAAB3DF}">
      <x14:dataValidations xmlns:xm="http://schemas.microsoft.com/office/excel/2006/main" count="2">
        <x14:dataValidation type="list" operator="greaterThanOrEqual" allowBlank="1" showInputMessage="1" showErrorMessage="1" errorTitle="Invalid Input" error="Select value from dropdown menu." xr:uid="{00000000-0002-0000-0400-000003000000}">
          <x14:formula1>
            <xm:f>'Emission Factors &lt;HIDE&gt;'!$C$102:$C$223</xm:f>
          </x14:formula1>
          <xm:sqref>I15:I34 E15:E34</xm:sqref>
        </x14:dataValidation>
        <x14:dataValidation type="list" allowBlank="1" showInputMessage="1" showErrorMessage="1" xr:uid="{00000000-0002-0000-0400-000004000000}">
          <x14:formula1>
            <xm:f>'Defaults &lt;HIDE&gt;'!$F$34:$F$35</xm:f>
          </x14:formula1>
          <xm:sqref>B15:B34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U189"/>
  <sheetViews>
    <sheetView showGridLines="0" zoomScaleNormal="100" workbookViewId="0"/>
  </sheetViews>
  <sheetFormatPr defaultColWidth="9.140625" defaultRowHeight="15" customHeight="1"/>
  <cols>
    <col min="1" max="1" width="2.85546875" style="12" customWidth="1"/>
    <col min="2" max="2" width="36.7109375" style="12" customWidth="1"/>
    <col min="3" max="3" width="32.42578125" style="12" customWidth="1"/>
    <col min="4" max="4" width="14.7109375" style="12" customWidth="1"/>
    <col min="5" max="5" width="95.42578125" style="12" customWidth="1"/>
    <col min="6" max="6" width="2.85546875" style="12" customWidth="1"/>
    <col min="7" max="16384" width="9.140625" style="12"/>
  </cols>
  <sheetData>
    <row r="1" spans="1:7" ht="15" customHeight="1">
      <c r="A1" s="820" t="s">
        <v>756</v>
      </c>
    </row>
    <row r="2" spans="1:7" ht="20.100000000000001" customHeight="1">
      <c r="B2" s="11" t="s">
        <v>0</v>
      </c>
      <c r="C2" s="11"/>
      <c r="D2" s="11"/>
      <c r="E2" s="11"/>
    </row>
    <row r="3" spans="1:7" ht="15" customHeight="1">
      <c r="B3" s="13"/>
      <c r="C3" s="13"/>
      <c r="D3" s="13"/>
      <c r="E3" s="13"/>
    </row>
    <row r="4" spans="1:7" ht="20.100000000000001" customHeight="1">
      <c r="B4" s="11" t="s">
        <v>1</v>
      </c>
      <c r="C4" s="11"/>
      <c r="D4" s="11"/>
      <c r="E4" s="11"/>
    </row>
    <row r="5" spans="1:7" ht="20.100000000000001" customHeight="1">
      <c r="B5" s="14" t="s">
        <v>2</v>
      </c>
      <c r="C5" s="14"/>
      <c r="D5" s="14"/>
      <c r="E5" s="14"/>
    </row>
    <row r="6" spans="1:7" ht="15" customHeight="1">
      <c r="B6" s="15"/>
      <c r="C6" s="15"/>
      <c r="D6" s="15"/>
      <c r="E6" s="15"/>
    </row>
    <row r="7" spans="1:7" ht="15" customHeight="1">
      <c r="B7" s="11" t="s">
        <v>3</v>
      </c>
      <c r="C7" s="15"/>
      <c r="D7" s="15"/>
      <c r="E7" s="15"/>
    </row>
    <row r="8" spans="1:7" ht="20.100000000000001" customHeight="1">
      <c r="B8" s="14"/>
      <c r="C8" s="11"/>
      <c r="D8" s="11"/>
      <c r="E8" s="14"/>
    </row>
    <row r="9" spans="1:7" ht="15" customHeight="1">
      <c r="A9" s="10"/>
      <c r="B9" s="10"/>
      <c r="C9" s="10"/>
      <c r="D9" s="10"/>
      <c r="E9" s="10"/>
      <c r="F9" s="10"/>
      <c r="G9" s="10"/>
    </row>
    <row r="10" spans="1:7" ht="15" customHeight="1" thickBot="1">
      <c r="A10" s="10"/>
      <c r="B10" s="45" t="s">
        <v>20</v>
      </c>
      <c r="C10" s="45"/>
      <c r="D10" s="10"/>
      <c r="E10" s="10"/>
      <c r="F10" s="10"/>
      <c r="G10" s="10"/>
    </row>
    <row r="11" spans="1:7" s="338" customFormat="1" ht="15.75">
      <c r="A11" s="337"/>
      <c r="B11" s="336" t="s">
        <v>21</v>
      </c>
      <c r="C11" s="165"/>
      <c r="D11" s="165"/>
      <c r="E11" s="166"/>
      <c r="F11" s="337"/>
      <c r="G11" s="337"/>
    </row>
    <row r="12" spans="1:7" s="338" customFormat="1" ht="15.75">
      <c r="A12" s="337"/>
      <c r="B12" s="321" t="s">
        <v>9</v>
      </c>
      <c r="C12" s="167"/>
      <c r="D12" s="167"/>
      <c r="E12" s="168"/>
      <c r="F12" s="337"/>
      <c r="G12" s="337"/>
    </row>
    <row r="13" spans="1:7" ht="15" customHeight="1">
      <c r="A13" s="10"/>
      <c r="B13" s="339"/>
      <c r="C13" s="339"/>
      <c r="D13" s="340"/>
      <c r="E13" s="340"/>
      <c r="F13" s="10"/>
      <c r="G13" s="10"/>
    </row>
    <row r="14" spans="1:7" ht="15.75">
      <c r="A14" s="10"/>
      <c r="B14" s="341" t="s">
        <v>22</v>
      </c>
      <c r="C14" s="341"/>
      <c r="D14" s="340"/>
      <c r="E14" s="340"/>
      <c r="F14" s="10"/>
      <c r="G14" s="10"/>
    </row>
    <row r="15" spans="1:7" ht="15.75">
      <c r="B15" s="329" t="s">
        <v>23</v>
      </c>
      <c r="C15" s="329"/>
      <c r="D15" s="329"/>
      <c r="E15" s="329"/>
    </row>
    <row r="16" spans="1:7" ht="15.75">
      <c r="B16" s="329" t="s">
        <v>24</v>
      </c>
      <c r="C16" s="329"/>
      <c r="D16" s="329"/>
      <c r="E16" s="329"/>
    </row>
    <row r="17" spans="2:6" ht="19.5" customHeight="1">
      <c r="B17" s="329"/>
      <c r="C17" s="329"/>
      <c r="D17" s="329"/>
      <c r="E17" s="329"/>
    </row>
    <row r="18" spans="2:6" ht="15.75">
      <c r="B18" s="329" t="s">
        <v>25</v>
      </c>
      <c r="C18" s="329"/>
      <c r="D18" s="329"/>
      <c r="E18" s="91" t="s">
        <v>26</v>
      </c>
      <c r="F18" s="33"/>
    </row>
    <row r="19" spans="2:6" ht="15.75">
      <c r="B19" s="329" t="s">
        <v>27</v>
      </c>
      <c r="C19" s="329"/>
      <c r="D19" s="329"/>
      <c r="E19" s="91" t="s">
        <v>26</v>
      </c>
    </row>
    <row r="20" spans="2:6" ht="15" customHeight="1">
      <c r="B20" s="342"/>
      <c r="C20" s="342"/>
      <c r="D20" s="33"/>
      <c r="E20" s="340"/>
    </row>
    <row r="21" spans="2:6" ht="15.75">
      <c r="B21" s="329" t="s">
        <v>28</v>
      </c>
      <c r="C21" s="329"/>
      <c r="D21" s="329"/>
      <c r="E21" s="329"/>
    </row>
    <row r="22" spans="2:6" ht="15" customHeight="1" thickBot="1">
      <c r="B22" s="339"/>
      <c r="C22" s="339"/>
      <c r="D22" s="340"/>
      <c r="E22" s="340"/>
    </row>
    <row r="23" spans="2:6" ht="17.25" thickTop="1" thickBot="1">
      <c r="B23" s="343" t="s">
        <v>29</v>
      </c>
      <c r="C23" s="344"/>
      <c r="D23" s="344"/>
      <c r="E23" s="255"/>
    </row>
    <row r="24" spans="2:6" ht="17.25" thickTop="1" thickBot="1">
      <c r="B24" s="343" t="s">
        <v>30</v>
      </c>
      <c r="C24" s="344"/>
      <c r="D24" s="344"/>
      <c r="E24" s="345" t="s">
        <v>31</v>
      </c>
    </row>
    <row r="25" spans="2:6" ht="17.25" thickTop="1" thickBot="1">
      <c r="B25" s="343" t="s">
        <v>32</v>
      </c>
      <c r="C25" s="344"/>
      <c r="D25" s="344"/>
      <c r="E25" s="258"/>
    </row>
    <row r="26" spans="2:6" ht="17.25" thickTop="1" thickBot="1">
      <c r="B26" s="343" t="s">
        <v>33</v>
      </c>
      <c r="C26" s="344"/>
      <c r="D26" s="344"/>
      <c r="E26" s="345" t="s">
        <v>31</v>
      </c>
    </row>
    <row r="27" spans="2:6" ht="17.25" thickTop="1" thickBot="1">
      <c r="B27" s="343" t="s">
        <v>34</v>
      </c>
      <c r="C27" s="344"/>
      <c r="D27" s="344"/>
      <c r="E27" s="257"/>
    </row>
    <row r="28" spans="2:6" ht="17.25" thickTop="1" thickBot="1">
      <c r="B28" s="343" t="s">
        <v>35</v>
      </c>
      <c r="C28" s="344"/>
      <c r="D28" s="344"/>
      <c r="E28" s="250"/>
    </row>
    <row r="29" spans="2:6" ht="17.25" thickTop="1" thickBot="1">
      <c r="B29" s="343" t="s">
        <v>36</v>
      </c>
      <c r="C29" s="344"/>
      <c r="D29" s="344"/>
      <c r="E29" s="251"/>
    </row>
    <row r="30" spans="2:6" ht="17.25" thickTop="1" thickBot="1">
      <c r="B30" s="343" t="s">
        <v>37</v>
      </c>
      <c r="C30" s="344"/>
      <c r="D30" s="344"/>
      <c r="E30" s="252"/>
    </row>
    <row r="31" spans="2:6" ht="17.25" thickTop="1" thickBot="1">
      <c r="B31" s="343" t="s">
        <v>38</v>
      </c>
      <c r="C31" s="344"/>
      <c r="D31" s="344"/>
      <c r="E31" s="253"/>
    </row>
    <row r="32" spans="2:6" ht="17.25" thickTop="1" thickBot="1">
      <c r="B32" s="343" t="s">
        <v>39</v>
      </c>
      <c r="C32" s="344"/>
      <c r="D32" s="344"/>
      <c r="E32" s="253"/>
    </row>
    <row r="33" spans="2:21" ht="17.25" thickTop="1" thickBot="1">
      <c r="B33" s="343" t="s">
        <v>40</v>
      </c>
      <c r="C33" s="344"/>
      <c r="D33" s="344"/>
      <c r="E33" s="256"/>
    </row>
    <row r="34" spans="2:21" ht="17.25" thickTop="1" thickBot="1">
      <c r="B34" s="343" t="s">
        <v>41</v>
      </c>
      <c r="C34" s="344"/>
      <c r="D34" s="344"/>
      <c r="E34" s="346">
        <f>SUM(E31:E33)</f>
        <v>0</v>
      </c>
    </row>
    <row r="35" spans="2:21" ht="17.25" thickTop="1" thickBot="1">
      <c r="B35" s="347" t="s">
        <v>42</v>
      </c>
      <c r="C35" s="348"/>
      <c r="D35" s="348"/>
      <c r="E35" s="259"/>
    </row>
    <row r="36" spans="2:21" ht="17.25" thickTop="1" thickBot="1">
      <c r="B36" s="347" t="s">
        <v>43</v>
      </c>
      <c r="C36" s="348"/>
      <c r="D36" s="348"/>
      <c r="E36" s="254"/>
    </row>
    <row r="37" spans="2:21" ht="15" customHeight="1" thickTop="1" thickBot="1">
      <c r="B37" s="340"/>
      <c r="C37" s="340"/>
      <c r="D37" s="340"/>
      <c r="E37" s="340"/>
    </row>
    <row r="38" spans="2:21" ht="17.25" thickTop="1" thickBot="1">
      <c r="B38" s="349" t="s">
        <v>44</v>
      </c>
      <c r="C38" s="350"/>
      <c r="D38" s="340"/>
      <c r="E38" s="340"/>
      <c r="F38" s="18"/>
      <c r="G38" s="18"/>
      <c r="H38" s="18"/>
      <c r="I38" s="18"/>
      <c r="J38" s="18"/>
      <c r="K38" s="18"/>
      <c r="L38" s="18"/>
      <c r="M38" s="18"/>
      <c r="N38" s="18"/>
      <c r="O38" s="18"/>
      <c r="P38" s="18"/>
      <c r="Q38" s="18"/>
      <c r="R38" s="18"/>
      <c r="S38" s="19"/>
      <c r="T38" s="19"/>
      <c r="U38" s="18"/>
    </row>
    <row r="39" spans="2:21" ht="16.5" thickTop="1">
      <c r="B39" s="351" t="s">
        <v>747</v>
      </c>
      <c r="C39" s="352" t="s">
        <v>45</v>
      </c>
      <c r="D39" s="340"/>
      <c r="E39" s="340"/>
      <c r="F39" s="18"/>
    </row>
    <row r="40" spans="2:21" ht="16.5" thickBot="1">
      <c r="B40" s="353" t="s">
        <v>46</v>
      </c>
      <c r="C40" s="16" t="s">
        <v>47</v>
      </c>
      <c r="D40" s="334"/>
      <c r="E40" s="334"/>
      <c r="F40" s="18"/>
    </row>
    <row r="41" spans="2:21" ht="17.25" thickTop="1" thickBot="1">
      <c r="B41" s="354" t="s">
        <v>48</v>
      </c>
      <c r="C41" s="16" t="s">
        <v>49</v>
      </c>
      <c r="D41" s="334"/>
      <c r="E41" s="334"/>
      <c r="F41" s="18"/>
    </row>
    <row r="42" spans="2:21" ht="20.25" customHeight="1" thickBot="1">
      <c r="B42" s="355" t="s">
        <v>50</v>
      </c>
      <c r="C42" s="16" t="s">
        <v>51</v>
      </c>
      <c r="D42" s="334"/>
      <c r="E42" s="334"/>
      <c r="F42" s="18"/>
    </row>
    <row r="43" spans="2:21" ht="16.5" thickBot="1">
      <c r="B43" s="356" t="s">
        <v>746</v>
      </c>
      <c r="C43" s="16" t="s">
        <v>52</v>
      </c>
      <c r="D43" s="334"/>
      <c r="E43" s="334"/>
      <c r="F43" s="18"/>
    </row>
    <row r="44" spans="2:21" ht="15" customHeight="1">
      <c r="B44" s="357" t="s">
        <v>53</v>
      </c>
      <c r="C44" s="334"/>
      <c r="D44" s="334"/>
      <c r="E44" s="334"/>
      <c r="F44" s="18"/>
    </row>
    <row r="45" spans="2:21" ht="15" customHeight="1">
      <c r="B45" s="334"/>
      <c r="C45" s="334"/>
      <c r="D45" s="334"/>
      <c r="E45" s="334"/>
      <c r="F45" s="18"/>
    </row>
    <row r="46" spans="2:21" ht="15" customHeight="1">
      <c r="B46" s="334"/>
      <c r="C46" s="334"/>
      <c r="D46" s="334"/>
      <c r="E46" s="334"/>
      <c r="F46" s="18"/>
    </row>
    <row r="47" spans="2:21" ht="15" customHeight="1">
      <c r="B47" s="334"/>
      <c r="C47" s="334"/>
      <c r="D47" s="334"/>
      <c r="E47" s="334"/>
      <c r="F47" s="18"/>
    </row>
    <row r="48" spans="2:21" ht="15" customHeight="1">
      <c r="B48" s="334"/>
      <c r="C48" s="334"/>
      <c r="D48" s="334"/>
      <c r="E48" s="334"/>
      <c r="F48" s="18"/>
    </row>
    <row r="49" spans="2:6" ht="15" customHeight="1">
      <c r="B49" s="334"/>
      <c r="C49" s="334"/>
      <c r="D49" s="334"/>
      <c r="E49" s="334"/>
      <c r="F49" s="18"/>
    </row>
    <row r="50" spans="2:6" ht="15" customHeight="1">
      <c r="B50" s="334"/>
      <c r="C50" s="334"/>
      <c r="D50" s="334"/>
      <c r="E50" s="334"/>
      <c r="F50" s="18"/>
    </row>
    <row r="51" spans="2:6" ht="15" customHeight="1">
      <c r="B51" s="334"/>
      <c r="C51" s="334"/>
      <c r="D51" s="334"/>
      <c r="E51" s="334"/>
      <c r="F51" s="18"/>
    </row>
    <row r="52" spans="2:6" ht="15" customHeight="1">
      <c r="B52" s="334"/>
      <c r="C52" s="334"/>
      <c r="D52" s="334"/>
      <c r="E52" s="334"/>
      <c r="F52" s="18"/>
    </row>
    <row r="53" spans="2:6" ht="15" customHeight="1">
      <c r="B53" s="334"/>
      <c r="C53" s="334"/>
      <c r="D53" s="334"/>
      <c r="E53" s="334"/>
      <c r="F53" s="18"/>
    </row>
    <row r="54" spans="2:6" ht="15" customHeight="1">
      <c r="B54" s="334"/>
      <c r="C54" s="334"/>
      <c r="D54" s="334"/>
      <c r="E54" s="334"/>
      <c r="F54" s="18"/>
    </row>
    <row r="55" spans="2:6" ht="15" customHeight="1">
      <c r="B55" s="334"/>
      <c r="C55" s="334"/>
      <c r="D55" s="334"/>
      <c r="E55" s="334"/>
      <c r="F55" s="18"/>
    </row>
    <row r="56" spans="2:6" ht="15" customHeight="1">
      <c r="B56" s="334"/>
      <c r="C56" s="334"/>
      <c r="D56" s="334"/>
      <c r="E56" s="334"/>
      <c r="F56" s="18"/>
    </row>
    <row r="57" spans="2:6" ht="15" customHeight="1">
      <c r="B57" s="334"/>
      <c r="C57" s="334"/>
      <c r="D57" s="334"/>
      <c r="E57" s="334"/>
      <c r="F57" s="18"/>
    </row>
    <row r="58" spans="2:6" ht="15" customHeight="1">
      <c r="B58" s="334"/>
      <c r="C58" s="334"/>
      <c r="D58" s="334"/>
      <c r="E58" s="334"/>
      <c r="F58" s="18"/>
    </row>
    <row r="59" spans="2:6" ht="15" customHeight="1">
      <c r="B59" s="334"/>
      <c r="C59" s="334"/>
      <c r="D59" s="334"/>
      <c r="E59" s="334"/>
      <c r="F59" s="18"/>
    </row>
    <row r="60" spans="2:6" ht="15" customHeight="1">
      <c r="B60" s="334"/>
      <c r="C60" s="334"/>
      <c r="D60" s="334"/>
      <c r="E60" s="334"/>
      <c r="F60" s="18"/>
    </row>
    <row r="61" spans="2:6" ht="15" customHeight="1">
      <c r="B61" s="334"/>
      <c r="C61" s="334"/>
      <c r="D61" s="334"/>
      <c r="E61" s="334"/>
      <c r="F61" s="18"/>
    </row>
    <row r="62" spans="2:6" ht="15" customHeight="1">
      <c r="B62" s="334"/>
      <c r="C62" s="334"/>
      <c r="D62" s="334"/>
      <c r="E62" s="334"/>
      <c r="F62" s="18"/>
    </row>
    <row r="63" spans="2:6" ht="15" customHeight="1">
      <c r="B63" s="334"/>
      <c r="C63" s="334"/>
      <c r="D63" s="334"/>
      <c r="E63" s="334"/>
      <c r="F63" s="18"/>
    </row>
    <row r="64" spans="2:6" ht="15" customHeight="1">
      <c r="B64" s="334"/>
      <c r="C64" s="334"/>
      <c r="D64" s="334"/>
      <c r="E64" s="334"/>
      <c r="F64" s="18"/>
    </row>
    <row r="65" spans="2:6" ht="15" customHeight="1">
      <c r="B65" s="334"/>
      <c r="C65" s="334"/>
      <c r="D65" s="334"/>
      <c r="E65" s="334"/>
      <c r="F65" s="18"/>
    </row>
    <row r="66" spans="2:6" ht="15" customHeight="1">
      <c r="B66" s="334"/>
      <c r="C66" s="334"/>
      <c r="D66" s="334"/>
      <c r="E66" s="334"/>
      <c r="F66" s="18"/>
    </row>
    <row r="67" spans="2:6" ht="15" customHeight="1">
      <c r="B67" s="334"/>
      <c r="C67" s="334"/>
      <c r="D67" s="334"/>
      <c r="E67" s="334"/>
      <c r="F67" s="18"/>
    </row>
    <row r="68" spans="2:6" ht="15" customHeight="1">
      <c r="F68" s="18"/>
    </row>
    <row r="69" spans="2:6" ht="15" customHeight="1">
      <c r="B69" s="10"/>
      <c r="C69" s="10"/>
      <c r="F69" s="18"/>
    </row>
    <row r="70" spans="2:6" ht="15" customHeight="1">
      <c r="B70" s="86"/>
      <c r="C70" s="86"/>
      <c r="F70" s="18"/>
    </row>
    <row r="71" spans="2:6" ht="15" customHeight="1">
      <c r="F71" s="18"/>
    </row>
    <row r="72" spans="2:6" ht="15" customHeight="1">
      <c r="F72" s="18"/>
    </row>
    <row r="73" spans="2:6" ht="15" customHeight="1">
      <c r="F73" s="18"/>
    </row>
    <row r="74" spans="2:6" ht="15" customHeight="1">
      <c r="F74" s="18"/>
    </row>
    <row r="75" spans="2:6" ht="15" customHeight="1">
      <c r="F75" s="18"/>
    </row>
    <row r="76" spans="2:6" ht="15" customHeight="1">
      <c r="F76" s="18"/>
    </row>
    <row r="77" spans="2:6" ht="15" customHeight="1">
      <c r="F77" s="18"/>
    </row>
    <row r="78" spans="2:6" ht="15" customHeight="1">
      <c r="F78" s="18"/>
    </row>
    <row r="79" spans="2:6" ht="15" customHeight="1">
      <c r="F79" s="18"/>
    </row>
    <row r="80" spans="2:6" ht="15" customHeight="1">
      <c r="F80" s="18"/>
    </row>
    <row r="81" spans="6:6" ht="15" customHeight="1">
      <c r="F81" s="18"/>
    </row>
    <row r="82" spans="6:6" ht="15" customHeight="1">
      <c r="F82" s="18"/>
    </row>
    <row r="83" spans="6:6" ht="15" customHeight="1">
      <c r="F83" s="18"/>
    </row>
    <row r="84" spans="6:6" ht="15" customHeight="1">
      <c r="F84" s="18"/>
    </row>
    <row r="85" spans="6:6" ht="15" customHeight="1">
      <c r="F85" s="18"/>
    </row>
    <row r="86" spans="6:6" ht="15" customHeight="1">
      <c r="F86" s="18"/>
    </row>
    <row r="87" spans="6:6" ht="15" customHeight="1">
      <c r="F87" s="18"/>
    </row>
    <row r="88" spans="6:6" ht="15" customHeight="1">
      <c r="F88" s="18"/>
    </row>
    <row r="89" spans="6:6" ht="15" customHeight="1">
      <c r="F89" s="18"/>
    </row>
    <row r="90" spans="6:6" ht="15" customHeight="1">
      <c r="F90" s="18"/>
    </row>
    <row r="91" spans="6:6" ht="15" customHeight="1">
      <c r="F91" s="18"/>
    </row>
    <row r="92" spans="6:6" ht="15" customHeight="1">
      <c r="F92" s="18"/>
    </row>
    <row r="93" spans="6:6" ht="15" customHeight="1">
      <c r="F93" s="18"/>
    </row>
    <row r="94" spans="6:6" ht="15" customHeight="1">
      <c r="F94" s="18"/>
    </row>
    <row r="95" spans="6:6" ht="15" customHeight="1">
      <c r="F95" s="18"/>
    </row>
    <row r="96" spans="6:6" ht="15" customHeight="1">
      <c r="F96" s="18"/>
    </row>
    <row r="97" spans="6:6" ht="15" customHeight="1">
      <c r="F97" s="18"/>
    </row>
    <row r="98" spans="6:6" ht="15" customHeight="1">
      <c r="F98" s="18"/>
    </row>
    <row r="99" spans="6:6" ht="15" customHeight="1">
      <c r="F99" s="18"/>
    </row>
    <row r="100" spans="6:6" ht="15" customHeight="1">
      <c r="F100" s="18"/>
    </row>
    <row r="101" spans="6:6" ht="15" customHeight="1">
      <c r="F101" s="18"/>
    </row>
    <row r="102" spans="6:6" ht="15" customHeight="1">
      <c r="F102" s="18"/>
    </row>
    <row r="103" spans="6:6" ht="15" customHeight="1">
      <c r="F103" s="18"/>
    </row>
    <row r="104" spans="6:6" ht="15" customHeight="1">
      <c r="F104" s="18"/>
    </row>
    <row r="105" spans="6:6" ht="15" customHeight="1">
      <c r="F105" s="18"/>
    </row>
    <row r="106" spans="6:6" ht="15" customHeight="1">
      <c r="F106" s="18"/>
    </row>
    <row r="107" spans="6:6" ht="15" customHeight="1">
      <c r="F107" s="18"/>
    </row>
    <row r="108" spans="6:6" ht="15" customHeight="1">
      <c r="F108" s="18"/>
    </row>
    <row r="109" spans="6:6" ht="15" customHeight="1">
      <c r="F109" s="18"/>
    </row>
    <row r="110" spans="6:6" ht="15" customHeight="1">
      <c r="F110" s="18"/>
    </row>
    <row r="111" spans="6:6" ht="15" customHeight="1">
      <c r="F111" s="18"/>
    </row>
    <row r="112" spans="6:6" ht="15" customHeight="1">
      <c r="F112" s="18"/>
    </row>
    <row r="113" spans="6:6" ht="15" customHeight="1">
      <c r="F113" s="18"/>
    </row>
    <row r="114" spans="6:6" ht="15" customHeight="1">
      <c r="F114" s="18"/>
    </row>
    <row r="115" spans="6:6" ht="15" customHeight="1">
      <c r="F115" s="18"/>
    </row>
    <row r="116" spans="6:6" ht="15" customHeight="1">
      <c r="F116" s="18"/>
    </row>
    <row r="117" spans="6:6" ht="15" customHeight="1">
      <c r="F117" s="18"/>
    </row>
    <row r="118" spans="6:6" ht="15" customHeight="1">
      <c r="F118" s="18"/>
    </row>
    <row r="119" spans="6:6" ht="15" customHeight="1">
      <c r="F119" s="18"/>
    </row>
    <row r="120" spans="6:6" ht="15" customHeight="1">
      <c r="F120" s="18"/>
    </row>
    <row r="121" spans="6:6" ht="15" customHeight="1">
      <c r="F121" s="18"/>
    </row>
    <row r="122" spans="6:6" ht="15" customHeight="1">
      <c r="F122" s="18"/>
    </row>
    <row r="123" spans="6:6" ht="15" customHeight="1">
      <c r="F123" s="18"/>
    </row>
    <row r="124" spans="6:6" ht="15" customHeight="1">
      <c r="F124" s="18"/>
    </row>
    <row r="125" spans="6:6" ht="15" customHeight="1">
      <c r="F125" s="18"/>
    </row>
    <row r="126" spans="6:6" ht="15" customHeight="1">
      <c r="F126" s="18"/>
    </row>
    <row r="127" spans="6:6" ht="15" customHeight="1">
      <c r="F127" s="18"/>
    </row>
    <row r="128" spans="6:6" ht="15" customHeight="1">
      <c r="F128" s="18"/>
    </row>
    <row r="129" spans="6:6" ht="15" customHeight="1">
      <c r="F129" s="18"/>
    </row>
    <row r="130" spans="6:6" ht="15" customHeight="1">
      <c r="F130" s="18"/>
    </row>
    <row r="131" spans="6:6" ht="15" customHeight="1">
      <c r="F131" s="18"/>
    </row>
    <row r="132" spans="6:6" ht="15" customHeight="1">
      <c r="F132" s="18"/>
    </row>
    <row r="133" spans="6:6" ht="15" customHeight="1">
      <c r="F133" s="18"/>
    </row>
    <row r="134" spans="6:6" ht="15" customHeight="1">
      <c r="F134" s="18"/>
    </row>
    <row r="135" spans="6:6" ht="15" customHeight="1">
      <c r="F135" s="18"/>
    </row>
    <row r="136" spans="6:6" ht="15" customHeight="1">
      <c r="F136" s="18"/>
    </row>
    <row r="137" spans="6:6" ht="15" customHeight="1">
      <c r="F137" s="18"/>
    </row>
    <row r="138" spans="6:6" ht="15" customHeight="1">
      <c r="F138" s="18"/>
    </row>
    <row r="139" spans="6:6" ht="15" customHeight="1">
      <c r="F139" s="18"/>
    </row>
    <row r="140" spans="6:6" ht="15" customHeight="1">
      <c r="F140" s="18"/>
    </row>
    <row r="141" spans="6:6" ht="15" customHeight="1">
      <c r="F141" s="18"/>
    </row>
    <row r="142" spans="6:6" ht="15" customHeight="1">
      <c r="F142" s="18"/>
    </row>
    <row r="143" spans="6:6" ht="15" customHeight="1">
      <c r="F143" s="18"/>
    </row>
    <row r="144" spans="6:6" ht="15" customHeight="1">
      <c r="F144" s="18"/>
    </row>
    <row r="145" spans="6:6" ht="15" customHeight="1">
      <c r="F145" s="18"/>
    </row>
    <row r="146" spans="6:6" ht="15" customHeight="1">
      <c r="F146" s="18"/>
    </row>
    <row r="147" spans="6:6" ht="15" customHeight="1">
      <c r="F147" s="18"/>
    </row>
    <row r="148" spans="6:6" ht="15" customHeight="1">
      <c r="F148" s="18"/>
    </row>
    <row r="149" spans="6:6" ht="15" customHeight="1">
      <c r="F149" s="18"/>
    </row>
    <row r="150" spans="6:6" ht="15" customHeight="1">
      <c r="F150" s="18"/>
    </row>
    <row r="151" spans="6:6" ht="15" customHeight="1">
      <c r="F151" s="18"/>
    </row>
    <row r="152" spans="6:6" ht="15" customHeight="1">
      <c r="F152" s="18"/>
    </row>
    <row r="153" spans="6:6" ht="15" customHeight="1">
      <c r="F153" s="18"/>
    </row>
    <row r="154" spans="6:6" ht="15" customHeight="1">
      <c r="F154" s="18"/>
    </row>
    <row r="155" spans="6:6" ht="15" customHeight="1">
      <c r="F155" s="18"/>
    </row>
    <row r="156" spans="6:6" ht="15" customHeight="1">
      <c r="F156" s="18"/>
    </row>
    <row r="157" spans="6:6" ht="15" customHeight="1">
      <c r="F157" s="18"/>
    </row>
    <row r="158" spans="6:6" ht="15" customHeight="1">
      <c r="F158" s="18"/>
    </row>
    <row r="159" spans="6:6" ht="15" customHeight="1">
      <c r="F159" s="18"/>
    </row>
    <row r="160" spans="6:6" ht="15" customHeight="1">
      <c r="F160" s="18"/>
    </row>
    <row r="161" spans="6:6" ht="15" customHeight="1">
      <c r="F161" s="18"/>
    </row>
    <row r="162" spans="6:6" ht="15" customHeight="1">
      <c r="F162" s="18"/>
    </row>
    <row r="163" spans="6:6" ht="15" customHeight="1">
      <c r="F163" s="18"/>
    </row>
    <row r="164" spans="6:6" ht="15" customHeight="1">
      <c r="F164" s="18"/>
    </row>
    <row r="165" spans="6:6" ht="15" customHeight="1">
      <c r="F165" s="18"/>
    </row>
    <row r="166" spans="6:6" ht="15" customHeight="1">
      <c r="F166" s="18"/>
    </row>
    <row r="167" spans="6:6" ht="15" customHeight="1">
      <c r="F167" s="18"/>
    </row>
    <row r="168" spans="6:6" ht="15" customHeight="1">
      <c r="F168" s="18"/>
    </row>
    <row r="169" spans="6:6" ht="15" customHeight="1">
      <c r="F169" s="18"/>
    </row>
    <row r="170" spans="6:6" ht="15" customHeight="1">
      <c r="F170" s="18"/>
    </row>
    <row r="171" spans="6:6" ht="15" customHeight="1">
      <c r="F171" s="18"/>
    </row>
    <row r="172" spans="6:6" ht="15" customHeight="1">
      <c r="F172" s="18"/>
    </row>
    <row r="173" spans="6:6" ht="15" customHeight="1">
      <c r="F173" s="18"/>
    </row>
    <row r="174" spans="6:6" ht="15" customHeight="1">
      <c r="F174" s="18"/>
    </row>
    <row r="175" spans="6:6" ht="15" customHeight="1">
      <c r="F175" s="18"/>
    </row>
    <row r="176" spans="6:6" ht="15" customHeight="1">
      <c r="F176" s="18"/>
    </row>
    <row r="177" spans="6:6" ht="15" customHeight="1">
      <c r="F177" s="18"/>
    </row>
    <row r="178" spans="6:6" ht="15" customHeight="1">
      <c r="F178" s="18"/>
    </row>
    <row r="179" spans="6:6" ht="15" customHeight="1">
      <c r="F179" s="18"/>
    </row>
    <row r="180" spans="6:6" ht="15" customHeight="1">
      <c r="F180" s="18"/>
    </row>
    <row r="181" spans="6:6" ht="15" customHeight="1">
      <c r="F181" s="18"/>
    </row>
    <row r="182" spans="6:6" ht="15" customHeight="1">
      <c r="F182" s="18"/>
    </row>
    <row r="183" spans="6:6" ht="15" customHeight="1">
      <c r="F183" s="18"/>
    </row>
    <row r="184" spans="6:6" ht="15" customHeight="1">
      <c r="F184" s="18"/>
    </row>
    <row r="185" spans="6:6" ht="15" customHeight="1">
      <c r="F185" s="18"/>
    </row>
    <row r="186" spans="6:6" ht="15" customHeight="1">
      <c r="F186" s="18"/>
    </row>
    <row r="187" spans="6:6" ht="15" customHeight="1">
      <c r="F187" s="18"/>
    </row>
    <row r="188" spans="6:6" ht="15" customHeight="1">
      <c r="F188" s="18"/>
    </row>
    <row r="189" spans="6:6" ht="15" customHeight="1">
      <c r="F189" s="18"/>
    </row>
  </sheetData>
  <sheetProtection algorithmName="SHA-512" hashValue="msVoYoYyMLcl1j3pxtOaIgZk4XzBNfRYDRNz7reFS+etxgkdykpZdT0rAVMwDht4Zmqp1N02SCOKvSKR/ZKSSg==" saltValue="DM3IrXyl6PsePLBOY7DNVg==" spinCount="100000" sheet="1" objects="1" scenarios="1"/>
  <dataValidations count="1">
    <dataValidation type="decimal" operator="greaterThan" allowBlank="1" showInputMessage="1" showErrorMessage="1" errorTitle="Invalid Input" error="Must enter a value greater than 0." sqref="E36" xr:uid="{00000000-0002-0000-0100-000000000000}">
      <formula1>0</formula1>
    </dataValidation>
  </dataValidations>
  <hyperlinks>
    <hyperlink ref="E19" r:id="rId1" tooltip="Link to AIRMaster+ Tool" xr:uid="{00000000-0004-0000-0100-000000000000}"/>
    <hyperlink ref="E18" r:id="rId2" tooltip="Link to MEASUR Tool" xr:uid="{00000000-0004-0000-0100-000001000000}"/>
    <hyperlink ref="B12" r:id="rId3" xr:uid="{4E7E3B93-40BA-46AD-AEEE-8523CEE80999}"/>
  </hyperlinks>
  <pageMargins left="0.7" right="0.7" top="0.98479166666666695" bottom="0.75" header="0.3" footer="0.3"/>
  <pageSetup scale="67" fitToHeight="0" orientation="landscape" r:id="rId4"/>
  <headerFooter>
    <oddFooter>&amp;L&amp;"Avenir LT Std 35 Light,Regular"&amp;12&amp;K000000FINAL April 19, 2024&amp;C&amp;"Avenir LT Std 35 Light,Regular"&amp;12Page &amp;P of &amp;N&amp;R&amp;"Avenir LT Std 35 Light,Regular"&amp;12&amp;K000000&amp;A</oddFooter>
  </headerFooter>
  <drawing r:id="rId5"/>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Y132"/>
  <sheetViews>
    <sheetView showGridLines="0" zoomScaleNormal="100" workbookViewId="0"/>
  </sheetViews>
  <sheetFormatPr defaultColWidth="9.140625" defaultRowHeight="15"/>
  <cols>
    <col min="1" max="1" width="2.28515625" style="12" customWidth="1"/>
    <col min="2" max="2" width="0.7109375" style="12" customWidth="1"/>
    <col min="3" max="3" width="28.85546875" style="12" hidden="1" customWidth="1"/>
    <col min="4" max="5" width="65.7109375" style="12" customWidth="1"/>
    <col min="6" max="6" width="30.7109375" style="12" customWidth="1"/>
    <col min="7" max="7" width="25.140625" style="12" customWidth="1"/>
    <col min="8" max="8" width="24.5703125" style="12" bestFit="1" customWidth="1"/>
    <col min="9" max="9" width="24.5703125" style="12" customWidth="1"/>
    <col min="10" max="10" width="24.7109375" style="12" hidden="1" customWidth="1"/>
    <col min="11" max="11" width="24.7109375" style="12" customWidth="1"/>
    <col min="12" max="12" width="24.7109375" style="12" hidden="1" customWidth="1"/>
    <col min="13" max="13" width="30.7109375" style="12" customWidth="1"/>
    <col min="14" max="14" width="24.7109375" style="12" customWidth="1"/>
    <col min="15" max="15" width="23" style="12" customWidth="1"/>
    <col min="16" max="16" width="24.7109375" style="12" customWidth="1"/>
    <col min="17" max="17" width="24.7109375" style="12" hidden="1" customWidth="1"/>
    <col min="18" max="18" width="24.7109375" style="12" customWidth="1"/>
    <col min="19" max="19" width="24.7109375" style="12" hidden="1" customWidth="1"/>
    <col min="20" max="22" width="33" style="12" customWidth="1"/>
    <col min="23" max="23" width="24.7109375" style="12" customWidth="1"/>
    <col min="24" max="24" width="27.28515625" style="12" customWidth="1"/>
    <col min="25" max="25" width="57.85546875" style="12" customWidth="1"/>
    <col min="26" max="26" width="10.85546875" style="12" bestFit="1" customWidth="1"/>
    <col min="27" max="16384" width="9.140625" style="12"/>
  </cols>
  <sheetData>
    <row r="1" spans="1:25">
      <c r="A1" s="820" t="s">
        <v>755</v>
      </c>
    </row>
    <row r="2" spans="1:25" ht="18.75" customHeight="1">
      <c r="B2" s="11" t="s">
        <v>0</v>
      </c>
      <c r="C2" s="11"/>
      <c r="D2" s="11"/>
      <c r="E2" s="11"/>
      <c r="F2" s="11"/>
      <c r="G2" s="358"/>
      <c r="H2" s="358"/>
      <c r="I2" s="358"/>
    </row>
    <row r="3" spans="1:25" ht="15.75">
      <c r="B3" s="13"/>
      <c r="C3" s="13"/>
      <c r="D3" s="13"/>
      <c r="E3" s="13"/>
      <c r="F3" s="13"/>
      <c r="G3" s="359"/>
      <c r="H3" s="359"/>
      <c r="I3" s="359"/>
      <c r="L3" s="360"/>
    </row>
    <row r="4" spans="1:25" ht="18.75" customHeight="1">
      <c r="B4" s="11" t="s">
        <v>1</v>
      </c>
      <c r="C4" s="11"/>
      <c r="D4" s="11"/>
      <c r="E4" s="11"/>
      <c r="F4" s="11"/>
      <c r="G4" s="361"/>
      <c r="H4" s="361"/>
      <c r="I4" s="361"/>
      <c r="L4" s="362"/>
    </row>
    <row r="5" spans="1:25" ht="18.75" customHeight="1">
      <c r="B5" s="14" t="s">
        <v>54</v>
      </c>
      <c r="C5" s="14"/>
      <c r="D5" s="14"/>
      <c r="E5" s="14"/>
      <c r="F5" s="14"/>
      <c r="G5" s="361"/>
      <c r="H5" s="361"/>
      <c r="I5" s="361"/>
      <c r="L5" s="362"/>
    </row>
    <row r="6" spans="1:25" ht="18.75" customHeight="1">
      <c r="B6" s="15"/>
      <c r="C6" s="15"/>
      <c r="D6" s="15"/>
      <c r="E6" s="15"/>
      <c r="F6" s="15"/>
      <c r="G6" s="361"/>
      <c r="H6" s="361"/>
      <c r="I6" s="361"/>
      <c r="L6" s="362"/>
    </row>
    <row r="7" spans="1:25" ht="18.75" customHeight="1">
      <c r="B7" s="11" t="s">
        <v>3</v>
      </c>
      <c r="C7" s="15"/>
      <c r="D7" s="15"/>
      <c r="E7" s="15"/>
      <c r="F7" s="15"/>
      <c r="G7" s="361"/>
      <c r="H7" s="363"/>
      <c r="I7" s="363"/>
      <c r="L7" s="362"/>
    </row>
    <row r="8" spans="1:25" ht="18.75" customHeight="1">
      <c r="B8" s="14"/>
      <c r="C8" s="11"/>
      <c r="D8" s="11"/>
      <c r="E8" s="11"/>
      <c r="F8" s="11"/>
      <c r="G8" s="364"/>
      <c r="H8" s="363"/>
      <c r="I8" s="363"/>
      <c r="L8" s="362"/>
    </row>
    <row r="9" spans="1:25" ht="15" customHeight="1">
      <c r="B9" s="10"/>
      <c r="C9" s="10"/>
      <c r="D9" s="10"/>
      <c r="E9" s="10"/>
      <c r="F9" s="10"/>
      <c r="G9" s="45"/>
      <c r="H9" s="45"/>
      <c r="I9" s="45"/>
      <c r="L9" s="362"/>
    </row>
    <row r="10" spans="1:25" ht="15" customHeight="1" thickBot="1">
      <c r="B10" s="16"/>
      <c r="D10" s="45" t="s">
        <v>20</v>
      </c>
      <c r="E10" s="45"/>
      <c r="F10" s="45"/>
      <c r="G10" s="45"/>
      <c r="H10" s="45"/>
      <c r="I10" s="45"/>
    </row>
    <row r="11" spans="1:25" ht="15" customHeight="1">
      <c r="B11" s="16"/>
      <c r="D11" s="336" t="s">
        <v>21</v>
      </c>
      <c r="E11" s="166"/>
      <c r="F11" s="45"/>
      <c r="G11" s="45"/>
      <c r="H11" s="45"/>
      <c r="I11" s="45"/>
    </row>
    <row r="12" spans="1:25" ht="15.75">
      <c r="B12" s="10"/>
      <c r="D12" s="321" t="s">
        <v>9</v>
      </c>
      <c r="E12" s="168"/>
      <c r="F12" s="87"/>
      <c r="G12" s="87"/>
      <c r="H12" s="87"/>
      <c r="I12" s="87"/>
      <c r="J12" s="87"/>
      <c r="K12" s="87"/>
      <c r="L12" s="87"/>
      <c r="M12" s="87"/>
      <c r="N12" s="87"/>
      <c r="O12" s="87"/>
      <c r="P12" s="87"/>
      <c r="Q12" s="87"/>
      <c r="R12" s="87"/>
      <c r="S12" s="87"/>
      <c r="T12" s="87"/>
      <c r="U12" s="87"/>
      <c r="V12" s="87"/>
      <c r="W12" s="87"/>
      <c r="X12" s="87"/>
    </row>
    <row r="13" spans="1:25" ht="15" customHeight="1" thickBot="1">
      <c r="B13" s="10"/>
      <c r="C13" s="92"/>
      <c r="D13" s="92"/>
      <c r="E13" s="92"/>
      <c r="F13" s="92"/>
      <c r="G13" s="92"/>
      <c r="H13" s="92"/>
      <c r="I13" s="92"/>
      <c r="J13" s="92"/>
      <c r="K13" s="92"/>
      <c r="L13" s="92"/>
      <c r="M13" s="92"/>
      <c r="N13" s="92"/>
      <c r="O13" s="92"/>
      <c r="R13" s="92"/>
    </row>
    <row r="14" spans="1:25" s="365" customFormat="1" ht="39.950000000000003" customHeight="1" thickTop="1" thickBot="1">
      <c r="C14" s="366" t="s">
        <v>55</v>
      </c>
      <c r="D14" s="367" t="s">
        <v>55</v>
      </c>
      <c r="E14" s="368"/>
      <c r="F14" s="369" t="s">
        <v>56</v>
      </c>
      <c r="G14" s="370"/>
      <c r="H14" s="370"/>
      <c r="I14" s="371"/>
      <c r="J14" s="186"/>
      <c r="K14" s="370"/>
      <c r="L14" s="372"/>
      <c r="M14" s="373" t="s">
        <v>57</v>
      </c>
      <c r="N14" s="373"/>
      <c r="O14" s="373"/>
      <c r="P14" s="373"/>
      <c r="Q14" s="373"/>
      <c r="R14" s="373"/>
      <c r="S14" s="374"/>
      <c r="T14" s="370" t="s">
        <v>58</v>
      </c>
      <c r="U14" s="370"/>
      <c r="V14" s="370"/>
      <c r="W14" s="370" t="s">
        <v>59</v>
      </c>
      <c r="X14" s="370"/>
      <c r="Y14" s="375" t="s">
        <v>60</v>
      </c>
    </row>
    <row r="15" spans="1:25" s="376" customFormat="1" ht="47.25" customHeight="1" thickTop="1" thickBot="1">
      <c r="C15" s="377" t="s">
        <v>61</v>
      </c>
      <c r="D15" s="378" t="s">
        <v>62</v>
      </c>
      <c r="E15" s="378" t="s">
        <v>63</v>
      </c>
      <c r="F15" s="378" t="s">
        <v>64</v>
      </c>
      <c r="G15" s="378" t="s">
        <v>65</v>
      </c>
      <c r="H15" s="378" t="s">
        <v>66</v>
      </c>
      <c r="I15" s="378" t="s">
        <v>67</v>
      </c>
      <c r="J15" s="378" t="s">
        <v>68</v>
      </c>
      <c r="K15" s="378" t="s">
        <v>69</v>
      </c>
      <c r="L15" s="378" t="s">
        <v>70</v>
      </c>
      <c r="M15" s="378" t="s">
        <v>64</v>
      </c>
      <c r="N15" s="378" t="s">
        <v>65</v>
      </c>
      <c r="O15" s="378" t="s">
        <v>66</v>
      </c>
      <c r="P15" s="378" t="s">
        <v>67</v>
      </c>
      <c r="Q15" s="378" t="s">
        <v>68</v>
      </c>
      <c r="R15" s="378" t="s">
        <v>69</v>
      </c>
      <c r="S15" s="378" t="s">
        <v>70</v>
      </c>
      <c r="T15" s="378" t="s">
        <v>71</v>
      </c>
      <c r="U15" s="378" t="s">
        <v>72</v>
      </c>
      <c r="V15" s="378" t="s">
        <v>73</v>
      </c>
      <c r="W15" s="378" t="s">
        <v>74</v>
      </c>
      <c r="X15" s="378" t="s">
        <v>75</v>
      </c>
      <c r="Y15" s="375"/>
    </row>
    <row r="16" spans="1:25" s="10" customFormat="1" ht="30" customHeight="1" thickBot="1">
      <c r="B16" s="20"/>
      <c r="C16" s="379"/>
      <c r="D16" s="106"/>
      <c r="E16" s="143"/>
      <c r="F16" s="144"/>
      <c r="G16" s="77"/>
      <c r="H16" s="77"/>
      <c r="I16" s="146"/>
      <c r="J16" s="176"/>
      <c r="K16" s="146"/>
      <c r="L16" s="147">
        <f>IFERROR(VLOOKUP($F16,'Emission Factors &lt;HIDE&gt;'!$B$38:$I$48,7,0),0)</f>
        <v>0</v>
      </c>
      <c r="M16" s="148"/>
      <c r="N16" s="77"/>
      <c r="O16" s="77"/>
      <c r="P16" s="77"/>
      <c r="Q16" s="145"/>
      <c r="R16" s="146"/>
      <c r="S16" s="147">
        <f>IFERROR(VLOOKUP($M16,'Emission Factors &lt;HIDE&gt;'!$B$38:$I$48,7,0),0)</f>
        <v>0</v>
      </c>
      <c r="T16" s="172"/>
      <c r="U16" s="173"/>
      <c r="V16" s="175"/>
      <c r="W16" s="380" t="str">
        <f>IF(H16+O16=0,"",H16*$G16*IF(J16=0,1,J16/8760)-O16*$N16*IF(Q16=0,1,Q16/8760))</f>
        <v/>
      </c>
      <c r="X16" s="381" t="str">
        <f>IF(I16+P16=0,"",I16*$G16*IF(J16=0,1,J16/8760)-P16*$N16*IF(Q16=0,1,Q16/8760))</f>
        <v/>
      </c>
      <c r="Y16" s="174"/>
    </row>
    <row r="17" spans="2:25" s="10" customFormat="1" ht="30" customHeight="1" thickTop="1" thickBot="1">
      <c r="B17" s="20"/>
      <c r="C17" s="382"/>
      <c r="D17" s="133"/>
      <c r="E17" s="134"/>
      <c r="F17" s="132"/>
      <c r="G17" s="52"/>
      <c r="H17" s="52"/>
      <c r="I17" s="138"/>
      <c r="J17" s="177"/>
      <c r="K17" s="138"/>
      <c r="L17" s="137">
        <f>IFERROR(VLOOKUP($F17,'Emission Factors &lt;HIDE&gt;'!$B$38:$I$48,7,0),0)</f>
        <v>0</v>
      </c>
      <c r="M17" s="131"/>
      <c r="N17" s="52"/>
      <c r="O17" s="52"/>
      <c r="P17" s="52"/>
      <c r="Q17" s="80"/>
      <c r="R17" s="138"/>
      <c r="S17" s="137">
        <f>IFERROR(VLOOKUP($M17,'Emission Factors &lt;HIDE&gt;'!$B$38:$I$48,7,0),0)</f>
        <v>0</v>
      </c>
      <c r="T17" s="153"/>
      <c r="U17" s="154"/>
      <c r="V17" s="155"/>
      <c r="W17" s="384" t="str">
        <f t="shared" ref="W17:W35" si="0">IF(H17+O17=0,"",H17*$G17*IF(J17=0,1,J17/8760)-O17*$N17*IF(Q17=0,1,Q17/8760))</f>
        <v/>
      </c>
      <c r="X17" s="385" t="str">
        <f t="shared" ref="X17:X35" si="1">IF(I17+P17=0,"",I17*$G17*IF(J17=0,1,J17/8760)-P17*$N17*IF(Q17=0,1,Q17/8760))</f>
        <v/>
      </c>
      <c r="Y17" s="170"/>
    </row>
    <row r="18" spans="2:25" s="10" customFormat="1" ht="30" customHeight="1" thickTop="1" thickBot="1">
      <c r="B18" s="20"/>
      <c r="C18" s="382"/>
      <c r="D18" s="133"/>
      <c r="E18" s="134"/>
      <c r="F18" s="132"/>
      <c r="G18" s="52"/>
      <c r="H18" s="52"/>
      <c r="I18" s="138"/>
      <c r="J18" s="177"/>
      <c r="K18" s="138"/>
      <c r="L18" s="137">
        <f>IFERROR(VLOOKUP($F18,'Emission Factors &lt;HIDE&gt;'!$B$38:$I$48,7,0),0)</f>
        <v>0</v>
      </c>
      <c r="M18" s="131"/>
      <c r="N18" s="52"/>
      <c r="O18" s="52"/>
      <c r="P18" s="52"/>
      <c r="Q18" s="80"/>
      <c r="R18" s="138"/>
      <c r="S18" s="137">
        <f>IFERROR(VLOOKUP($M18,'Emission Factors &lt;HIDE&gt;'!$B$38:$I$48,7,0),0)</f>
        <v>0</v>
      </c>
      <c r="T18" s="153"/>
      <c r="U18" s="154"/>
      <c r="V18" s="155"/>
      <c r="W18" s="384" t="str">
        <f t="shared" si="0"/>
        <v/>
      </c>
      <c r="X18" s="385" t="str">
        <f t="shared" si="1"/>
        <v/>
      </c>
      <c r="Y18" s="170"/>
    </row>
    <row r="19" spans="2:25" s="10" customFormat="1" ht="30" customHeight="1" thickTop="1" thickBot="1">
      <c r="B19" s="20"/>
      <c r="C19" s="382"/>
      <c r="D19" s="133"/>
      <c r="E19" s="134"/>
      <c r="F19" s="132"/>
      <c r="G19" s="52"/>
      <c r="H19" s="52"/>
      <c r="I19" s="138"/>
      <c r="J19" s="177"/>
      <c r="K19" s="138"/>
      <c r="L19" s="137">
        <f>IFERROR(VLOOKUP($F19,'Emission Factors &lt;HIDE&gt;'!$B$38:$I$48,7,0),0)</f>
        <v>0</v>
      </c>
      <c r="M19" s="131"/>
      <c r="N19" s="52"/>
      <c r="O19" s="52"/>
      <c r="P19" s="52"/>
      <c r="Q19" s="80"/>
      <c r="R19" s="138"/>
      <c r="S19" s="137">
        <f>IFERROR(VLOOKUP($M19,'Emission Factors &lt;HIDE&gt;'!$B$38:$I$48,7,0),0)</f>
        <v>0</v>
      </c>
      <c r="T19" s="153"/>
      <c r="U19" s="154"/>
      <c r="V19" s="155"/>
      <c r="W19" s="384" t="str">
        <f t="shared" si="0"/>
        <v/>
      </c>
      <c r="X19" s="385" t="str">
        <f t="shared" si="1"/>
        <v/>
      </c>
      <c r="Y19" s="170"/>
    </row>
    <row r="20" spans="2:25" s="10" customFormat="1" ht="30" customHeight="1" thickTop="1" thickBot="1">
      <c r="B20" s="20"/>
      <c r="C20" s="382"/>
      <c r="D20" s="133"/>
      <c r="E20" s="134"/>
      <c r="F20" s="132"/>
      <c r="G20" s="52"/>
      <c r="H20" s="52"/>
      <c r="I20" s="138"/>
      <c r="J20" s="177"/>
      <c r="K20" s="138"/>
      <c r="L20" s="137">
        <f>IFERROR(VLOOKUP($F20,'Emission Factors &lt;HIDE&gt;'!$B$38:$I$48,7,0),0)</f>
        <v>0</v>
      </c>
      <c r="M20" s="131"/>
      <c r="N20" s="52"/>
      <c r="O20" s="52"/>
      <c r="P20" s="52"/>
      <c r="Q20" s="80"/>
      <c r="R20" s="138"/>
      <c r="S20" s="137">
        <f>IFERROR(VLOOKUP($M20,'Emission Factors &lt;HIDE&gt;'!$B$38:$I$48,7,0),0)</f>
        <v>0</v>
      </c>
      <c r="T20" s="153"/>
      <c r="U20" s="154"/>
      <c r="V20" s="155"/>
      <c r="W20" s="384" t="str">
        <f t="shared" si="0"/>
        <v/>
      </c>
      <c r="X20" s="385" t="str">
        <f t="shared" si="1"/>
        <v/>
      </c>
      <c r="Y20" s="170"/>
    </row>
    <row r="21" spans="2:25" s="10" customFormat="1" ht="30" customHeight="1" thickTop="1" thickBot="1">
      <c r="B21" s="20"/>
      <c r="C21" s="382"/>
      <c r="D21" s="133"/>
      <c r="E21" s="134"/>
      <c r="F21" s="132"/>
      <c r="G21" s="52"/>
      <c r="H21" s="52"/>
      <c r="I21" s="138"/>
      <c r="J21" s="177"/>
      <c r="K21" s="138"/>
      <c r="L21" s="137">
        <f>IFERROR(VLOOKUP($F21,'Emission Factors &lt;HIDE&gt;'!$B$38:$I$48,7,0),0)</f>
        <v>0</v>
      </c>
      <c r="M21" s="131"/>
      <c r="N21" s="52"/>
      <c r="O21" s="52"/>
      <c r="P21" s="52"/>
      <c r="Q21" s="80"/>
      <c r="R21" s="138"/>
      <c r="S21" s="137">
        <f>IFERROR(VLOOKUP($M21,'Emission Factors &lt;HIDE&gt;'!$B$38:$I$48,7,0),0)</f>
        <v>0</v>
      </c>
      <c r="T21" s="153"/>
      <c r="U21" s="154"/>
      <c r="V21" s="155"/>
      <c r="W21" s="384" t="str">
        <f t="shared" si="0"/>
        <v/>
      </c>
      <c r="X21" s="385" t="str">
        <f t="shared" si="1"/>
        <v/>
      </c>
      <c r="Y21" s="170"/>
    </row>
    <row r="22" spans="2:25" s="10" customFormat="1" ht="30" customHeight="1" thickTop="1" thickBot="1">
      <c r="B22" s="20"/>
      <c r="C22" s="382"/>
      <c r="D22" s="133"/>
      <c r="E22" s="134"/>
      <c r="F22" s="132"/>
      <c r="G22" s="52"/>
      <c r="H22" s="52"/>
      <c r="I22" s="138"/>
      <c r="J22" s="177"/>
      <c r="K22" s="138"/>
      <c r="L22" s="137">
        <f>IFERROR(VLOOKUP($F22,'Emission Factors &lt;HIDE&gt;'!$B$38:$I$48,7,0),0)</f>
        <v>0</v>
      </c>
      <c r="M22" s="131"/>
      <c r="N22" s="52"/>
      <c r="O22" s="52"/>
      <c r="P22" s="52"/>
      <c r="Q22" s="80"/>
      <c r="R22" s="138"/>
      <c r="S22" s="137">
        <f>IFERROR(VLOOKUP($M22,'Emission Factors &lt;HIDE&gt;'!$B$38:$I$48,7,0),0)</f>
        <v>0</v>
      </c>
      <c r="T22" s="153"/>
      <c r="U22" s="154"/>
      <c r="V22" s="155"/>
      <c r="W22" s="384" t="str">
        <f t="shared" si="0"/>
        <v/>
      </c>
      <c r="X22" s="385" t="str">
        <f t="shared" si="1"/>
        <v/>
      </c>
      <c r="Y22" s="170"/>
    </row>
    <row r="23" spans="2:25" s="10" customFormat="1" ht="30" customHeight="1" thickTop="1" thickBot="1">
      <c r="B23" s="20"/>
      <c r="C23" s="382"/>
      <c r="D23" s="133"/>
      <c r="E23" s="134"/>
      <c r="F23" s="132"/>
      <c r="G23" s="52"/>
      <c r="H23" s="52"/>
      <c r="I23" s="138"/>
      <c r="J23" s="177"/>
      <c r="K23" s="138"/>
      <c r="L23" s="137">
        <f>IFERROR(VLOOKUP($F23,'Emission Factors &lt;HIDE&gt;'!$B$38:$I$48,7,0),0)</f>
        <v>0</v>
      </c>
      <c r="M23" s="131"/>
      <c r="N23" s="52"/>
      <c r="O23" s="52"/>
      <c r="P23" s="52"/>
      <c r="Q23" s="80"/>
      <c r="R23" s="138"/>
      <c r="S23" s="137">
        <f>IFERROR(VLOOKUP($M23,'Emission Factors &lt;HIDE&gt;'!$B$38:$I$48,7,0),0)</f>
        <v>0</v>
      </c>
      <c r="T23" s="153"/>
      <c r="U23" s="154"/>
      <c r="V23" s="155"/>
      <c r="W23" s="384" t="str">
        <f t="shared" si="0"/>
        <v/>
      </c>
      <c r="X23" s="385" t="str">
        <f t="shared" si="1"/>
        <v/>
      </c>
      <c r="Y23" s="170"/>
    </row>
    <row r="24" spans="2:25" s="10" customFormat="1" ht="30" customHeight="1" thickTop="1" thickBot="1">
      <c r="B24" s="20"/>
      <c r="C24" s="382"/>
      <c r="D24" s="133"/>
      <c r="E24" s="134"/>
      <c r="F24" s="132"/>
      <c r="G24" s="52"/>
      <c r="H24" s="52"/>
      <c r="I24" s="138"/>
      <c r="J24" s="177"/>
      <c r="K24" s="138"/>
      <c r="L24" s="137">
        <f>IFERROR(VLOOKUP($F24,'Emission Factors &lt;HIDE&gt;'!$B$38:$I$48,7,0),0)</f>
        <v>0</v>
      </c>
      <c r="M24" s="131"/>
      <c r="N24" s="52"/>
      <c r="O24" s="52"/>
      <c r="P24" s="52"/>
      <c r="Q24" s="80"/>
      <c r="R24" s="138"/>
      <c r="S24" s="137">
        <f>IFERROR(VLOOKUP($M24,'Emission Factors &lt;HIDE&gt;'!$B$38:$I$48,7,0),0)</f>
        <v>0</v>
      </c>
      <c r="T24" s="153"/>
      <c r="U24" s="154"/>
      <c r="V24" s="155"/>
      <c r="W24" s="384" t="str">
        <f t="shared" si="0"/>
        <v/>
      </c>
      <c r="X24" s="385" t="str">
        <f t="shared" si="1"/>
        <v/>
      </c>
      <c r="Y24" s="170"/>
    </row>
    <row r="25" spans="2:25" s="10" customFormat="1" ht="30" customHeight="1" thickTop="1" thickBot="1">
      <c r="B25" s="20"/>
      <c r="C25" s="382"/>
      <c r="D25" s="133"/>
      <c r="E25" s="134"/>
      <c r="F25" s="132"/>
      <c r="G25" s="52"/>
      <c r="H25" s="52"/>
      <c r="I25" s="138"/>
      <c r="J25" s="177"/>
      <c r="K25" s="138"/>
      <c r="L25" s="137">
        <f>IFERROR(VLOOKUP($F25,'Emission Factors &lt;HIDE&gt;'!$B$38:$I$48,7,0),0)</f>
        <v>0</v>
      </c>
      <c r="M25" s="131"/>
      <c r="N25" s="52"/>
      <c r="O25" s="52"/>
      <c r="P25" s="52"/>
      <c r="Q25" s="80"/>
      <c r="R25" s="138"/>
      <c r="S25" s="137">
        <f>IFERROR(VLOOKUP($M25,'Emission Factors &lt;HIDE&gt;'!$B$38:$I$48,7,0),0)</f>
        <v>0</v>
      </c>
      <c r="T25" s="153"/>
      <c r="U25" s="154"/>
      <c r="V25" s="155"/>
      <c r="W25" s="384" t="str">
        <f t="shared" si="0"/>
        <v/>
      </c>
      <c r="X25" s="385" t="str">
        <f t="shared" si="1"/>
        <v/>
      </c>
      <c r="Y25" s="170"/>
    </row>
    <row r="26" spans="2:25" s="10" customFormat="1" ht="30" customHeight="1" thickTop="1" thickBot="1">
      <c r="B26" s="20"/>
      <c r="C26" s="382"/>
      <c r="D26" s="133"/>
      <c r="E26" s="134"/>
      <c r="F26" s="132"/>
      <c r="G26" s="52"/>
      <c r="H26" s="52"/>
      <c r="I26" s="138"/>
      <c r="J26" s="177"/>
      <c r="K26" s="138"/>
      <c r="L26" s="137">
        <f>IFERROR(VLOOKUP($F26,'Emission Factors &lt;HIDE&gt;'!$B$38:$I$48,7,0),0)</f>
        <v>0</v>
      </c>
      <c r="M26" s="131"/>
      <c r="N26" s="52"/>
      <c r="O26" s="52"/>
      <c r="P26" s="52"/>
      <c r="Q26" s="80"/>
      <c r="R26" s="138"/>
      <c r="S26" s="137">
        <f>IFERROR(VLOOKUP($M26,'Emission Factors &lt;HIDE&gt;'!$B$38:$I$48,7,0),0)</f>
        <v>0</v>
      </c>
      <c r="T26" s="153"/>
      <c r="U26" s="154"/>
      <c r="V26" s="155"/>
      <c r="W26" s="384" t="str">
        <f t="shared" si="0"/>
        <v/>
      </c>
      <c r="X26" s="385" t="str">
        <f t="shared" si="1"/>
        <v/>
      </c>
      <c r="Y26" s="170"/>
    </row>
    <row r="27" spans="2:25" s="10" customFormat="1" ht="30" customHeight="1" thickTop="1" thickBot="1">
      <c r="B27" s="20"/>
      <c r="C27" s="382"/>
      <c r="D27" s="133"/>
      <c r="E27" s="134"/>
      <c r="F27" s="132"/>
      <c r="G27" s="52"/>
      <c r="H27" s="52"/>
      <c r="I27" s="138"/>
      <c r="J27" s="177"/>
      <c r="K27" s="138"/>
      <c r="L27" s="137">
        <f>IFERROR(VLOOKUP($F27,'Emission Factors &lt;HIDE&gt;'!$B$38:$I$48,7,0),0)</f>
        <v>0</v>
      </c>
      <c r="M27" s="131"/>
      <c r="N27" s="52"/>
      <c r="O27" s="52"/>
      <c r="P27" s="52"/>
      <c r="Q27" s="80"/>
      <c r="R27" s="138"/>
      <c r="S27" s="137">
        <f>IFERROR(VLOOKUP($M27,'Emission Factors &lt;HIDE&gt;'!$B$38:$I$48,7,0),0)</f>
        <v>0</v>
      </c>
      <c r="T27" s="153"/>
      <c r="U27" s="154"/>
      <c r="V27" s="155"/>
      <c r="W27" s="384" t="str">
        <f t="shared" si="0"/>
        <v/>
      </c>
      <c r="X27" s="385" t="str">
        <f t="shared" si="1"/>
        <v/>
      </c>
      <c r="Y27" s="170"/>
    </row>
    <row r="28" spans="2:25" s="10" customFormat="1" ht="30" customHeight="1" thickTop="1" thickBot="1">
      <c r="B28" s="20"/>
      <c r="C28" s="382"/>
      <c r="D28" s="133"/>
      <c r="E28" s="134"/>
      <c r="F28" s="132"/>
      <c r="G28" s="52"/>
      <c r="H28" s="52"/>
      <c r="I28" s="138"/>
      <c r="J28" s="177"/>
      <c r="K28" s="138"/>
      <c r="L28" s="137">
        <f>IFERROR(VLOOKUP($F28,'Emission Factors &lt;HIDE&gt;'!$B$38:$I$48,7,0),0)</f>
        <v>0</v>
      </c>
      <c r="M28" s="131"/>
      <c r="N28" s="52"/>
      <c r="O28" s="52"/>
      <c r="P28" s="52"/>
      <c r="Q28" s="80"/>
      <c r="R28" s="138"/>
      <c r="S28" s="137">
        <f>IFERROR(VLOOKUP($M28,'Emission Factors &lt;HIDE&gt;'!$B$38:$I$48,7,0),0)</f>
        <v>0</v>
      </c>
      <c r="T28" s="153"/>
      <c r="U28" s="154"/>
      <c r="V28" s="155"/>
      <c r="W28" s="384" t="str">
        <f t="shared" si="0"/>
        <v/>
      </c>
      <c r="X28" s="385" t="str">
        <f t="shared" si="1"/>
        <v/>
      </c>
      <c r="Y28" s="170"/>
    </row>
    <row r="29" spans="2:25" s="10" customFormat="1" ht="30" customHeight="1" thickTop="1" thickBot="1">
      <c r="B29" s="20"/>
      <c r="C29" s="382"/>
      <c r="D29" s="133"/>
      <c r="E29" s="134"/>
      <c r="F29" s="132"/>
      <c r="G29" s="52"/>
      <c r="H29" s="52"/>
      <c r="I29" s="138"/>
      <c r="J29" s="177"/>
      <c r="K29" s="138"/>
      <c r="L29" s="137">
        <f>IFERROR(VLOOKUP($F29,'Emission Factors &lt;HIDE&gt;'!$B$38:$I$48,7,0),0)</f>
        <v>0</v>
      </c>
      <c r="M29" s="131"/>
      <c r="N29" s="52"/>
      <c r="O29" s="52"/>
      <c r="P29" s="52"/>
      <c r="Q29" s="80"/>
      <c r="R29" s="138"/>
      <c r="S29" s="137">
        <f>IFERROR(VLOOKUP($M29,'Emission Factors &lt;HIDE&gt;'!$B$38:$I$48,7,0),0)</f>
        <v>0</v>
      </c>
      <c r="T29" s="153"/>
      <c r="U29" s="154"/>
      <c r="V29" s="155"/>
      <c r="W29" s="384" t="str">
        <f t="shared" si="0"/>
        <v/>
      </c>
      <c r="X29" s="385" t="str">
        <f t="shared" si="1"/>
        <v/>
      </c>
      <c r="Y29" s="170"/>
    </row>
    <row r="30" spans="2:25" s="10" customFormat="1" ht="30" customHeight="1" thickTop="1" thickBot="1">
      <c r="B30" s="20"/>
      <c r="C30" s="382"/>
      <c r="D30" s="133"/>
      <c r="E30" s="134"/>
      <c r="F30" s="132"/>
      <c r="G30" s="52"/>
      <c r="H30" s="52"/>
      <c r="I30" s="138"/>
      <c r="J30" s="177"/>
      <c r="K30" s="138"/>
      <c r="L30" s="137">
        <f>IFERROR(VLOOKUP($F30,'Emission Factors &lt;HIDE&gt;'!$B$38:$I$48,7,0),0)</f>
        <v>0</v>
      </c>
      <c r="M30" s="131"/>
      <c r="N30" s="52"/>
      <c r="O30" s="52"/>
      <c r="P30" s="52"/>
      <c r="Q30" s="80"/>
      <c r="R30" s="138"/>
      <c r="S30" s="137">
        <f>IFERROR(VLOOKUP($M30,'Emission Factors &lt;HIDE&gt;'!$B$38:$I$48,7,0),0)</f>
        <v>0</v>
      </c>
      <c r="T30" s="153"/>
      <c r="U30" s="154"/>
      <c r="V30" s="155"/>
      <c r="W30" s="384" t="str">
        <f t="shared" si="0"/>
        <v/>
      </c>
      <c r="X30" s="385" t="str">
        <f t="shared" si="1"/>
        <v/>
      </c>
      <c r="Y30" s="170"/>
    </row>
    <row r="31" spans="2:25" s="10" customFormat="1" ht="30" customHeight="1" thickTop="1" thickBot="1">
      <c r="B31" s="20"/>
      <c r="C31" s="382"/>
      <c r="D31" s="133"/>
      <c r="E31" s="134"/>
      <c r="F31" s="132"/>
      <c r="G31" s="52"/>
      <c r="H31" s="52"/>
      <c r="I31" s="138"/>
      <c r="J31" s="177"/>
      <c r="K31" s="138"/>
      <c r="L31" s="137">
        <f>IFERROR(VLOOKUP($F31,'Emission Factors &lt;HIDE&gt;'!$B$38:$I$48,7,0),0)</f>
        <v>0</v>
      </c>
      <c r="M31" s="131"/>
      <c r="N31" s="52"/>
      <c r="O31" s="52"/>
      <c r="P31" s="52"/>
      <c r="Q31" s="80"/>
      <c r="R31" s="138"/>
      <c r="S31" s="137">
        <f>IFERROR(VLOOKUP($M31,'Emission Factors &lt;HIDE&gt;'!$B$38:$I$48,7,0),0)</f>
        <v>0</v>
      </c>
      <c r="T31" s="153"/>
      <c r="U31" s="154"/>
      <c r="V31" s="155"/>
      <c r="W31" s="384" t="str">
        <f t="shared" si="0"/>
        <v/>
      </c>
      <c r="X31" s="385" t="str">
        <f t="shared" si="1"/>
        <v/>
      </c>
      <c r="Y31" s="170"/>
    </row>
    <row r="32" spans="2:25" s="10" customFormat="1" ht="30" customHeight="1" thickTop="1" thickBot="1">
      <c r="B32" s="20"/>
      <c r="C32" s="382"/>
      <c r="D32" s="133"/>
      <c r="E32" s="134"/>
      <c r="F32" s="132"/>
      <c r="G32" s="52"/>
      <c r="H32" s="52"/>
      <c r="I32" s="138"/>
      <c r="J32" s="177"/>
      <c r="K32" s="138"/>
      <c r="L32" s="137">
        <f>IFERROR(VLOOKUP($F32,'Emission Factors &lt;HIDE&gt;'!$B$38:$I$48,7,0),0)</f>
        <v>0</v>
      </c>
      <c r="M32" s="131"/>
      <c r="N32" s="52"/>
      <c r="O32" s="52"/>
      <c r="P32" s="52"/>
      <c r="Q32" s="80"/>
      <c r="R32" s="138"/>
      <c r="S32" s="137">
        <f>IFERROR(VLOOKUP($M32,'Emission Factors &lt;HIDE&gt;'!$B$38:$I$48,7,0),0)</f>
        <v>0</v>
      </c>
      <c r="T32" s="153"/>
      <c r="U32" s="154"/>
      <c r="V32" s="155"/>
      <c r="W32" s="384" t="str">
        <f t="shared" si="0"/>
        <v/>
      </c>
      <c r="X32" s="385" t="str">
        <f t="shared" si="1"/>
        <v/>
      </c>
      <c r="Y32" s="170"/>
    </row>
    <row r="33" spans="2:25" s="10" customFormat="1" ht="30" customHeight="1" thickTop="1" thickBot="1">
      <c r="B33" s="20"/>
      <c r="C33" s="382"/>
      <c r="D33" s="133"/>
      <c r="E33" s="134"/>
      <c r="F33" s="132"/>
      <c r="G33" s="52"/>
      <c r="H33" s="52"/>
      <c r="I33" s="138"/>
      <c r="J33" s="177"/>
      <c r="K33" s="138"/>
      <c r="L33" s="137">
        <f>IFERROR(VLOOKUP($F33,'Emission Factors &lt;HIDE&gt;'!$B$38:$I$48,7,0),0)</f>
        <v>0</v>
      </c>
      <c r="M33" s="131"/>
      <c r="N33" s="52"/>
      <c r="O33" s="52"/>
      <c r="P33" s="52"/>
      <c r="Q33" s="80"/>
      <c r="R33" s="138"/>
      <c r="S33" s="137">
        <f>IFERROR(VLOOKUP($M33,'Emission Factors &lt;HIDE&gt;'!$B$38:$I$48,7,0),0)</f>
        <v>0</v>
      </c>
      <c r="T33" s="153"/>
      <c r="U33" s="154"/>
      <c r="V33" s="155"/>
      <c r="W33" s="384" t="str">
        <f t="shared" si="0"/>
        <v/>
      </c>
      <c r="X33" s="385" t="str">
        <f t="shared" si="1"/>
        <v/>
      </c>
      <c r="Y33" s="170"/>
    </row>
    <row r="34" spans="2:25" s="10" customFormat="1" ht="30" customHeight="1" thickTop="1" thickBot="1">
      <c r="B34" s="20"/>
      <c r="C34" s="382"/>
      <c r="D34" s="133"/>
      <c r="E34" s="134"/>
      <c r="F34" s="132"/>
      <c r="G34" s="52"/>
      <c r="H34" s="52"/>
      <c r="I34" s="138"/>
      <c r="J34" s="177"/>
      <c r="K34" s="138"/>
      <c r="L34" s="137">
        <f>IFERROR(VLOOKUP($F34,'Emission Factors &lt;HIDE&gt;'!$B$38:$I$48,7,0),0)</f>
        <v>0</v>
      </c>
      <c r="M34" s="131"/>
      <c r="N34" s="52"/>
      <c r="O34" s="52"/>
      <c r="P34" s="52"/>
      <c r="Q34" s="80"/>
      <c r="R34" s="138"/>
      <c r="S34" s="137">
        <f>IFERROR(VLOOKUP($M34,'Emission Factors &lt;HIDE&gt;'!$B$38:$I$48,7,0),0)</f>
        <v>0</v>
      </c>
      <c r="T34" s="153"/>
      <c r="U34" s="154"/>
      <c r="V34" s="155"/>
      <c r="W34" s="384" t="str">
        <f t="shared" si="0"/>
        <v/>
      </c>
      <c r="X34" s="385" t="str">
        <f t="shared" si="1"/>
        <v/>
      </c>
      <c r="Y34" s="170"/>
    </row>
    <row r="35" spans="2:25" s="10" customFormat="1" ht="30" customHeight="1" thickTop="1" thickBot="1">
      <c r="B35" s="18"/>
      <c r="C35" s="386"/>
      <c r="D35" s="135"/>
      <c r="E35" s="136"/>
      <c r="F35" s="139"/>
      <c r="G35" s="53"/>
      <c r="H35" s="53"/>
      <c r="I35" s="140"/>
      <c r="J35" s="178"/>
      <c r="K35" s="140"/>
      <c r="L35" s="141">
        <f>IFERROR(VLOOKUP($F35,'Emission Factors &lt;HIDE&gt;'!$B$38:$I$48,7,0),0)</f>
        <v>0</v>
      </c>
      <c r="M35" s="142"/>
      <c r="N35" s="53"/>
      <c r="O35" s="53"/>
      <c r="P35" s="53"/>
      <c r="Q35" s="83"/>
      <c r="R35" s="140"/>
      <c r="S35" s="141">
        <f>IFERROR(VLOOKUP($M35,'Emission Factors &lt;HIDE&gt;'!$B$38:$I$48,7,0),0)</f>
        <v>0</v>
      </c>
      <c r="T35" s="156"/>
      <c r="U35" s="157"/>
      <c r="V35" s="158"/>
      <c r="W35" s="388" t="str">
        <f t="shared" si="0"/>
        <v/>
      </c>
      <c r="X35" s="389" t="str">
        <f t="shared" si="1"/>
        <v/>
      </c>
      <c r="Y35" s="171"/>
    </row>
    <row r="36" spans="2:25" s="10" customFormat="1" ht="15" customHeight="1"/>
    <row r="37" spans="2:25" s="10" customFormat="1" ht="15" customHeight="1"/>
    <row r="38" spans="2:25" s="10" customFormat="1" ht="15" customHeight="1"/>
    <row r="39" spans="2:25" s="10" customFormat="1" ht="15" customHeight="1"/>
    <row r="40" spans="2:25" s="10" customFormat="1" ht="15" customHeight="1"/>
    <row r="41" spans="2:25" s="10" customFormat="1" ht="15" customHeight="1"/>
    <row r="42" spans="2:25" s="10" customFormat="1" ht="15" customHeight="1"/>
    <row r="43" spans="2:25" s="10" customFormat="1" ht="15" customHeight="1"/>
    <row r="44" spans="2:25" s="10" customFormat="1" ht="15" customHeight="1"/>
    <row r="45" spans="2:25" s="10" customFormat="1" ht="15" customHeight="1"/>
    <row r="46" spans="2:25" s="10" customFormat="1" ht="15" customHeight="1"/>
    <row r="47" spans="2:25" s="10" customFormat="1" ht="15.75"/>
    <row r="48" spans="2:25" s="10" customFormat="1" ht="15.75"/>
    <row r="49" s="10" customFormat="1" ht="15.75"/>
    <row r="50" s="10" customFormat="1" ht="15.75"/>
    <row r="51" s="10" customFormat="1" ht="15.75"/>
    <row r="52" s="10" customFormat="1" ht="15.75"/>
    <row r="53" s="10" customFormat="1" ht="15.75"/>
    <row r="54" s="10" customFormat="1" ht="15.75"/>
    <row r="55" s="10" customFormat="1" ht="15.75"/>
    <row r="56" s="10" customFormat="1" ht="15.75"/>
    <row r="57" s="10" customFormat="1" ht="15.75"/>
    <row r="58" s="10" customFormat="1" ht="15.75"/>
    <row r="59" s="10" customFormat="1" ht="15.75"/>
    <row r="60" s="10" customFormat="1" ht="15.75"/>
    <row r="61" s="10" customFormat="1" ht="15.75"/>
    <row r="62" s="10" customFormat="1" ht="15.75"/>
    <row r="63" s="10" customFormat="1" ht="15.75"/>
    <row r="64" s="10" customFormat="1" ht="15.75"/>
    <row r="65" s="10" customFormat="1" ht="15.75"/>
    <row r="66" s="10" customFormat="1" ht="15.75"/>
    <row r="67" s="10" customFormat="1" ht="15.75"/>
    <row r="68" s="10" customFormat="1" ht="15.75"/>
    <row r="69" s="10" customFormat="1" ht="15.75"/>
    <row r="70" s="10" customFormat="1" ht="15.75"/>
    <row r="71" s="10" customFormat="1" ht="15.75"/>
    <row r="72" s="10" customFormat="1" ht="15.75"/>
    <row r="73" s="10" customFormat="1" ht="15.75"/>
    <row r="74" s="10" customFormat="1" ht="15.75"/>
    <row r="75" s="10" customFormat="1" ht="15.75"/>
    <row r="76" s="10" customFormat="1" ht="15.75"/>
    <row r="77" s="10" customFormat="1" ht="15.75"/>
    <row r="78" s="10" customFormat="1" ht="15.75"/>
    <row r="79" s="10" customFormat="1" ht="15.75"/>
    <row r="80" s="10" customFormat="1" ht="15.75"/>
    <row r="81" s="10" customFormat="1" ht="15.75"/>
    <row r="82" s="10" customFormat="1" ht="15.75"/>
    <row r="83" s="10" customFormat="1" ht="15.75"/>
    <row r="84" s="10" customFormat="1" ht="15.75"/>
    <row r="85" s="10" customFormat="1" ht="15.75"/>
    <row r="86" s="10" customFormat="1" ht="15.75"/>
    <row r="87" s="10" customFormat="1" ht="15.75"/>
    <row r="88" s="10" customFormat="1" ht="15.75"/>
    <row r="89" s="10" customFormat="1" ht="15.75"/>
    <row r="90" s="10" customFormat="1" ht="15.75"/>
    <row r="91" s="10" customFormat="1" ht="15.75"/>
    <row r="92" s="10" customFormat="1" ht="15.75"/>
    <row r="93" s="10" customFormat="1" ht="15.75"/>
    <row r="94" s="10" customFormat="1" ht="15.75"/>
    <row r="95" s="10" customFormat="1" ht="15.75"/>
    <row r="96" s="10" customFormat="1" ht="15.75"/>
    <row r="97" s="10" customFormat="1" ht="15.75"/>
    <row r="98" s="10" customFormat="1" ht="15.75"/>
    <row r="99" s="10" customFormat="1" ht="15.75"/>
    <row r="100" s="10" customFormat="1" ht="15.75"/>
    <row r="101" s="10" customFormat="1" ht="15.75"/>
    <row r="102" s="10" customFormat="1" ht="15.75"/>
    <row r="103" s="10" customFormat="1" ht="15.75"/>
    <row r="104" s="10" customFormat="1" ht="15.75"/>
    <row r="105" s="10" customFormat="1" ht="15.75"/>
    <row r="106" s="10" customFormat="1" ht="15.75"/>
    <row r="107" s="10" customFormat="1" ht="15.75"/>
    <row r="108" s="10" customFormat="1" ht="15.75"/>
    <row r="109" s="10" customFormat="1" ht="15.75"/>
    <row r="110" s="10" customFormat="1" ht="15.75"/>
    <row r="111" s="10" customFormat="1" ht="15.75"/>
    <row r="112" s="10" customFormat="1" ht="15.75"/>
    <row r="113" s="10" customFormat="1" ht="15.75"/>
    <row r="114" s="10" customFormat="1" ht="15.75"/>
    <row r="115" s="10" customFormat="1" ht="15.75"/>
    <row r="116" s="10" customFormat="1" ht="15.75"/>
    <row r="117" s="10" customFormat="1" ht="15.75"/>
    <row r="118" s="10" customFormat="1" ht="15.75"/>
    <row r="119" s="10" customFormat="1" ht="15.75"/>
    <row r="120" s="10" customFormat="1" ht="15.75"/>
    <row r="121" s="10" customFormat="1" ht="15.75"/>
    <row r="122" s="10" customFormat="1" ht="15.75"/>
    <row r="123" s="10" customFormat="1" ht="15.75"/>
    <row r="124" s="10" customFormat="1" ht="15.75"/>
    <row r="125" s="10" customFormat="1" ht="15.75"/>
    <row r="126" s="10" customFormat="1" ht="15.75"/>
    <row r="127" s="10" customFormat="1" ht="15.75"/>
    <row r="128" s="10" customFormat="1" ht="15.75"/>
    <row r="129" s="10" customFormat="1" ht="15.75"/>
    <row r="130" s="10" customFormat="1" ht="15.75"/>
    <row r="131" s="10" customFormat="1" ht="15.75"/>
    <row r="132" s="10" customFormat="1" ht="15.75"/>
  </sheetData>
  <sheetProtection algorithmName="SHA-512" hashValue="mv1bzAC8u3joIgAHEOhPUQrRivl2jPtcEmIqtOzN7ZxP7pM8WYP6EwRaXekG96x38NWTR+UYACb2tDiPAvYCMA==" saltValue="G0WSPFrkDs8XeC4S5TIK0g==" spinCount="100000" sheet="1" objects="1" scenarios="1"/>
  <conditionalFormatting sqref="D17:D35">
    <cfRule type="expression" dxfId="123" priority="3">
      <formula>ISBLANK(D16)</formula>
    </cfRule>
  </conditionalFormatting>
  <conditionalFormatting sqref="E16:E35 G16:I35 K16:K35 N16:Y35">
    <cfRule type="expression" dxfId="122" priority="1">
      <formula>ISBLANK($D16)</formula>
    </cfRule>
  </conditionalFormatting>
  <dataValidations count="5">
    <dataValidation type="decimal" operator="greaterThanOrEqual" allowBlank="1" showInputMessage="1" showErrorMessage="1" errorTitle="Invalid Input" error="Input must be a number greater than 0." sqref="H16:I35 O16:P35" xr:uid="{00000000-0002-0000-0200-000000000000}">
      <formula1>0</formula1>
    </dataValidation>
    <dataValidation type="decimal" operator="greaterThanOrEqual" allowBlank="1" showInputMessage="1" showErrorMessage="1" errorTitle="Invalid Input" error="Input must be a number greater than 0." promptTitle="Use:" prompt="Only provide if electricity or natural usage does not already account for the annual hours of operation." sqref="J16:J35 Q16:Q35" xr:uid="{00000000-0002-0000-0200-000001000000}">
      <formula1>0</formula1>
    </dataValidation>
    <dataValidation allowBlank="1" showInputMessage="1" showErrorMessage="1" promptTitle="Use:" prompt="Provide details when &quot;other&quot; or non-descript component or energy usage calculation method is selected" sqref="Y16:Y35" xr:uid="{00000000-0002-0000-0200-000002000000}"/>
    <dataValidation allowBlank="1" showInputMessage="1" showErrorMessage="1" prompt="A component is a project type for which GHG emission reductions and selected co-benefits can be estimated and evaluated separately from other components within the FPIP project." sqref="C15:D15" xr:uid="{00000000-0002-0000-0200-000003000000}"/>
    <dataValidation type="decimal" operator="greaterThanOrEqual" allowBlank="1" showInputMessage="1" showErrorMessage="1" errorTitle="Invalid Input" error="Input must be a number greater than 0." promptTitle="Note:" prompt="If the type or size of two or more components vary, an additional row(s) must be used" sqref="G16:G35 N16:N35" xr:uid="{00000000-0002-0000-0200-000004000000}">
      <formula1>0</formula1>
    </dataValidation>
  </dataValidations>
  <hyperlinks>
    <hyperlink ref="D12" r:id="rId1" xr:uid="{75F7B92E-575B-4C19-B87D-05A469097724}"/>
  </hyperlinks>
  <pageMargins left="0.7" right="0.7" top="0.98479166666666695" bottom="0.75" header="0.3" footer="0.3"/>
  <pageSetup scale="40" fitToHeight="0" orientation="landscape" r:id="rId2"/>
  <headerFooter>
    <oddFooter>&amp;L&amp;"Avenir LT Std 35 Light,Regular"&amp;12&amp;K000000FINAL April 19, 2024&amp;C&amp;"Avenir LT Std 35 Light,Regular"&amp;12Page &amp;P of &amp;N&amp;R&amp;"Avenir LT Std 35 Light,Regular"&amp;12&amp;K000000&amp;A</oddFooter>
  </headerFooter>
  <colBreaks count="1" manualBreakCount="1">
    <brk id="12" max="1048575" man="1"/>
  </colBreaks>
  <drawing r:id="rId3"/>
  <legacyDrawingHF r:id="rId4"/>
  <extLst>
    <ext xmlns:x14="http://schemas.microsoft.com/office/spreadsheetml/2009/9/main" uri="{78C0D931-6437-407d-A8EE-F0AAD7539E65}">
      <x14:conditionalFormattings>
        <x14:conditionalFormatting xmlns:xm="http://schemas.microsoft.com/office/excel/2006/main">
          <x14:cfRule type="expression" priority="339" id="{6742154A-BCB9-4C0A-9228-26A9A6531D02}">
            <xm:f>D16='Defaults &lt;HIDE&gt;'!$F$16</xm:f>
            <x14:dxf>
              <font>
                <color theme="1"/>
              </font>
              <fill>
                <patternFill>
                  <bgColor theme="9" tint="0.79998168889431442"/>
                </patternFill>
              </fill>
            </x14:dxf>
          </x14:cfRule>
          <xm:sqref>F16:F35</xm:sqref>
        </x14:conditionalFormatting>
        <x14:conditionalFormatting xmlns:xm="http://schemas.microsoft.com/office/excel/2006/main">
          <x14:cfRule type="expression" priority="340" id="{658E8958-9E79-4BA0-B6ED-DB087E14A6A4}">
            <xm:f>D16='Defaults &lt;HIDE&gt;'!$F$16</xm:f>
            <x14:dxf>
              <font>
                <color theme="1"/>
              </font>
              <fill>
                <patternFill>
                  <bgColor theme="9" tint="0.79998168889431442"/>
                </patternFill>
              </fill>
            </x14:dxf>
          </x14:cfRule>
          <xm:sqref>M16:M35</xm:sqref>
        </x14:conditionalFormatting>
      </x14:conditionalFormattings>
    </ext>
    <ext xmlns:x14="http://schemas.microsoft.com/office/spreadsheetml/2009/9/main" uri="{CCE6A557-97BC-4b89-ADB6-D9C93CAAB3DF}">
      <x14:dataValidations xmlns:xm="http://schemas.microsoft.com/office/excel/2006/main" count="6">
        <x14:dataValidation type="list" operator="greaterThanOrEqual" allowBlank="1" showErrorMessage="1" xr:uid="{00000000-0002-0000-0200-000006000000}">
          <x14:formula1>
            <xm:f>'Defaults &lt;HIDE&gt;'!$I$11:$I$15</xm:f>
          </x14:formula1>
          <xm:sqref>K16:K35 R16:R35</xm:sqref>
        </x14:dataValidation>
        <x14:dataValidation type="list" operator="greaterThanOrEqual" allowBlank="1" showErrorMessage="1" xr:uid="{00000000-0002-0000-0200-000008000000}">
          <x14:formula1>
            <xm:f>'Defaults &lt;HIDE&gt;'!$I$11:$I$14</xm:f>
          </x14:formula1>
          <xm:sqref>R16:R35</xm:sqref>
        </x14:dataValidation>
        <x14:dataValidation type="list" allowBlank="1" showInputMessage="1" showErrorMessage="1" xr:uid="{00000000-0002-0000-0200-00000A000000}">
          <x14:formula1>
            <xm:f>'Defaults &lt;HIDE&gt;'!$E$11:$E$13</xm:f>
          </x14:formula1>
          <xm:sqref>C16:C35</xm:sqref>
        </x14:dataValidation>
        <x14:dataValidation type="list" operator="greaterThanOrEqual" allowBlank="1" showInputMessage="1" showErrorMessage="1" errorTitle="Invalid Input" error="Input must be a number greater than 0." xr:uid="{00000000-0002-0000-0200-000005000000}">
          <x14:formula1>
            <xm:f>'Defaults &lt;HIDE&gt;'!$G$11:$G$20</xm:f>
          </x14:formula1>
          <xm:sqref>F16:F35</xm:sqref>
        </x14:dataValidation>
        <x14:dataValidation type="list" operator="greaterThanOrEqual" allowBlank="1" showInputMessage="1" showErrorMessage="1" errorTitle="Invalid Input" error="Input must be a number greater than 0." xr:uid="{AE50D48C-2C51-4FB1-9FF5-97BA6CF7488B}">
          <x14:formula1>
            <xm:f>'Defaults &lt;HIDE&gt;'!$G$20</xm:f>
          </x14:formula1>
          <xm:sqref>M16:M35</xm:sqref>
        </x14:dataValidation>
        <x14:dataValidation type="list" allowBlank="1" showInputMessage="1" showErrorMessage="1" xr:uid="{00000000-0002-0000-0200-00000B000000}">
          <x14:formula1>
            <xm:f>'Defaults &lt;HIDE&gt;'!$F$11:$F$28</xm:f>
          </x14:formula1>
          <xm:sqref>D16:D35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AA317"/>
  <sheetViews>
    <sheetView showGridLines="0" zoomScaleNormal="100" zoomScaleSheetLayoutView="40" workbookViewId="0"/>
  </sheetViews>
  <sheetFormatPr defaultColWidth="9.140625" defaultRowHeight="15"/>
  <cols>
    <col min="1" max="1" width="1.7109375" style="12" customWidth="1"/>
    <col min="2" max="2" width="2.85546875" style="12" customWidth="1"/>
    <col min="3" max="3" width="4.140625" style="12" customWidth="1"/>
    <col min="4" max="4" width="28.85546875" style="12" customWidth="1"/>
    <col min="5" max="5" width="18.28515625" style="12" customWidth="1"/>
    <col min="6" max="6" width="17.7109375" style="12" customWidth="1"/>
    <col min="7" max="7" width="21.7109375" style="12" customWidth="1"/>
    <col min="8" max="8" width="12.7109375" style="12" customWidth="1"/>
    <col min="9" max="9" width="21" style="12" customWidth="1"/>
    <col min="10" max="10" width="21.7109375" style="12" customWidth="1"/>
    <col min="11" max="11" width="14.42578125" style="12" customWidth="1"/>
    <col min="12" max="12" width="11.28515625" style="12" customWidth="1"/>
    <col min="13" max="13" width="18.7109375" style="12" customWidth="1"/>
    <col min="14" max="14" width="28.85546875" style="12" customWidth="1"/>
    <col min="15" max="15" width="18.28515625" style="12" customWidth="1"/>
    <col min="16" max="16" width="17.7109375" style="12" customWidth="1"/>
    <col min="17" max="17" width="21.7109375" style="12" customWidth="1"/>
    <col min="18" max="18" width="12.7109375" style="12" customWidth="1"/>
    <col min="19" max="19" width="21" style="12" customWidth="1"/>
    <col min="20" max="20" width="21.7109375" style="12" customWidth="1"/>
    <col min="21" max="21" width="14.42578125" style="12" customWidth="1"/>
    <col min="22" max="22" width="11.28515625" style="12" customWidth="1"/>
    <col min="23" max="23" width="18.7109375" style="12" customWidth="1"/>
    <col min="24" max="25" width="24.7109375" style="12" customWidth="1"/>
    <col min="26" max="16384" width="9.140625" style="12"/>
  </cols>
  <sheetData>
    <row r="1" spans="1:27">
      <c r="A1" s="820" t="s">
        <v>754</v>
      </c>
    </row>
    <row r="2" spans="1:27" ht="18.75" customHeight="1">
      <c r="B2" s="11" t="s">
        <v>0</v>
      </c>
      <c r="C2" s="11"/>
      <c r="D2" s="11"/>
      <c r="E2" s="11"/>
      <c r="F2" s="11"/>
      <c r="G2" s="11"/>
      <c r="H2" s="11"/>
      <c r="I2" s="11"/>
      <c r="J2" s="11"/>
      <c r="K2" s="42"/>
      <c r="L2" s="358"/>
    </row>
    <row r="3" spans="1:27" ht="15.75">
      <c r="B3" s="13"/>
      <c r="C3" s="13"/>
      <c r="D3" s="13"/>
      <c r="E3" s="13"/>
      <c r="F3" s="13"/>
      <c r="G3" s="13"/>
      <c r="H3" s="13"/>
      <c r="I3" s="13"/>
      <c r="J3" s="13"/>
      <c r="L3" s="359"/>
      <c r="M3" s="359"/>
      <c r="N3" s="359"/>
    </row>
    <row r="4" spans="1:27" ht="18.75" customHeight="1">
      <c r="B4" s="11" t="s">
        <v>1</v>
      </c>
      <c r="C4" s="11"/>
      <c r="D4" s="11"/>
      <c r="E4" s="11"/>
      <c r="F4" s="11"/>
      <c r="G4" s="11"/>
      <c r="H4" s="11"/>
      <c r="I4" s="11"/>
      <c r="J4" s="11"/>
      <c r="K4" s="42"/>
      <c r="L4" s="361"/>
      <c r="M4" s="361"/>
      <c r="N4" s="361"/>
    </row>
    <row r="5" spans="1:27" ht="18.75" customHeight="1">
      <c r="B5" s="14" t="s">
        <v>76</v>
      </c>
      <c r="C5" s="14"/>
      <c r="D5" s="14"/>
      <c r="E5" s="14"/>
      <c r="F5" s="14"/>
      <c r="G5" s="14"/>
      <c r="H5" s="14"/>
      <c r="I5" s="14"/>
      <c r="J5" s="14"/>
      <c r="K5" s="44"/>
      <c r="L5" s="361"/>
      <c r="M5" s="361"/>
      <c r="N5" s="361"/>
    </row>
    <row r="6" spans="1:27" ht="18.75" customHeight="1">
      <c r="B6" s="15"/>
      <c r="C6" s="15"/>
      <c r="D6" s="15"/>
      <c r="E6" s="15"/>
      <c r="F6" s="15"/>
      <c r="G6" s="15"/>
      <c r="H6" s="15"/>
      <c r="I6" s="15"/>
      <c r="J6" s="15"/>
      <c r="L6" s="361"/>
      <c r="M6" s="361"/>
      <c r="N6" s="361"/>
    </row>
    <row r="7" spans="1:27" ht="18.75" customHeight="1">
      <c r="B7" s="11" t="s">
        <v>3</v>
      </c>
      <c r="C7" s="15"/>
      <c r="D7" s="15"/>
      <c r="E7" s="15"/>
      <c r="F7" s="15"/>
      <c r="G7" s="15"/>
      <c r="H7" s="15"/>
      <c r="I7" s="15"/>
      <c r="J7" s="15"/>
      <c r="L7" s="361"/>
      <c r="M7" s="363"/>
      <c r="N7" s="363"/>
    </row>
    <row r="8" spans="1:27" ht="18.75" customHeight="1">
      <c r="B8" s="14"/>
      <c r="C8" s="11"/>
      <c r="D8" s="11"/>
      <c r="E8" s="11"/>
      <c r="F8" s="11"/>
      <c r="G8" s="11"/>
      <c r="H8" s="11"/>
      <c r="I8" s="11"/>
      <c r="J8" s="11"/>
      <c r="K8" s="42"/>
      <c r="L8" s="364"/>
      <c r="M8" s="363"/>
      <c r="N8" s="363"/>
    </row>
    <row r="9" spans="1:27" ht="15" customHeight="1">
      <c r="B9" s="10"/>
      <c r="C9" s="10"/>
      <c r="D9" s="10"/>
      <c r="E9" s="10"/>
      <c r="F9" s="10"/>
      <c r="G9" s="10"/>
      <c r="H9" s="10"/>
      <c r="I9" s="10"/>
      <c r="J9" s="10"/>
      <c r="L9" s="45"/>
    </row>
    <row r="10" spans="1:27" ht="15" customHeight="1" thickBot="1">
      <c r="B10" s="16"/>
      <c r="C10" s="16"/>
      <c r="D10" s="45" t="s">
        <v>20</v>
      </c>
      <c r="E10" s="45"/>
      <c r="F10" s="45"/>
      <c r="G10" s="45"/>
      <c r="H10" s="45"/>
      <c r="I10" s="45"/>
      <c r="J10" s="45"/>
      <c r="K10" s="45"/>
      <c r="L10" s="45"/>
    </row>
    <row r="11" spans="1:27" ht="15" customHeight="1">
      <c r="B11" s="16"/>
      <c r="C11" s="16"/>
      <c r="D11" s="336" t="s">
        <v>21</v>
      </c>
      <c r="E11" s="165"/>
      <c r="F11" s="149"/>
      <c r="G11" s="149"/>
      <c r="H11" s="149"/>
      <c r="I11" s="149"/>
      <c r="J11" s="150"/>
      <c r="K11" s="45"/>
      <c r="L11" s="45"/>
    </row>
    <row r="12" spans="1:27" ht="15.75">
      <c r="B12" s="10"/>
      <c r="C12" s="10"/>
      <c r="D12" s="321" t="s">
        <v>9</v>
      </c>
      <c r="E12" s="167"/>
      <c r="F12" s="151"/>
      <c r="G12" s="151"/>
      <c r="H12" s="151"/>
      <c r="I12" s="151"/>
      <c r="J12" s="152"/>
      <c r="K12" s="87"/>
      <c r="L12" s="87"/>
      <c r="M12" s="87"/>
      <c r="N12" s="87"/>
      <c r="O12" s="87"/>
      <c r="P12" s="87"/>
      <c r="Q12" s="87"/>
      <c r="R12" s="87"/>
      <c r="S12" s="87"/>
      <c r="T12" s="87"/>
      <c r="U12" s="87"/>
      <c r="V12" s="87"/>
      <c r="W12" s="87"/>
      <c r="X12" s="87"/>
      <c r="Y12" s="87"/>
      <c r="Z12" s="87"/>
      <c r="AA12" s="87"/>
    </row>
    <row r="13" spans="1:27" ht="15" customHeight="1" thickBot="1">
      <c r="B13" s="10"/>
      <c r="C13" s="10"/>
      <c r="D13" s="92"/>
      <c r="E13" s="92"/>
      <c r="F13" s="92"/>
      <c r="G13" s="92"/>
      <c r="H13" s="92"/>
      <c r="I13" s="92"/>
      <c r="J13" s="92"/>
      <c r="K13" s="92"/>
      <c r="L13" s="92"/>
      <c r="M13" s="92"/>
    </row>
    <row r="14" spans="1:27" ht="30" customHeight="1" thickTop="1" thickBot="1">
      <c r="D14" s="370" t="s">
        <v>77</v>
      </c>
      <c r="E14" s="370"/>
      <c r="F14" s="370"/>
      <c r="G14" s="370"/>
      <c r="H14" s="370"/>
      <c r="I14" s="370"/>
      <c r="J14" s="370"/>
      <c r="K14" s="370"/>
      <c r="L14" s="370"/>
      <c r="M14" s="370"/>
      <c r="N14" s="370" t="s">
        <v>78</v>
      </c>
      <c r="O14" s="370"/>
      <c r="P14" s="370"/>
      <c r="Q14" s="370"/>
      <c r="R14" s="370"/>
      <c r="S14" s="370"/>
      <c r="T14" s="370"/>
      <c r="U14" s="370"/>
      <c r="V14" s="370"/>
      <c r="W14" s="370"/>
      <c r="X14" s="370" t="s">
        <v>59</v>
      </c>
      <c r="Y14" s="370"/>
    </row>
    <row r="15" spans="1:27" s="365" customFormat="1" ht="15.75" customHeight="1" thickTop="1" thickBot="1">
      <c r="D15" s="370" t="s">
        <v>79</v>
      </c>
      <c r="E15" s="370"/>
      <c r="F15" s="370"/>
      <c r="G15" s="370"/>
      <c r="H15" s="370" t="s">
        <v>80</v>
      </c>
      <c r="I15" s="370"/>
      <c r="J15" s="370"/>
      <c r="K15" s="370" t="s">
        <v>81</v>
      </c>
      <c r="L15" s="370"/>
      <c r="M15" s="370"/>
      <c r="N15" s="370" t="s">
        <v>82</v>
      </c>
      <c r="O15" s="370"/>
      <c r="P15" s="370"/>
      <c r="Q15" s="370"/>
      <c r="R15" s="370" t="s">
        <v>83</v>
      </c>
      <c r="S15" s="370"/>
      <c r="T15" s="370"/>
      <c r="U15" s="370" t="s">
        <v>84</v>
      </c>
      <c r="V15" s="370"/>
      <c r="W15" s="370"/>
      <c r="X15" s="390"/>
      <c r="Y15" s="390"/>
    </row>
    <row r="16" spans="1:27" s="376" customFormat="1" ht="50.25" customHeight="1" thickTop="1" thickBot="1">
      <c r="D16" s="378" t="s">
        <v>85</v>
      </c>
      <c r="E16" s="378" t="s">
        <v>86</v>
      </c>
      <c r="F16" s="378" t="s">
        <v>65</v>
      </c>
      <c r="G16" s="378" t="s">
        <v>87</v>
      </c>
      <c r="H16" s="378" t="s">
        <v>88</v>
      </c>
      <c r="I16" s="378" t="s">
        <v>89</v>
      </c>
      <c r="J16" s="378" t="s">
        <v>90</v>
      </c>
      <c r="K16" s="378" t="s">
        <v>91</v>
      </c>
      <c r="L16" s="378" t="s">
        <v>92</v>
      </c>
      <c r="M16" s="378" t="s">
        <v>90</v>
      </c>
      <c r="N16" s="378" t="s">
        <v>85</v>
      </c>
      <c r="O16" s="378" t="s">
        <v>86</v>
      </c>
      <c r="P16" s="378" t="s">
        <v>65</v>
      </c>
      <c r="Q16" s="378" t="s">
        <v>87</v>
      </c>
      <c r="R16" s="378" t="s">
        <v>88</v>
      </c>
      <c r="S16" s="378" t="s">
        <v>89</v>
      </c>
      <c r="T16" s="378" t="s">
        <v>68</v>
      </c>
      <c r="U16" s="378" t="s">
        <v>91</v>
      </c>
      <c r="V16" s="378" t="s">
        <v>92</v>
      </c>
      <c r="W16" s="378" t="s">
        <v>90</v>
      </c>
      <c r="X16" s="391" t="s">
        <v>93</v>
      </c>
      <c r="Y16" s="391" t="s">
        <v>94</v>
      </c>
    </row>
    <row r="17" spans="2:25" s="10" customFormat="1" ht="16.5" thickTop="1">
      <c r="B17" s="20"/>
      <c r="C17" s="392"/>
      <c r="D17" s="180"/>
      <c r="E17" s="72"/>
      <c r="F17" s="73"/>
      <c r="G17" s="74"/>
      <c r="H17" s="184"/>
      <c r="I17" s="184"/>
      <c r="J17" s="73"/>
      <c r="K17" s="185" t="s">
        <v>95</v>
      </c>
      <c r="L17" s="63"/>
      <c r="M17" s="146"/>
      <c r="N17" s="180"/>
      <c r="O17" s="72"/>
      <c r="P17" s="73"/>
      <c r="Q17" s="74"/>
      <c r="R17" s="75"/>
      <c r="S17" s="75"/>
      <c r="T17" s="76"/>
      <c r="U17" s="62" t="s">
        <v>95</v>
      </c>
      <c r="V17" s="63"/>
      <c r="W17" s="146"/>
      <c r="X17" s="393" t="str">
        <f>IFERROR(IF(E17='Defaults &lt;HIDE&gt;'!$H$11,F17*G17*0.746*H17/I17*J17, 1/(1/(G17*0.746*((M17*L17^3)+(M18*L18^3)+(M19*L19^3)+(M20*L20^3)+(M21*L21^3)+(M22*L22^3)+(M23*L23^3)+(M24*L24^3)+(M25*L25^3)+(M26*L26^3))))),"")</f>
        <v/>
      </c>
      <c r="Y17" s="394" t="str">
        <f>IFERROR(IF(O17='Defaults &lt;HIDE&gt;'!$H$11,P17*Q17*0.746*R17/S17*T17, 1/(1/(Q17*0.746*((W17*V17^3)+(W18*V18^3)+(W19*V19^3)+(W20*V20^3)+(W21*V21^3)+(W22*V22^3)+(W23*V23^3)+(W24*V24^3)+(W25*V25^3)+(W26*V26^3))))),"")</f>
        <v/>
      </c>
    </row>
    <row r="18" spans="2:25" s="10" customFormat="1" ht="15.75">
      <c r="B18" s="20"/>
      <c r="C18" s="395"/>
      <c r="D18" s="179"/>
      <c r="E18" s="93"/>
      <c r="F18" s="94"/>
      <c r="G18" s="95"/>
      <c r="H18" s="96"/>
      <c r="I18" s="96"/>
      <c r="J18" s="94"/>
      <c r="K18" s="65" t="s">
        <v>96</v>
      </c>
      <c r="L18" s="159"/>
      <c r="M18" s="160"/>
      <c r="N18" s="179"/>
      <c r="O18" s="93"/>
      <c r="P18" s="94"/>
      <c r="Q18" s="95"/>
      <c r="R18" s="97"/>
      <c r="S18" s="97"/>
      <c r="T18" s="98"/>
      <c r="U18" s="67" t="s">
        <v>96</v>
      </c>
      <c r="V18" s="159"/>
      <c r="W18" s="160"/>
      <c r="X18" s="396"/>
      <c r="Y18" s="397"/>
    </row>
    <row r="19" spans="2:25" s="10" customFormat="1" ht="15.75">
      <c r="B19" s="20"/>
      <c r="C19" s="395"/>
      <c r="D19" s="179"/>
      <c r="E19" s="93"/>
      <c r="F19" s="94"/>
      <c r="G19" s="95"/>
      <c r="H19" s="96"/>
      <c r="I19" s="96"/>
      <c r="J19" s="94"/>
      <c r="K19" s="65" t="s">
        <v>97</v>
      </c>
      <c r="L19" s="161"/>
      <c r="M19" s="162"/>
      <c r="N19" s="179"/>
      <c r="O19" s="93"/>
      <c r="P19" s="94"/>
      <c r="Q19" s="95"/>
      <c r="R19" s="97"/>
      <c r="S19" s="97"/>
      <c r="T19" s="98"/>
      <c r="U19" s="67" t="s">
        <v>97</v>
      </c>
      <c r="V19" s="161"/>
      <c r="W19" s="162"/>
      <c r="X19" s="396"/>
      <c r="Y19" s="397"/>
    </row>
    <row r="20" spans="2:25" s="10" customFormat="1" ht="15.75">
      <c r="B20" s="20"/>
      <c r="C20" s="395"/>
      <c r="D20" s="179"/>
      <c r="E20" s="93"/>
      <c r="F20" s="94"/>
      <c r="G20" s="95"/>
      <c r="H20" s="96"/>
      <c r="I20" s="96"/>
      <c r="J20" s="94"/>
      <c r="K20" s="65" t="s">
        <v>98</v>
      </c>
      <c r="L20" s="161"/>
      <c r="M20" s="162"/>
      <c r="N20" s="179"/>
      <c r="O20" s="93"/>
      <c r="P20" s="94"/>
      <c r="Q20" s="95"/>
      <c r="R20" s="97"/>
      <c r="S20" s="97"/>
      <c r="T20" s="98"/>
      <c r="U20" s="67" t="s">
        <v>98</v>
      </c>
      <c r="V20" s="161"/>
      <c r="W20" s="162"/>
      <c r="X20" s="396"/>
      <c r="Y20" s="397"/>
    </row>
    <row r="21" spans="2:25" s="10" customFormat="1" ht="15.75">
      <c r="B21" s="20"/>
      <c r="C21" s="395"/>
      <c r="D21" s="179"/>
      <c r="E21" s="93"/>
      <c r="F21" s="94"/>
      <c r="G21" s="95"/>
      <c r="H21" s="96"/>
      <c r="I21" s="96"/>
      <c r="J21" s="94"/>
      <c r="K21" s="65" t="s">
        <v>99</v>
      </c>
      <c r="L21" s="161"/>
      <c r="M21" s="162"/>
      <c r="N21" s="179"/>
      <c r="O21" s="93"/>
      <c r="P21" s="94"/>
      <c r="Q21" s="95"/>
      <c r="R21" s="97"/>
      <c r="S21" s="97"/>
      <c r="T21" s="98"/>
      <c r="U21" s="67" t="s">
        <v>99</v>
      </c>
      <c r="V21" s="161"/>
      <c r="W21" s="162"/>
      <c r="X21" s="396"/>
      <c r="Y21" s="397"/>
    </row>
    <row r="22" spans="2:25" s="10" customFormat="1" ht="15.75">
      <c r="B22" s="20"/>
      <c r="C22" s="395">
        <v>1</v>
      </c>
      <c r="D22" s="179"/>
      <c r="E22" s="93"/>
      <c r="F22" s="94"/>
      <c r="G22" s="95"/>
      <c r="H22" s="96"/>
      <c r="I22" s="96"/>
      <c r="J22" s="94"/>
      <c r="K22" s="65" t="s">
        <v>100</v>
      </c>
      <c r="L22" s="161"/>
      <c r="M22" s="162"/>
      <c r="N22" s="179"/>
      <c r="O22" s="93"/>
      <c r="P22" s="94"/>
      <c r="Q22" s="95"/>
      <c r="R22" s="97"/>
      <c r="S22" s="97"/>
      <c r="T22" s="98"/>
      <c r="U22" s="67" t="s">
        <v>100</v>
      </c>
      <c r="V22" s="161"/>
      <c r="W22" s="162"/>
      <c r="X22" s="396"/>
      <c r="Y22" s="397"/>
    </row>
    <row r="23" spans="2:25" s="10" customFormat="1" ht="15.75">
      <c r="B23" s="20"/>
      <c r="C23" s="395"/>
      <c r="D23" s="179"/>
      <c r="E23" s="93"/>
      <c r="F23" s="94"/>
      <c r="G23" s="95"/>
      <c r="H23" s="96"/>
      <c r="I23" s="96"/>
      <c r="J23" s="94"/>
      <c r="K23" s="65" t="s">
        <v>101</v>
      </c>
      <c r="L23" s="161"/>
      <c r="M23" s="162"/>
      <c r="N23" s="179"/>
      <c r="O23" s="93"/>
      <c r="P23" s="94"/>
      <c r="Q23" s="95"/>
      <c r="R23" s="97"/>
      <c r="S23" s="97"/>
      <c r="T23" s="98"/>
      <c r="U23" s="67" t="s">
        <v>101</v>
      </c>
      <c r="V23" s="161"/>
      <c r="W23" s="162"/>
      <c r="X23" s="396"/>
      <c r="Y23" s="397"/>
    </row>
    <row r="24" spans="2:25" s="10" customFormat="1" ht="15.75">
      <c r="B24" s="20"/>
      <c r="C24" s="395"/>
      <c r="D24" s="179"/>
      <c r="E24" s="93"/>
      <c r="F24" s="94"/>
      <c r="G24" s="95"/>
      <c r="H24" s="96"/>
      <c r="I24" s="96"/>
      <c r="J24" s="94"/>
      <c r="K24" s="65" t="s">
        <v>102</v>
      </c>
      <c r="L24" s="161"/>
      <c r="M24" s="162"/>
      <c r="N24" s="179"/>
      <c r="O24" s="93"/>
      <c r="P24" s="94"/>
      <c r="Q24" s="95"/>
      <c r="R24" s="97"/>
      <c r="S24" s="97"/>
      <c r="T24" s="98"/>
      <c r="U24" s="67" t="s">
        <v>102</v>
      </c>
      <c r="V24" s="161"/>
      <c r="W24" s="162"/>
      <c r="X24" s="396"/>
      <c r="Y24" s="397"/>
    </row>
    <row r="25" spans="2:25" s="10" customFormat="1" ht="15.75">
      <c r="B25" s="20"/>
      <c r="C25" s="395"/>
      <c r="D25" s="179"/>
      <c r="E25" s="93"/>
      <c r="F25" s="94"/>
      <c r="G25" s="95"/>
      <c r="H25" s="96"/>
      <c r="I25" s="96"/>
      <c r="J25" s="94"/>
      <c r="K25" s="65" t="s">
        <v>103</v>
      </c>
      <c r="L25" s="161"/>
      <c r="M25" s="162"/>
      <c r="N25" s="179"/>
      <c r="O25" s="93"/>
      <c r="P25" s="94"/>
      <c r="Q25" s="95"/>
      <c r="R25" s="97"/>
      <c r="S25" s="97"/>
      <c r="T25" s="98"/>
      <c r="U25" s="67" t="s">
        <v>103</v>
      </c>
      <c r="V25" s="161"/>
      <c r="W25" s="162"/>
      <c r="X25" s="396"/>
      <c r="Y25" s="397"/>
    </row>
    <row r="26" spans="2:25" s="10" customFormat="1" ht="16.5" thickBot="1">
      <c r="B26" s="20"/>
      <c r="C26" s="398"/>
      <c r="D26" s="247"/>
      <c r="E26" s="99"/>
      <c r="F26" s="100"/>
      <c r="G26" s="101"/>
      <c r="H26" s="102"/>
      <c r="I26" s="102"/>
      <c r="J26" s="100"/>
      <c r="K26" s="69" t="s">
        <v>104</v>
      </c>
      <c r="L26" s="163"/>
      <c r="M26" s="164"/>
      <c r="N26" s="187"/>
      <c r="O26" s="103"/>
      <c r="P26" s="104"/>
      <c r="Q26" s="105"/>
      <c r="R26" s="97"/>
      <c r="S26" s="97"/>
      <c r="T26" s="98"/>
      <c r="U26" s="67" t="s">
        <v>104</v>
      </c>
      <c r="V26" s="163"/>
      <c r="W26" s="164"/>
      <c r="X26" s="399"/>
      <c r="Y26" s="400"/>
    </row>
    <row r="27" spans="2:25" s="10" customFormat="1" ht="15" customHeight="1" thickTop="1">
      <c r="C27" s="392"/>
      <c r="D27" s="180"/>
      <c r="E27" s="72"/>
      <c r="F27" s="73"/>
      <c r="G27" s="74"/>
      <c r="H27" s="75"/>
      <c r="I27" s="75"/>
      <c r="J27" s="76"/>
      <c r="K27" s="62" t="s">
        <v>95</v>
      </c>
      <c r="L27" s="63"/>
      <c r="M27" s="146"/>
      <c r="N27" s="181"/>
      <c r="O27" s="55"/>
      <c r="P27" s="56"/>
      <c r="Q27" s="57"/>
      <c r="R27" s="60"/>
      <c r="S27" s="60"/>
      <c r="T27" s="61"/>
      <c r="U27" s="78" t="s">
        <v>95</v>
      </c>
      <c r="V27" s="58"/>
      <c r="W27" s="59"/>
      <c r="X27" s="401" t="str">
        <f>IFERROR(IF(E27='Defaults &lt;HIDE&gt;'!$H$11,F27*G27*0.746*H27/I27*J27, 1/(1/(G27*0.746*((M27*L27^3)+(M28*L28^3)+(M29*L29^3)+(M30*L30^3)+(M31*L31^3)+(M32*L32^3)+(M33*L33^3)+(M34*L34^3)+(M35*L35^3)+(M36*L36^3))))),"")</f>
        <v/>
      </c>
      <c r="Y27" s="402" t="str">
        <f>IFERROR(IF(O27='Defaults &lt;HIDE&gt;'!$H$11,P27*Q27*0.746*R27/S27*T27, 1/(1/(Q27*0.746*((W27*V27^3)+(W28*V28^3)+(W29*V29^3)+(W30*V30^3)+(W31*V31^3)+(W32*V32^3)+(W33*V33^3)+(W34*V34^3)+(W35*V35^3)+(W36*V36^3))))),"")</f>
        <v/>
      </c>
    </row>
    <row r="28" spans="2:25" s="10" customFormat="1" ht="15.75">
      <c r="C28" s="395"/>
      <c r="D28" s="180"/>
      <c r="E28" s="72"/>
      <c r="F28" s="73"/>
      <c r="G28" s="74"/>
      <c r="H28" s="97"/>
      <c r="I28" s="97"/>
      <c r="J28" s="98"/>
      <c r="K28" s="67" t="s">
        <v>96</v>
      </c>
      <c r="L28" s="159"/>
      <c r="M28" s="160"/>
      <c r="N28" s="179"/>
      <c r="O28" s="93"/>
      <c r="P28" s="94"/>
      <c r="Q28" s="95"/>
      <c r="R28" s="97"/>
      <c r="S28" s="97"/>
      <c r="T28" s="98"/>
      <c r="U28" s="67" t="s">
        <v>96</v>
      </c>
      <c r="V28" s="159"/>
      <c r="W28" s="160"/>
      <c r="X28" s="396"/>
      <c r="Y28" s="397"/>
    </row>
    <row r="29" spans="2:25" s="10" customFormat="1" ht="15.75">
      <c r="C29" s="395"/>
      <c r="D29" s="180"/>
      <c r="E29" s="72"/>
      <c r="F29" s="73"/>
      <c r="G29" s="74"/>
      <c r="H29" s="97"/>
      <c r="I29" s="97"/>
      <c r="J29" s="98"/>
      <c r="K29" s="67" t="s">
        <v>97</v>
      </c>
      <c r="L29" s="161"/>
      <c r="M29" s="162"/>
      <c r="N29" s="179"/>
      <c r="O29" s="93"/>
      <c r="P29" s="94"/>
      <c r="Q29" s="95"/>
      <c r="R29" s="97"/>
      <c r="S29" s="97"/>
      <c r="T29" s="98"/>
      <c r="U29" s="67" t="s">
        <v>97</v>
      </c>
      <c r="V29" s="161"/>
      <c r="W29" s="162"/>
      <c r="X29" s="396"/>
      <c r="Y29" s="397"/>
    </row>
    <row r="30" spans="2:25" s="10" customFormat="1" ht="15.75">
      <c r="C30" s="395"/>
      <c r="D30" s="180"/>
      <c r="E30" s="72"/>
      <c r="F30" s="73"/>
      <c r="G30" s="74"/>
      <c r="H30" s="97"/>
      <c r="I30" s="97"/>
      <c r="J30" s="98"/>
      <c r="K30" s="67" t="s">
        <v>98</v>
      </c>
      <c r="L30" s="161"/>
      <c r="M30" s="162"/>
      <c r="N30" s="179"/>
      <c r="O30" s="93"/>
      <c r="P30" s="94"/>
      <c r="Q30" s="95"/>
      <c r="R30" s="97"/>
      <c r="S30" s="97"/>
      <c r="T30" s="98"/>
      <c r="U30" s="67" t="s">
        <v>98</v>
      </c>
      <c r="V30" s="161"/>
      <c r="W30" s="162"/>
      <c r="X30" s="396"/>
      <c r="Y30" s="397"/>
    </row>
    <row r="31" spans="2:25" s="10" customFormat="1" ht="15.75">
      <c r="C31" s="395"/>
      <c r="D31" s="180"/>
      <c r="E31" s="72"/>
      <c r="F31" s="73"/>
      <c r="G31" s="74"/>
      <c r="H31" s="97"/>
      <c r="I31" s="97"/>
      <c r="J31" s="98"/>
      <c r="K31" s="67" t="s">
        <v>99</v>
      </c>
      <c r="L31" s="161"/>
      <c r="M31" s="162"/>
      <c r="N31" s="179"/>
      <c r="O31" s="93"/>
      <c r="P31" s="94"/>
      <c r="Q31" s="95"/>
      <c r="R31" s="97"/>
      <c r="S31" s="97"/>
      <c r="T31" s="98"/>
      <c r="U31" s="67" t="s">
        <v>99</v>
      </c>
      <c r="V31" s="161"/>
      <c r="W31" s="162"/>
      <c r="X31" s="396"/>
      <c r="Y31" s="397"/>
    </row>
    <row r="32" spans="2:25" s="10" customFormat="1" ht="15.75">
      <c r="C32" s="395">
        <v>2</v>
      </c>
      <c r="D32" s="180"/>
      <c r="E32" s="72"/>
      <c r="F32" s="73"/>
      <c r="G32" s="74"/>
      <c r="H32" s="97"/>
      <c r="I32" s="97"/>
      <c r="J32" s="98"/>
      <c r="K32" s="67" t="s">
        <v>100</v>
      </c>
      <c r="L32" s="161"/>
      <c r="M32" s="162"/>
      <c r="N32" s="179"/>
      <c r="O32" s="93"/>
      <c r="P32" s="94"/>
      <c r="Q32" s="95"/>
      <c r="R32" s="97"/>
      <c r="S32" s="97"/>
      <c r="T32" s="98"/>
      <c r="U32" s="67" t="s">
        <v>100</v>
      </c>
      <c r="V32" s="161"/>
      <c r="W32" s="162"/>
      <c r="X32" s="396"/>
      <c r="Y32" s="397"/>
    </row>
    <row r="33" spans="3:25" s="10" customFormat="1" ht="15.75">
      <c r="C33" s="395"/>
      <c r="D33" s="180"/>
      <c r="E33" s="72"/>
      <c r="F33" s="73"/>
      <c r="G33" s="74"/>
      <c r="H33" s="97"/>
      <c r="I33" s="97"/>
      <c r="J33" s="98"/>
      <c r="K33" s="67" t="s">
        <v>101</v>
      </c>
      <c r="L33" s="161"/>
      <c r="M33" s="162"/>
      <c r="N33" s="179"/>
      <c r="O33" s="93"/>
      <c r="P33" s="94"/>
      <c r="Q33" s="95"/>
      <c r="R33" s="97"/>
      <c r="S33" s="97"/>
      <c r="T33" s="98"/>
      <c r="U33" s="67" t="s">
        <v>101</v>
      </c>
      <c r="V33" s="161"/>
      <c r="W33" s="162"/>
      <c r="X33" s="396"/>
      <c r="Y33" s="397"/>
    </row>
    <row r="34" spans="3:25" s="10" customFormat="1" ht="15.75">
      <c r="C34" s="395"/>
      <c r="D34" s="180"/>
      <c r="E34" s="72"/>
      <c r="F34" s="73"/>
      <c r="G34" s="74"/>
      <c r="H34" s="97"/>
      <c r="I34" s="97"/>
      <c r="J34" s="98"/>
      <c r="K34" s="67" t="s">
        <v>102</v>
      </c>
      <c r="L34" s="161"/>
      <c r="M34" s="162"/>
      <c r="N34" s="179"/>
      <c r="O34" s="93"/>
      <c r="P34" s="94"/>
      <c r="Q34" s="95"/>
      <c r="R34" s="97"/>
      <c r="S34" s="97"/>
      <c r="T34" s="98"/>
      <c r="U34" s="67" t="s">
        <v>102</v>
      </c>
      <c r="V34" s="161"/>
      <c r="W34" s="162"/>
      <c r="X34" s="396"/>
      <c r="Y34" s="397"/>
    </row>
    <row r="35" spans="3:25" s="10" customFormat="1" ht="15.75">
      <c r="C35" s="395"/>
      <c r="D35" s="180"/>
      <c r="E35" s="72"/>
      <c r="F35" s="73"/>
      <c r="G35" s="74"/>
      <c r="H35" s="97"/>
      <c r="I35" s="97"/>
      <c r="J35" s="98"/>
      <c r="K35" s="67" t="s">
        <v>103</v>
      </c>
      <c r="L35" s="161"/>
      <c r="M35" s="162"/>
      <c r="N35" s="179"/>
      <c r="O35" s="93"/>
      <c r="P35" s="94"/>
      <c r="Q35" s="95"/>
      <c r="R35" s="97"/>
      <c r="S35" s="97"/>
      <c r="T35" s="98"/>
      <c r="U35" s="67" t="s">
        <v>103</v>
      </c>
      <c r="V35" s="161"/>
      <c r="W35" s="162"/>
      <c r="X35" s="396"/>
      <c r="Y35" s="397"/>
    </row>
    <row r="36" spans="3:25" s="10" customFormat="1" ht="16.5" thickBot="1">
      <c r="C36" s="398"/>
      <c r="D36" s="182"/>
      <c r="E36" s="89"/>
      <c r="F36" s="76"/>
      <c r="G36" s="107"/>
      <c r="H36" s="97"/>
      <c r="I36" s="97"/>
      <c r="J36" s="98"/>
      <c r="K36" s="67" t="s">
        <v>104</v>
      </c>
      <c r="L36" s="163"/>
      <c r="M36" s="164"/>
      <c r="N36" s="187"/>
      <c r="O36" s="103"/>
      <c r="P36" s="104"/>
      <c r="Q36" s="105"/>
      <c r="R36" s="97"/>
      <c r="S36" s="97"/>
      <c r="T36" s="98"/>
      <c r="U36" s="67" t="s">
        <v>104</v>
      </c>
      <c r="V36" s="163"/>
      <c r="W36" s="164"/>
      <c r="X36" s="399"/>
      <c r="Y36" s="400"/>
    </row>
    <row r="37" spans="3:25" s="10" customFormat="1" ht="16.5" thickTop="1">
      <c r="C37" s="392"/>
      <c r="D37" s="181"/>
      <c r="E37" s="55"/>
      <c r="F37" s="56"/>
      <c r="G37" s="57"/>
      <c r="H37" s="60"/>
      <c r="I37" s="60"/>
      <c r="J37" s="61"/>
      <c r="K37" s="78" t="s">
        <v>95</v>
      </c>
      <c r="L37" s="58"/>
      <c r="M37" s="59"/>
      <c r="N37" s="181"/>
      <c r="O37" s="55"/>
      <c r="P37" s="56"/>
      <c r="Q37" s="57"/>
      <c r="R37" s="60"/>
      <c r="S37" s="60"/>
      <c r="T37" s="61"/>
      <c r="U37" s="78" t="s">
        <v>95</v>
      </c>
      <c r="V37" s="58"/>
      <c r="W37" s="59"/>
      <c r="X37" s="401" t="str">
        <f>IFERROR(IF(E37='Defaults &lt;HIDE&gt;'!$H$11,F37*G37*0.746*H37/I37*J37, 1/(1/(G37*0.746*((M37*L37^3)+(M38*L38^3)+(M39*L39^3)+(M40*L40^3)+(M41*L41^3)+(M42*L42^3)+(M43*L43^3)+(M44*L44^3)+(M45*L45^3)+(M46*L46^3))))),"")</f>
        <v/>
      </c>
      <c r="Y37" s="402" t="str">
        <f>IFERROR(IF(O37='Defaults &lt;HIDE&gt;'!$H$11,P37*Q37*0.746*R37/S37*T37, 1/(1/(Q37*0.746*((W37*V37^3)+(W38*V38^3)+(W39*V39^3)+(W40*V40^3)+(W41*V41^3)+(W42*V42^3)+(W43*V43^3)+(W44*V44^3)+(W45*V45^3)+(W46*V46^3))))),"")</f>
        <v/>
      </c>
    </row>
    <row r="38" spans="3:25" s="10" customFormat="1" ht="15.75">
      <c r="C38" s="395"/>
      <c r="D38" s="180"/>
      <c r="E38" s="72"/>
      <c r="F38" s="73"/>
      <c r="G38" s="74"/>
      <c r="H38" s="97"/>
      <c r="I38" s="97"/>
      <c r="J38" s="98"/>
      <c r="K38" s="67" t="s">
        <v>96</v>
      </c>
      <c r="L38" s="159"/>
      <c r="M38" s="160"/>
      <c r="N38" s="180"/>
      <c r="O38" s="72"/>
      <c r="P38" s="73"/>
      <c r="Q38" s="74"/>
      <c r="R38" s="97"/>
      <c r="S38" s="97"/>
      <c r="T38" s="98"/>
      <c r="U38" s="67" t="s">
        <v>96</v>
      </c>
      <c r="V38" s="159"/>
      <c r="W38" s="160"/>
      <c r="X38" s="396"/>
      <c r="Y38" s="397"/>
    </row>
    <row r="39" spans="3:25" s="10" customFormat="1" ht="15.75">
      <c r="C39" s="395"/>
      <c r="D39" s="180"/>
      <c r="E39" s="72"/>
      <c r="F39" s="73"/>
      <c r="G39" s="74"/>
      <c r="H39" s="97"/>
      <c r="I39" s="97"/>
      <c r="J39" s="98"/>
      <c r="K39" s="67" t="s">
        <v>97</v>
      </c>
      <c r="L39" s="161"/>
      <c r="M39" s="162"/>
      <c r="N39" s="180"/>
      <c r="O39" s="72"/>
      <c r="P39" s="73"/>
      <c r="Q39" s="74"/>
      <c r="R39" s="97"/>
      <c r="S39" s="97"/>
      <c r="T39" s="98"/>
      <c r="U39" s="67" t="s">
        <v>97</v>
      </c>
      <c r="V39" s="161"/>
      <c r="W39" s="162"/>
      <c r="X39" s="396"/>
      <c r="Y39" s="397"/>
    </row>
    <row r="40" spans="3:25" s="10" customFormat="1" ht="15.75">
      <c r="C40" s="395"/>
      <c r="D40" s="180"/>
      <c r="E40" s="72"/>
      <c r="F40" s="73"/>
      <c r="G40" s="74"/>
      <c r="H40" s="97"/>
      <c r="I40" s="97"/>
      <c r="J40" s="98"/>
      <c r="K40" s="67" t="s">
        <v>98</v>
      </c>
      <c r="L40" s="161"/>
      <c r="M40" s="162"/>
      <c r="N40" s="180"/>
      <c r="O40" s="72"/>
      <c r="P40" s="73"/>
      <c r="Q40" s="74"/>
      <c r="R40" s="97"/>
      <c r="S40" s="97"/>
      <c r="T40" s="98"/>
      <c r="U40" s="67" t="s">
        <v>98</v>
      </c>
      <c r="V40" s="161"/>
      <c r="W40" s="162"/>
      <c r="X40" s="396"/>
      <c r="Y40" s="397"/>
    </row>
    <row r="41" spans="3:25" s="10" customFormat="1" ht="15.75">
      <c r="C41" s="395"/>
      <c r="D41" s="180"/>
      <c r="E41" s="72"/>
      <c r="F41" s="73"/>
      <c r="G41" s="74"/>
      <c r="H41" s="97"/>
      <c r="I41" s="97"/>
      <c r="J41" s="98"/>
      <c r="K41" s="67" t="s">
        <v>99</v>
      </c>
      <c r="L41" s="161"/>
      <c r="M41" s="162"/>
      <c r="N41" s="180"/>
      <c r="O41" s="72"/>
      <c r="P41" s="73"/>
      <c r="Q41" s="74"/>
      <c r="R41" s="97"/>
      <c r="S41" s="97"/>
      <c r="T41" s="98"/>
      <c r="U41" s="67" t="s">
        <v>99</v>
      </c>
      <c r="V41" s="161"/>
      <c r="W41" s="162"/>
      <c r="X41" s="396"/>
      <c r="Y41" s="397"/>
    </row>
    <row r="42" spans="3:25" s="10" customFormat="1" ht="15.75">
      <c r="C42" s="395">
        <v>3</v>
      </c>
      <c r="D42" s="180"/>
      <c r="E42" s="72"/>
      <c r="F42" s="73"/>
      <c r="G42" s="74"/>
      <c r="H42" s="97"/>
      <c r="I42" s="97"/>
      <c r="J42" s="98"/>
      <c r="K42" s="67" t="s">
        <v>100</v>
      </c>
      <c r="L42" s="161"/>
      <c r="M42" s="162"/>
      <c r="N42" s="180"/>
      <c r="O42" s="72"/>
      <c r="P42" s="73"/>
      <c r="Q42" s="74"/>
      <c r="R42" s="97"/>
      <c r="S42" s="97"/>
      <c r="T42" s="98"/>
      <c r="U42" s="67" t="s">
        <v>100</v>
      </c>
      <c r="V42" s="161"/>
      <c r="W42" s="162"/>
      <c r="X42" s="396"/>
      <c r="Y42" s="397"/>
    </row>
    <row r="43" spans="3:25" s="10" customFormat="1" ht="15.75">
      <c r="C43" s="395"/>
      <c r="D43" s="180"/>
      <c r="E43" s="72"/>
      <c r="F43" s="73"/>
      <c r="G43" s="74"/>
      <c r="H43" s="97"/>
      <c r="I43" s="97"/>
      <c r="J43" s="98"/>
      <c r="K43" s="67" t="s">
        <v>101</v>
      </c>
      <c r="L43" s="161"/>
      <c r="M43" s="162"/>
      <c r="N43" s="180"/>
      <c r="O43" s="72"/>
      <c r="P43" s="73"/>
      <c r="Q43" s="74"/>
      <c r="R43" s="97"/>
      <c r="S43" s="97"/>
      <c r="T43" s="98"/>
      <c r="U43" s="67" t="s">
        <v>101</v>
      </c>
      <c r="V43" s="161"/>
      <c r="W43" s="162"/>
      <c r="X43" s="396"/>
      <c r="Y43" s="397"/>
    </row>
    <row r="44" spans="3:25" s="10" customFormat="1" ht="15.75">
      <c r="C44" s="395"/>
      <c r="D44" s="180"/>
      <c r="E44" s="72"/>
      <c r="F44" s="73"/>
      <c r="G44" s="74"/>
      <c r="H44" s="97"/>
      <c r="I44" s="97"/>
      <c r="J44" s="98"/>
      <c r="K44" s="67" t="s">
        <v>102</v>
      </c>
      <c r="L44" s="161"/>
      <c r="M44" s="162"/>
      <c r="N44" s="180"/>
      <c r="O44" s="72"/>
      <c r="P44" s="73"/>
      <c r="Q44" s="74"/>
      <c r="R44" s="97"/>
      <c r="S44" s="97"/>
      <c r="T44" s="98"/>
      <c r="U44" s="67" t="s">
        <v>102</v>
      </c>
      <c r="V44" s="161"/>
      <c r="W44" s="162"/>
      <c r="X44" s="396"/>
      <c r="Y44" s="397"/>
    </row>
    <row r="45" spans="3:25" s="10" customFormat="1" ht="15.75">
      <c r="C45" s="395"/>
      <c r="D45" s="180"/>
      <c r="E45" s="72"/>
      <c r="F45" s="73"/>
      <c r="G45" s="74"/>
      <c r="H45" s="97"/>
      <c r="I45" s="97"/>
      <c r="J45" s="98"/>
      <c r="K45" s="67" t="s">
        <v>103</v>
      </c>
      <c r="L45" s="161"/>
      <c r="M45" s="162"/>
      <c r="N45" s="180"/>
      <c r="O45" s="72"/>
      <c r="P45" s="73"/>
      <c r="Q45" s="74"/>
      <c r="R45" s="97"/>
      <c r="S45" s="97"/>
      <c r="T45" s="98"/>
      <c r="U45" s="67" t="s">
        <v>103</v>
      </c>
      <c r="V45" s="161"/>
      <c r="W45" s="162"/>
      <c r="X45" s="396"/>
      <c r="Y45" s="397"/>
    </row>
    <row r="46" spans="3:25" s="10" customFormat="1" ht="16.5" thickBot="1">
      <c r="C46" s="398"/>
      <c r="D46" s="182"/>
      <c r="E46" s="89"/>
      <c r="F46" s="76"/>
      <c r="G46" s="107"/>
      <c r="H46" s="97"/>
      <c r="I46" s="97"/>
      <c r="J46" s="98"/>
      <c r="K46" s="67" t="s">
        <v>104</v>
      </c>
      <c r="L46" s="163"/>
      <c r="M46" s="164"/>
      <c r="N46" s="182"/>
      <c r="O46" s="89"/>
      <c r="P46" s="76"/>
      <c r="Q46" s="107"/>
      <c r="R46" s="97"/>
      <c r="S46" s="97"/>
      <c r="T46" s="98"/>
      <c r="U46" s="67" t="s">
        <v>104</v>
      </c>
      <c r="V46" s="163"/>
      <c r="W46" s="164"/>
      <c r="X46" s="399"/>
      <c r="Y46" s="400"/>
    </row>
    <row r="47" spans="3:25" s="10" customFormat="1" ht="16.5" thickTop="1">
      <c r="C47" s="392"/>
      <c r="D47" s="181"/>
      <c r="E47" s="55"/>
      <c r="F47" s="56"/>
      <c r="G47" s="57"/>
      <c r="H47" s="60"/>
      <c r="I47" s="60"/>
      <c r="J47" s="61"/>
      <c r="K47" s="78" t="s">
        <v>95</v>
      </c>
      <c r="L47" s="58"/>
      <c r="M47" s="59"/>
      <c r="N47" s="181"/>
      <c r="O47" s="55"/>
      <c r="P47" s="56"/>
      <c r="Q47" s="57"/>
      <c r="R47" s="60"/>
      <c r="S47" s="60"/>
      <c r="T47" s="61"/>
      <c r="U47" s="78" t="s">
        <v>95</v>
      </c>
      <c r="V47" s="58"/>
      <c r="W47" s="59"/>
      <c r="X47" s="401" t="str">
        <f>IFERROR(IF(E47='Defaults &lt;HIDE&gt;'!$H$11,F47*G47*0.746*H47/I47*J47, 1/(1/(G47*0.746*((M47*L47^3)+(M48*L48^3)+(M49*L49^3)+(M50*L50^3)+(M51*L51^3)+(M52*L52^3)+(M53*L53^3)+(M54*L54^3)+(M55*L55^3)+(M56*L56^3))))),"")</f>
        <v/>
      </c>
      <c r="Y47" s="402" t="str">
        <f>IFERROR(IF(O47='Defaults &lt;HIDE&gt;'!$H$11,P47*Q47*0.746*R47/S47*T47, 1/(1/(Q47*0.746*((W47*V47^3)+(W48*V48^3)+(W49*V49^3)+(W50*V50^3)+(W51*V51^3)+(W52*V52^3)+(W53*V53^3)+(W54*V54^3)+(W55*V55^3)+(W56*V56^3))))),"")</f>
        <v/>
      </c>
    </row>
    <row r="48" spans="3:25" s="10" customFormat="1" ht="15.75">
      <c r="C48" s="395"/>
      <c r="D48" s="180"/>
      <c r="E48" s="72"/>
      <c r="F48" s="73"/>
      <c r="G48" s="74"/>
      <c r="H48" s="97"/>
      <c r="I48" s="97"/>
      <c r="J48" s="98"/>
      <c r="K48" s="67" t="s">
        <v>96</v>
      </c>
      <c r="L48" s="159"/>
      <c r="M48" s="160"/>
      <c r="N48" s="180"/>
      <c r="O48" s="72"/>
      <c r="P48" s="73"/>
      <c r="Q48" s="74"/>
      <c r="R48" s="97"/>
      <c r="S48" s="97"/>
      <c r="T48" s="98"/>
      <c r="U48" s="67" t="s">
        <v>96</v>
      </c>
      <c r="V48" s="159"/>
      <c r="W48" s="160"/>
      <c r="X48" s="396"/>
      <c r="Y48" s="397"/>
    </row>
    <row r="49" spans="3:25" s="10" customFormat="1" ht="15.75">
      <c r="C49" s="395"/>
      <c r="D49" s="180"/>
      <c r="E49" s="72"/>
      <c r="F49" s="73"/>
      <c r="G49" s="74"/>
      <c r="H49" s="97"/>
      <c r="I49" s="97"/>
      <c r="J49" s="98"/>
      <c r="K49" s="67" t="s">
        <v>97</v>
      </c>
      <c r="L49" s="161"/>
      <c r="M49" s="162"/>
      <c r="N49" s="180"/>
      <c r="O49" s="72"/>
      <c r="P49" s="73"/>
      <c r="Q49" s="74"/>
      <c r="R49" s="97"/>
      <c r="S49" s="97"/>
      <c r="T49" s="98"/>
      <c r="U49" s="67" t="s">
        <v>97</v>
      </c>
      <c r="V49" s="161"/>
      <c r="W49" s="162"/>
      <c r="X49" s="396"/>
      <c r="Y49" s="397"/>
    </row>
    <row r="50" spans="3:25" s="10" customFormat="1" ht="15.75">
      <c r="C50" s="395"/>
      <c r="D50" s="180"/>
      <c r="E50" s="72"/>
      <c r="F50" s="73"/>
      <c r="G50" s="74"/>
      <c r="H50" s="97"/>
      <c r="I50" s="97"/>
      <c r="J50" s="98"/>
      <c r="K50" s="67" t="s">
        <v>98</v>
      </c>
      <c r="L50" s="161"/>
      <c r="M50" s="162"/>
      <c r="N50" s="180"/>
      <c r="O50" s="72"/>
      <c r="P50" s="73"/>
      <c r="Q50" s="74"/>
      <c r="R50" s="97"/>
      <c r="S50" s="97"/>
      <c r="T50" s="98"/>
      <c r="U50" s="67" t="s">
        <v>98</v>
      </c>
      <c r="V50" s="161"/>
      <c r="W50" s="162"/>
      <c r="X50" s="396"/>
      <c r="Y50" s="397"/>
    </row>
    <row r="51" spans="3:25" s="10" customFormat="1" ht="15.75">
      <c r="C51" s="395"/>
      <c r="D51" s="180"/>
      <c r="E51" s="72"/>
      <c r="F51" s="73"/>
      <c r="G51" s="74"/>
      <c r="H51" s="97"/>
      <c r="I51" s="97"/>
      <c r="J51" s="98"/>
      <c r="K51" s="67" t="s">
        <v>99</v>
      </c>
      <c r="L51" s="161"/>
      <c r="M51" s="162"/>
      <c r="N51" s="180"/>
      <c r="O51" s="72"/>
      <c r="P51" s="73"/>
      <c r="Q51" s="74"/>
      <c r="R51" s="97"/>
      <c r="S51" s="97"/>
      <c r="T51" s="98"/>
      <c r="U51" s="67" t="s">
        <v>99</v>
      </c>
      <c r="V51" s="161"/>
      <c r="W51" s="162"/>
      <c r="X51" s="396"/>
      <c r="Y51" s="397"/>
    </row>
    <row r="52" spans="3:25" s="10" customFormat="1" ht="15.75">
      <c r="C52" s="395">
        <v>4</v>
      </c>
      <c r="D52" s="180"/>
      <c r="E52" s="72"/>
      <c r="F52" s="73"/>
      <c r="G52" s="74"/>
      <c r="H52" s="97"/>
      <c r="I52" s="97"/>
      <c r="J52" s="98"/>
      <c r="K52" s="67" t="s">
        <v>100</v>
      </c>
      <c r="L52" s="161"/>
      <c r="M52" s="162"/>
      <c r="N52" s="180"/>
      <c r="O52" s="72"/>
      <c r="P52" s="73"/>
      <c r="Q52" s="74"/>
      <c r="R52" s="97"/>
      <c r="S52" s="97"/>
      <c r="T52" s="98"/>
      <c r="U52" s="67" t="s">
        <v>100</v>
      </c>
      <c r="V52" s="161"/>
      <c r="W52" s="162"/>
      <c r="X52" s="396"/>
      <c r="Y52" s="397"/>
    </row>
    <row r="53" spans="3:25" s="10" customFormat="1" ht="15.75">
      <c r="C53" s="395"/>
      <c r="D53" s="180"/>
      <c r="E53" s="72"/>
      <c r="F53" s="73"/>
      <c r="G53" s="74"/>
      <c r="H53" s="97"/>
      <c r="I53" s="97"/>
      <c r="J53" s="98"/>
      <c r="K53" s="67" t="s">
        <v>101</v>
      </c>
      <c r="L53" s="161"/>
      <c r="M53" s="162"/>
      <c r="N53" s="180"/>
      <c r="O53" s="72"/>
      <c r="P53" s="73"/>
      <c r="Q53" s="74"/>
      <c r="R53" s="97"/>
      <c r="S53" s="97"/>
      <c r="T53" s="98"/>
      <c r="U53" s="67" t="s">
        <v>101</v>
      </c>
      <c r="V53" s="161"/>
      <c r="W53" s="162"/>
      <c r="X53" s="396"/>
      <c r="Y53" s="397"/>
    </row>
    <row r="54" spans="3:25" s="10" customFormat="1" ht="15.75">
      <c r="C54" s="395"/>
      <c r="D54" s="180"/>
      <c r="E54" s="72"/>
      <c r="F54" s="73"/>
      <c r="G54" s="74"/>
      <c r="H54" s="97"/>
      <c r="I54" s="97"/>
      <c r="J54" s="98"/>
      <c r="K54" s="67" t="s">
        <v>102</v>
      </c>
      <c r="L54" s="161"/>
      <c r="M54" s="162"/>
      <c r="N54" s="180"/>
      <c r="O54" s="72"/>
      <c r="P54" s="73"/>
      <c r="Q54" s="74"/>
      <c r="R54" s="97"/>
      <c r="S54" s="97"/>
      <c r="T54" s="98"/>
      <c r="U54" s="67" t="s">
        <v>102</v>
      </c>
      <c r="V54" s="161"/>
      <c r="W54" s="162"/>
      <c r="X54" s="396"/>
      <c r="Y54" s="397"/>
    </row>
    <row r="55" spans="3:25" s="10" customFormat="1" ht="15.75">
      <c r="C55" s="395"/>
      <c r="D55" s="180"/>
      <c r="E55" s="72"/>
      <c r="F55" s="73"/>
      <c r="G55" s="74"/>
      <c r="H55" s="97"/>
      <c r="I55" s="97"/>
      <c r="J55" s="98"/>
      <c r="K55" s="67" t="s">
        <v>103</v>
      </c>
      <c r="L55" s="161"/>
      <c r="M55" s="162"/>
      <c r="N55" s="180"/>
      <c r="O55" s="72"/>
      <c r="P55" s="73"/>
      <c r="Q55" s="74"/>
      <c r="R55" s="97"/>
      <c r="S55" s="97"/>
      <c r="T55" s="98"/>
      <c r="U55" s="67" t="s">
        <v>103</v>
      </c>
      <c r="V55" s="161"/>
      <c r="W55" s="162"/>
      <c r="X55" s="396"/>
      <c r="Y55" s="397"/>
    </row>
    <row r="56" spans="3:25" s="10" customFormat="1" ht="16.5" thickBot="1">
      <c r="C56" s="398"/>
      <c r="D56" s="182"/>
      <c r="E56" s="89"/>
      <c r="F56" s="76"/>
      <c r="G56" s="107"/>
      <c r="H56" s="97"/>
      <c r="I56" s="97"/>
      <c r="J56" s="98"/>
      <c r="K56" s="67" t="s">
        <v>104</v>
      </c>
      <c r="L56" s="163"/>
      <c r="M56" s="164"/>
      <c r="N56" s="182"/>
      <c r="O56" s="89"/>
      <c r="P56" s="76"/>
      <c r="Q56" s="107"/>
      <c r="R56" s="97"/>
      <c r="S56" s="97"/>
      <c r="T56" s="98"/>
      <c r="U56" s="67" t="s">
        <v>104</v>
      </c>
      <c r="V56" s="163"/>
      <c r="W56" s="164"/>
      <c r="X56" s="399"/>
      <c r="Y56" s="400"/>
    </row>
    <row r="57" spans="3:25" s="10" customFormat="1" ht="16.5" thickTop="1">
      <c r="C57" s="392"/>
      <c r="D57" s="181"/>
      <c r="E57" s="55"/>
      <c r="F57" s="56"/>
      <c r="G57" s="57"/>
      <c r="H57" s="60"/>
      <c r="I57" s="60"/>
      <c r="J57" s="61"/>
      <c r="K57" s="78" t="s">
        <v>95</v>
      </c>
      <c r="L57" s="58"/>
      <c r="M57" s="59"/>
      <c r="N57" s="181"/>
      <c r="O57" s="55"/>
      <c r="P57" s="56"/>
      <c r="Q57" s="57"/>
      <c r="R57" s="60"/>
      <c r="S57" s="60"/>
      <c r="T57" s="61"/>
      <c r="U57" s="78" t="s">
        <v>95</v>
      </c>
      <c r="V57" s="58"/>
      <c r="W57" s="59"/>
      <c r="X57" s="401" t="str">
        <f>IFERROR(IF(E57='Defaults &lt;HIDE&gt;'!$H$11,F57*G57*0.746*H57/I57*J57, 1/(1/(G57*0.746*((M57*L57^3)+(M58*L58^3)+(M59*L59^3)+(M60*L60^3)+(M61*L61^3)+(M62*L62^3)+(M63*L63^3)+(M64*L64^3)+(M65*L65^3)+(M66*L66^3))))),"")</f>
        <v/>
      </c>
      <c r="Y57" s="402" t="str">
        <f>IFERROR(IF(O57='Defaults &lt;HIDE&gt;'!$H$11,P57*Q57*0.746*R57/S57*T57, 1/(1/(Q57*0.746*((W57*V57^3)+(W58*V58^3)+(W59*V59^3)+(W60*V60^3)+(W61*V61^3)+(W62*V62^3)+(W63*V63^3)+(W64*V64^3)+(W65*V65^3)+(W66*V66^3))))),"")</f>
        <v/>
      </c>
    </row>
    <row r="58" spans="3:25" s="10" customFormat="1" ht="15.75">
      <c r="C58" s="395"/>
      <c r="D58" s="180"/>
      <c r="E58" s="72"/>
      <c r="F58" s="73"/>
      <c r="G58" s="74"/>
      <c r="H58" s="97"/>
      <c r="I58" s="97"/>
      <c r="J58" s="98"/>
      <c r="K58" s="67" t="s">
        <v>96</v>
      </c>
      <c r="L58" s="159"/>
      <c r="M58" s="160"/>
      <c r="N58" s="180"/>
      <c r="O58" s="72"/>
      <c r="P58" s="73"/>
      <c r="Q58" s="74"/>
      <c r="R58" s="97"/>
      <c r="S58" s="97"/>
      <c r="T58" s="98"/>
      <c r="U58" s="67" t="s">
        <v>96</v>
      </c>
      <c r="V58" s="159"/>
      <c r="W58" s="160"/>
      <c r="X58" s="396"/>
      <c r="Y58" s="397"/>
    </row>
    <row r="59" spans="3:25" s="10" customFormat="1" ht="15.75">
      <c r="C59" s="395"/>
      <c r="D59" s="180"/>
      <c r="E59" s="72"/>
      <c r="F59" s="73"/>
      <c r="G59" s="74"/>
      <c r="H59" s="97"/>
      <c r="I59" s="97"/>
      <c r="J59" s="98"/>
      <c r="K59" s="67" t="s">
        <v>97</v>
      </c>
      <c r="L59" s="161"/>
      <c r="M59" s="162"/>
      <c r="N59" s="180"/>
      <c r="O59" s="72"/>
      <c r="P59" s="73"/>
      <c r="Q59" s="74"/>
      <c r="R59" s="97"/>
      <c r="S59" s="97"/>
      <c r="T59" s="98"/>
      <c r="U59" s="67" t="s">
        <v>97</v>
      </c>
      <c r="V59" s="161"/>
      <c r="W59" s="162"/>
      <c r="X59" s="396"/>
      <c r="Y59" s="397"/>
    </row>
    <row r="60" spans="3:25" s="10" customFormat="1" ht="15.75">
      <c r="C60" s="395"/>
      <c r="D60" s="180"/>
      <c r="E60" s="72"/>
      <c r="F60" s="73"/>
      <c r="G60" s="74"/>
      <c r="H60" s="97"/>
      <c r="I60" s="97"/>
      <c r="J60" s="98"/>
      <c r="K60" s="67" t="s">
        <v>98</v>
      </c>
      <c r="L60" s="161"/>
      <c r="M60" s="162"/>
      <c r="N60" s="180"/>
      <c r="O60" s="72"/>
      <c r="P60" s="73"/>
      <c r="Q60" s="74"/>
      <c r="R60" s="97"/>
      <c r="S60" s="97"/>
      <c r="T60" s="98"/>
      <c r="U60" s="67" t="s">
        <v>98</v>
      </c>
      <c r="V60" s="161"/>
      <c r="W60" s="162"/>
      <c r="X60" s="396"/>
      <c r="Y60" s="397"/>
    </row>
    <row r="61" spans="3:25" s="10" customFormat="1" ht="15.75">
      <c r="C61" s="395"/>
      <c r="D61" s="180"/>
      <c r="E61" s="72"/>
      <c r="F61" s="73"/>
      <c r="G61" s="74"/>
      <c r="H61" s="97"/>
      <c r="I61" s="97"/>
      <c r="J61" s="98"/>
      <c r="K61" s="67" t="s">
        <v>99</v>
      </c>
      <c r="L61" s="161"/>
      <c r="M61" s="162"/>
      <c r="N61" s="180"/>
      <c r="O61" s="72"/>
      <c r="P61" s="73"/>
      <c r="Q61" s="74"/>
      <c r="R61" s="97"/>
      <c r="S61" s="97"/>
      <c r="T61" s="98"/>
      <c r="U61" s="67" t="s">
        <v>99</v>
      </c>
      <c r="V61" s="161"/>
      <c r="W61" s="162"/>
      <c r="X61" s="396"/>
      <c r="Y61" s="397"/>
    </row>
    <row r="62" spans="3:25" s="10" customFormat="1" ht="15.75">
      <c r="C62" s="395">
        <v>5</v>
      </c>
      <c r="D62" s="180"/>
      <c r="E62" s="72"/>
      <c r="F62" s="73"/>
      <c r="G62" s="74"/>
      <c r="H62" s="97"/>
      <c r="I62" s="97"/>
      <c r="J62" s="98"/>
      <c r="K62" s="67" t="s">
        <v>100</v>
      </c>
      <c r="L62" s="161"/>
      <c r="M62" s="162"/>
      <c r="N62" s="180"/>
      <c r="O62" s="72"/>
      <c r="P62" s="73"/>
      <c r="Q62" s="74"/>
      <c r="R62" s="97"/>
      <c r="S62" s="97"/>
      <c r="T62" s="98"/>
      <c r="U62" s="67" t="s">
        <v>100</v>
      </c>
      <c r="V62" s="161"/>
      <c r="W62" s="162"/>
      <c r="X62" s="396"/>
      <c r="Y62" s="397"/>
    </row>
    <row r="63" spans="3:25" s="10" customFormat="1" ht="15.75">
      <c r="C63" s="395"/>
      <c r="D63" s="180"/>
      <c r="E63" s="72"/>
      <c r="F63" s="73"/>
      <c r="G63" s="74"/>
      <c r="H63" s="97"/>
      <c r="I63" s="97"/>
      <c r="J63" s="98"/>
      <c r="K63" s="67" t="s">
        <v>101</v>
      </c>
      <c r="L63" s="161"/>
      <c r="M63" s="162"/>
      <c r="N63" s="180"/>
      <c r="O63" s="72"/>
      <c r="P63" s="73"/>
      <c r="Q63" s="74"/>
      <c r="R63" s="97"/>
      <c r="S63" s="97"/>
      <c r="T63" s="98"/>
      <c r="U63" s="67" t="s">
        <v>101</v>
      </c>
      <c r="V63" s="161"/>
      <c r="W63" s="162"/>
      <c r="X63" s="396"/>
      <c r="Y63" s="397"/>
    </row>
    <row r="64" spans="3:25" s="10" customFormat="1" ht="15.75">
      <c r="C64" s="395"/>
      <c r="D64" s="180"/>
      <c r="E64" s="72"/>
      <c r="F64" s="73"/>
      <c r="G64" s="74"/>
      <c r="H64" s="97"/>
      <c r="I64" s="97"/>
      <c r="J64" s="98"/>
      <c r="K64" s="67" t="s">
        <v>102</v>
      </c>
      <c r="L64" s="161"/>
      <c r="M64" s="162"/>
      <c r="N64" s="180"/>
      <c r="O64" s="72"/>
      <c r="P64" s="73"/>
      <c r="Q64" s="74"/>
      <c r="R64" s="97"/>
      <c r="S64" s="97"/>
      <c r="T64" s="98"/>
      <c r="U64" s="67" t="s">
        <v>102</v>
      </c>
      <c r="V64" s="161"/>
      <c r="W64" s="162"/>
      <c r="X64" s="396"/>
      <c r="Y64" s="397"/>
    </row>
    <row r="65" spans="3:25" ht="15.75">
      <c r="C65" s="395"/>
      <c r="D65" s="180"/>
      <c r="E65" s="72"/>
      <c r="F65" s="73"/>
      <c r="G65" s="74"/>
      <c r="H65" s="97"/>
      <c r="I65" s="97"/>
      <c r="J65" s="98"/>
      <c r="K65" s="67" t="s">
        <v>103</v>
      </c>
      <c r="L65" s="161"/>
      <c r="M65" s="162"/>
      <c r="N65" s="180"/>
      <c r="O65" s="72"/>
      <c r="P65" s="73"/>
      <c r="Q65" s="74"/>
      <c r="R65" s="97"/>
      <c r="S65" s="97"/>
      <c r="T65" s="98"/>
      <c r="U65" s="67" t="s">
        <v>103</v>
      </c>
      <c r="V65" s="161"/>
      <c r="W65" s="162"/>
      <c r="X65" s="396"/>
      <c r="Y65" s="397"/>
    </row>
    <row r="66" spans="3:25" ht="16.5" thickBot="1">
      <c r="C66" s="398"/>
      <c r="D66" s="182"/>
      <c r="E66" s="89"/>
      <c r="F66" s="76"/>
      <c r="G66" s="107"/>
      <c r="H66" s="97"/>
      <c r="I66" s="97"/>
      <c r="J66" s="98"/>
      <c r="K66" s="67" t="s">
        <v>104</v>
      </c>
      <c r="L66" s="163"/>
      <c r="M66" s="164"/>
      <c r="N66" s="182"/>
      <c r="O66" s="89"/>
      <c r="P66" s="76"/>
      <c r="Q66" s="107"/>
      <c r="R66" s="97"/>
      <c r="S66" s="97"/>
      <c r="T66" s="98"/>
      <c r="U66" s="67" t="s">
        <v>104</v>
      </c>
      <c r="V66" s="163"/>
      <c r="W66" s="164"/>
      <c r="X66" s="399"/>
      <c r="Y66" s="400"/>
    </row>
    <row r="67" spans="3:25" ht="16.5" thickTop="1">
      <c r="C67" s="392"/>
      <c r="D67" s="181"/>
      <c r="E67" s="55"/>
      <c r="F67" s="56"/>
      <c r="G67" s="57"/>
      <c r="H67" s="60"/>
      <c r="I67" s="60"/>
      <c r="J67" s="61"/>
      <c r="K67" s="78" t="s">
        <v>95</v>
      </c>
      <c r="L67" s="58"/>
      <c r="M67" s="59"/>
      <c r="N67" s="181"/>
      <c r="O67" s="55"/>
      <c r="P67" s="56"/>
      <c r="Q67" s="57"/>
      <c r="R67" s="60"/>
      <c r="S67" s="60"/>
      <c r="T67" s="61"/>
      <c r="U67" s="78" t="s">
        <v>95</v>
      </c>
      <c r="V67" s="58"/>
      <c r="W67" s="59"/>
      <c r="X67" s="401" t="str">
        <f>IFERROR(IF(E67='Defaults &lt;HIDE&gt;'!$H$11,F67*G67*0.746*H67/I67*J67, 1/(1/(G67*0.746*((M67*L67^3)+(M68*L68^3)+(M69*L69^3)+(M70*L70^3)+(M71*L71^3)+(M72*L72^3)+(M73*L73^3)+(M74*L74^3)+(M75*L75^3)+(M76*L76^3))))),"")</f>
        <v/>
      </c>
      <c r="Y67" s="402" t="str">
        <f>IFERROR(IF(O67='Defaults &lt;HIDE&gt;'!$H$11,P67*Q67*0.746*R67/S67*T67, 1/(1/(Q67*0.746*((W67*V67^3)+(W68*V68^3)+(W69*V69^3)+(W70*V70^3)+(W71*V71^3)+(W72*V72^3)+(W73*V73^3)+(W74*V74^3)+(W75*V75^3)+(W76*V76^3))))),"")</f>
        <v/>
      </c>
    </row>
    <row r="68" spans="3:25" ht="15.75">
      <c r="C68" s="395"/>
      <c r="D68" s="180"/>
      <c r="E68" s="72"/>
      <c r="F68" s="73"/>
      <c r="G68" s="74"/>
      <c r="H68" s="97"/>
      <c r="I68" s="97"/>
      <c r="J68" s="98"/>
      <c r="K68" s="67" t="s">
        <v>96</v>
      </c>
      <c r="L68" s="159"/>
      <c r="M68" s="160"/>
      <c r="N68" s="180"/>
      <c r="O68" s="72"/>
      <c r="P68" s="73"/>
      <c r="Q68" s="74"/>
      <c r="R68" s="97"/>
      <c r="S68" s="97"/>
      <c r="T68" s="98"/>
      <c r="U68" s="67" t="s">
        <v>96</v>
      </c>
      <c r="V68" s="159"/>
      <c r="W68" s="160"/>
      <c r="X68" s="396"/>
      <c r="Y68" s="397"/>
    </row>
    <row r="69" spans="3:25" ht="15.75">
      <c r="C69" s="395"/>
      <c r="D69" s="180"/>
      <c r="E69" s="72"/>
      <c r="F69" s="73"/>
      <c r="G69" s="74"/>
      <c r="H69" s="97"/>
      <c r="I69" s="97"/>
      <c r="J69" s="98"/>
      <c r="K69" s="67" t="s">
        <v>97</v>
      </c>
      <c r="L69" s="161"/>
      <c r="M69" s="162"/>
      <c r="N69" s="180"/>
      <c r="O69" s="72"/>
      <c r="P69" s="73"/>
      <c r="Q69" s="74"/>
      <c r="R69" s="97"/>
      <c r="S69" s="97"/>
      <c r="T69" s="98"/>
      <c r="U69" s="67" t="s">
        <v>97</v>
      </c>
      <c r="V69" s="161"/>
      <c r="W69" s="162"/>
      <c r="X69" s="396"/>
      <c r="Y69" s="397"/>
    </row>
    <row r="70" spans="3:25" ht="15.75">
      <c r="C70" s="395"/>
      <c r="D70" s="180"/>
      <c r="E70" s="72"/>
      <c r="F70" s="73"/>
      <c r="G70" s="74"/>
      <c r="H70" s="97"/>
      <c r="I70" s="97"/>
      <c r="J70" s="98"/>
      <c r="K70" s="67" t="s">
        <v>98</v>
      </c>
      <c r="L70" s="161"/>
      <c r="M70" s="162"/>
      <c r="N70" s="180"/>
      <c r="O70" s="72"/>
      <c r="P70" s="73"/>
      <c r="Q70" s="74"/>
      <c r="R70" s="97"/>
      <c r="S70" s="97"/>
      <c r="T70" s="98"/>
      <c r="U70" s="67" t="s">
        <v>98</v>
      </c>
      <c r="V70" s="161"/>
      <c r="W70" s="162"/>
      <c r="X70" s="396"/>
      <c r="Y70" s="397"/>
    </row>
    <row r="71" spans="3:25" ht="15.75">
      <c r="C71" s="395"/>
      <c r="D71" s="180"/>
      <c r="E71" s="72"/>
      <c r="F71" s="73"/>
      <c r="G71" s="74"/>
      <c r="H71" s="97"/>
      <c r="I71" s="97"/>
      <c r="J71" s="98"/>
      <c r="K71" s="67" t="s">
        <v>99</v>
      </c>
      <c r="L71" s="161"/>
      <c r="M71" s="162"/>
      <c r="N71" s="180"/>
      <c r="O71" s="72"/>
      <c r="P71" s="73"/>
      <c r="Q71" s="74"/>
      <c r="R71" s="97"/>
      <c r="S71" s="97"/>
      <c r="T71" s="98"/>
      <c r="U71" s="67" t="s">
        <v>99</v>
      </c>
      <c r="V71" s="161"/>
      <c r="W71" s="162"/>
      <c r="X71" s="396"/>
      <c r="Y71" s="397"/>
    </row>
    <row r="72" spans="3:25" ht="15.75">
      <c r="C72" s="395">
        <v>6</v>
      </c>
      <c r="D72" s="180"/>
      <c r="E72" s="72"/>
      <c r="F72" s="73"/>
      <c r="G72" s="74"/>
      <c r="H72" s="97"/>
      <c r="I72" s="97"/>
      <c r="J72" s="98"/>
      <c r="K72" s="67" t="s">
        <v>100</v>
      </c>
      <c r="L72" s="161"/>
      <c r="M72" s="162"/>
      <c r="N72" s="180"/>
      <c r="O72" s="72"/>
      <c r="P72" s="73"/>
      <c r="Q72" s="74"/>
      <c r="R72" s="97"/>
      <c r="S72" s="97"/>
      <c r="T72" s="98"/>
      <c r="U72" s="67" t="s">
        <v>100</v>
      </c>
      <c r="V72" s="161"/>
      <c r="W72" s="162"/>
      <c r="X72" s="396"/>
      <c r="Y72" s="397"/>
    </row>
    <row r="73" spans="3:25" ht="15.75">
      <c r="C73" s="395"/>
      <c r="D73" s="180"/>
      <c r="E73" s="72"/>
      <c r="F73" s="73"/>
      <c r="G73" s="74"/>
      <c r="H73" s="97"/>
      <c r="I73" s="97"/>
      <c r="J73" s="98"/>
      <c r="K73" s="67" t="s">
        <v>101</v>
      </c>
      <c r="L73" s="161"/>
      <c r="M73" s="162"/>
      <c r="N73" s="180"/>
      <c r="O73" s="72"/>
      <c r="P73" s="73"/>
      <c r="Q73" s="74"/>
      <c r="R73" s="97"/>
      <c r="S73" s="97"/>
      <c r="T73" s="98"/>
      <c r="U73" s="67" t="s">
        <v>101</v>
      </c>
      <c r="V73" s="161"/>
      <c r="W73" s="162"/>
      <c r="X73" s="396"/>
      <c r="Y73" s="397"/>
    </row>
    <row r="74" spans="3:25" ht="15.75">
      <c r="C74" s="395"/>
      <c r="D74" s="180"/>
      <c r="E74" s="72"/>
      <c r="F74" s="73"/>
      <c r="G74" s="74"/>
      <c r="H74" s="97"/>
      <c r="I74" s="97"/>
      <c r="J74" s="98"/>
      <c r="K74" s="67" t="s">
        <v>102</v>
      </c>
      <c r="L74" s="161"/>
      <c r="M74" s="162"/>
      <c r="N74" s="180"/>
      <c r="O74" s="72"/>
      <c r="P74" s="73"/>
      <c r="Q74" s="74"/>
      <c r="R74" s="97"/>
      <c r="S74" s="97"/>
      <c r="T74" s="98"/>
      <c r="U74" s="67" t="s">
        <v>102</v>
      </c>
      <c r="V74" s="161"/>
      <c r="W74" s="162"/>
      <c r="X74" s="396"/>
      <c r="Y74" s="397"/>
    </row>
    <row r="75" spans="3:25" ht="15.75">
      <c r="C75" s="395"/>
      <c r="D75" s="180"/>
      <c r="E75" s="72"/>
      <c r="F75" s="73"/>
      <c r="G75" s="74"/>
      <c r="H75" s="97"/>
      <c r="I75" s="97"/>
      <c r="J75" s="98"/>
      <c r="K75" s="67" t="s">
        <v>103</v>
      </c>
      <c r="L75" s="161"/>
      <c r="M75" s="162"/>
      <c r="N75" s="180"/>
      <c r="O75" s="72"/>
      <c r="P75" s="73"/>
      <c r="Q75" s="74"/>
      <c r="R75" s="97"/>
      <c r="S75" s="97"/>
      <c r="T75" s="98"/>
      <c r="U75" s="67" t="s">
        <v>103</v>
      </c>
      <c r="V75" s="161"/>
      <c r="W75" s="162"/>
      <c r="X75" s="396"/>
      <c r="Y75" s="397"/>
    </row>
    <row r="76" spans="3:25" ht="16.5" thickBot="1">
      <c r="C76" s="398"/>
      <c r="D76" s="182"/>
      <c r="E76" s="89"/>
      <c r="F76" s="76"/>
      <c r="G76" s="107"/>
      <c r="H76" s="97"/>
      <c r="I76" s="97"/>
      <c r="J76" s="98"/>
      <c r="K76" s="67" t="s">
        <v>104</v>
      </c>
      <c r="L76" s="163"/>
      <c r="M76" s="164"/>
      <c r="N76" s="182"/>
      <c r="O76" s="89"/>
      <c r="P76" s="76"/>
      <c r="Q76" s="107"/>
      <c r="R76" s="97"/>
      <c r="S76" s="97"/>
      <c r="T76" s="98"/>
      <c r="U76" s="67" t="s">
        <v>104</v>
      </c>
      <c r="V76" s="163"/>
      <c r="W76" s="164"/>
      <c r="X76" s="399"/>
      <c r="Y76" s="400"/>
    </row>
    <row r="77" spans="3:25" ht="16.5" thickTop="1">
      <c r="C77" s="392"/>
      <c r="D77" s="181"/>
      <c r="E77" s="55"/>
      <c r="F77" s="56"/>
      <c r="G77" s="57"/>
      <c r="H77" s="60"/>
      <c r="I77" s="60"/>
      <c r="J77" s="61"/>
      <c r="K77" s="78" t="s">
        <v>95</v>
      </c>
      <c r="L77" s="58"/>
      <c r="M77" s="59"/>
      <c r="N77" s="181"/>
      <c r="O77" s="55"/>
      <c r="P77" s="56"/>
      <c r="Q77" s="57"/>
      <c r="R77" s="60"/>
      <c r="S77" s="60"/>
      <c r="T77" s="61"/>
      <c r="U77" s="78" t="s">
        <v>95</v>
      </c>
      <c r="V77" s="58"/>
      <c r="W77" s="59"/>
      <c r="X77" s="401" t="str">
        <f>IFERROR(IF(E77='Defaults &lt;HIDE&gt;'!$H$11,F77*G77*0.746*H77/I77*J77, 1/(1/(G77*0.746*((M77*L77^3)+(M78*L78^3)+(M79*L79^3)+(M80*L80^3)+(M81*L81^3)+(M82*L82^3)+(M83*L83^3)+(M84*L84^3)+(M85*L85^3)+(M86*L86^3))))),"")</f>
        <v/>
      </c>
      <c r="Y77" s="402" t="str">
        <f>IFERROR(IF(O77='Defaults &lt;HIDE&gt;'!$H$11,P77*Q77*0.746*R77/S77*T77, 1/(1/(Q77*0.746*((W77*V77^3)+(W78*V78^3)+(W79*V79^3)+(W80*V80^3)+(W81*V81^3)+(W82*V82^3)+(W83*V83^3)+(W84*V84^3)+(W85*V85^3)+(W86*V86^3))))),"")</f>
        <v/>
      </c>
    </row>
    <row r="78" spans="3:25" ht="15.75">
      <c r="C78" s="395"/>
      <c r="D78" s="180"/>
      <c r="E78" s="72"/>
      <c r="F78" s="73"/>
      <c r="G78" s="74"/>
      <c r="H78" s="97"/>
      <c r="I78" s="97"/>
      <c r="J78" s="98"/>
      <c r="K78" s="67" t="s">
        <v>96</v>
      </c>
      <c r="L78" s="159"/>
      <c r="M78" s="160"/>
      <c r="N78" s="180"/>
      <c r="O78" s="72"/>
      <c r="P78" s="73"/>
      <c r="Q78" s="74"/>
      <c r="R78" s="97"/>
      <c r="S78" s="97"/>
      <c r="T78" s="98"/>
      <c r="U78" s="67" t="s">
        <v>96</v>
      </c>
      <c r="V78" s="159"/>
      <c r="W78" s="160"/>
      <c r="X78" s="396"/>
      <c r="Y78" s="397"/>
    </row>
    <row r="79" spans="3:25" ht="15.75">
      <c r="C79" s="395"/>
      <c r="D79" s="180"/>
      <c r="E79" s="72"/>
      <c r="F79" s="73"/>
      <c r="G79" s="74"/>
      <c r="H79" s="97"/>
      <c r="I79" s="97"/>
      <c r="J79" s="98"/>
      <c r="K79" s="67" t="s">
        <v>97</v>
      </c>
      <c r="L79" s="161"/>
      <c r="M79" s="162"/>
      <c r="N79" s="180"/>
      <c r="O79" s="72"/>
      <c r="P79" s="73"/>
      <c r="Q79" s="74"/>
      <c r="R79" s="97"/>
      <c r="S79" s="97"/>
      <c r="T79" s="98"/>
      <c r="U79" s="67" t="s">
        <v>97</v>
      </c>
      <c r="V79" s="161"/>
      <c r="W79" s="162"/>
      <c r="X79" s="396"/>
      <c r="Y79" s="397"/>
    </row>
    <row r="80" spans="3:25" ht="15.75">
      <c r="C80" s="395"/>
      <c r="D80" s="180"/>
      <c r="E80" s="72"/>
      <c r="F80" s="73"/>
      <c r="G80" s="74"/>
      <c r="H80" s="97"/>
      <c r="I80" s="97"/>
      <c r="J80" s="98"/>
      <c r="K80" s="67" t="s">
        <v>98</v>
      </c>
      <c r="L80" s="161"/>
      <c r="M80" s="162"/>
      <c r="N80" s="180"/>
      <c r="O80" s="72"/>
      <c r="P80" s="73"/>
      <c r="Q80" s="74"/>
      <c r="R80" s="97"/>
      <c r="S80" s="97"/>
      <c r="T80" s="98"/>
      <c r="U80" s="67" t="s">
        <v>98</v>
      </c>
      <c r="V80" s="161"/>
      <c r="W80" s="162"/>
      <c r="X80" s="396"/>
      <c r="Y80" s="397"/>
    </row>
    <row r="81" spans="3:25" ht="15.75">
      <c r="C81" s="395"/>
      <c r="D81" s="180"/>
      <c r="E81" s="72"/>
      <c r="F81" s="73"/>
      <c r="G81" s="74"/>
      <c r="H81" s="97"/>
      <c r="I81" s="97"/>
      <c r="J81" s="98"/>
      <c r="K81" s="67" t="s">
        <v>99</v>
      </c>
      <c r="L81" s="161"/>
      <c r="M81" s="162"/>
      <c r="N81" s="180"/>
      <c r="O81" s="72"/>
      <c r="P81" s="73"/>
      <c r="Q81" s="74"/>
      <c r="R81" s="97"/>
      <c r="S81" s="97"/>
      <c r="T81" s="98"/>
      <c r="U81" s="67" t="s">
        <v>99</v>
      </c>
      <c r="V81" s="161"/>
      <c r="W81" s="162"/>
      <c r="X81" s="396"/>
      <c r="Y81" s="397"/>
    </row>
    <row r="82" spans="3:25" ht="15.75">
      <c r="C82" s="395">
        <v>7</v>
      </c>
      <c r="D82" s="180"/>
      <c r="E82" s="72"/>
      <c r="F82" s="73"/>
      <c r="G82" s="74"/>
      <c r="H82" s="97"/>
      <c r="I82" s="97"/>
      <c r="J82" s="98"/>
      <c r="K82" s="67" t="s">
        <v>100</v>
      </c>
      <c r="L82" s="161"/>
      <c r="M82" s="162"/>
      <c r="N82" s="180"/>
      <c r="O82" s="72"/>
      <c r="P82" s="73"/>
      <c r="Q82" s="74"/>
      <c r="R82" s="97"/>
      <c r="S82" s="97"/>
      <c r="T82" s="98"/>
      <c r="U82" s="67" t="s">
        <v>100</v>
      </c>
      <c r="V82" s="161"/>
      <c r="W82" s="162"/>
      <c r="X82" s="396"/>
      <c r="Y82" s="397"/>
    </row>
    <row r="83" spans="3:25" ht="15.75">
      <c r="C83" s="395"/>
      <c r="D83" s="180"/>
      <c r="E83" s="72"/>
      <c r="F83" s="73"/>
      <c r="G83" s="74"/>
      <c r="H83" s="97"/>
      <c r="I83" s="97"/>
      <c r="J83" s="98"/>
      <c r="K83" s="67" t="s">
        <v>101</v>
      </c>
      <c r="L83" s="161"/>
      <c r="M83" s="162"/>
      <c r="N83" s="180"/>
      <c r="O83" s="72"/>
      <c r="P83" s="73"/>
      <c r="Q83" s="74"/>
      <c r="R83" s="97"/>
      <c r="S83" s="97"/>
      <c r="T83" s="98"/>
      <c r="U83" s="67" t="s">
        <v>101</v>
      </c>
      <c r="V83" s="161"/>
      <c r="W83" s="162"/>
      <c r="X83" s="396"/>
      <c r="Y83" s="397"/>
    </row>
    <row r="84" spans="3:25" ht="15.75">
      <c r="C84" s="395"/>
      <c r="D84" s="180"/>
      <c r="E84" s="72"/>
      <c r="F84" s="73"/>
      <c r="G84" s="74"/>
      <c r="H84" s="97"/>
      <c r="I84" s="97"/>
      <c r="J84" s="98"/>
      <c r="K84" s="67" t="s">
        <v>102</v>
      </c>
      <c r="L84" s="161"/>
      <c r="M84" s="162"/>
      <c r="N84" s="180"/>
      <c r="O84" s="72"/>
      <c r="P84" s="73"/>
      <c r="Q84" s="74"/>
      <c r="R84" s="97"/>
      <c r="S84" s="97"/>
      <c r="T84" s="98"/>
      <c r="U84" s="67" t="s">
        <v>102</v>
      </c>
      <c r="V84" s="161"/>
      <c r="W84" s="162"/>
      <c r="X84" s="396"/>
      <c r="Y84" s="397"/>
    </row>
    <row r="85" spans="3:25" ht="15.75">
      <c r="C85" s="395"/>
      <c r="D85" s="180"/>
      <c r="E85" s="72"/>
      <c r="F85" s="73"/>
      <c r="G85" s="74"/>
      <c r="H85" s="97"/>
      <c r="I85" s="97"/>
      <c r="J85" s="98"/>
      <c r="K85" s="67" t="s">
        <v>103</v>
      </c>
      <c r="L85" s="161"/>
      <c r="M85" s="162"/>
      <c r="N85" s="180"/>
      <c r="O85" s="72"/>
      <c r="P85" s="73"/>
      <c r="Q85" s="74"/>
      <c r="R85" s="97"/>
      <c r="S85" s="97"/>
      <c r="T85" s="98"/>
      <c r="U85" s="67" t="s">
        <v>103</v>
      </c>
      <c r="V85" s="161"/>
      <c r="W85" s="162"/>
      <c r="X85" s="396"/>
      <c r="Y85" s="397"/>
    </row>
    <row r="86" spans="3:25" ht="16.5" thickBot="1">
      <c r="C86" s="398"/>
      <c r="D86" s="182"/>
      <c r="E86" s="89"/>
      <c r="F86" s="76"/>
      <c r="G86" s="107"/>
      <c r="H86" s="97"/>
      <c r="I86" s="97"/>
      <c r="J86" s="98"/>
      <c r="K86" s="67" t="s">
        <v>104</v>
      </c>
      <c r="L86" s="163"/>
      <c r="M86" s="164"/>
      <c r="N86" s="182"/>
      <c r="O86" s="89"/>
      <c r="P86" s="76"/>
      <c r="Q86" s="107"/>
      <c r="R86" s="97"/>
      <c r="S86" s="97"/>
      <c r="T86" s="98"/>
      <c r="U86" s="67" t="s">
        <v>104</v>
      </c>
      <c r="V86" s="163"/>
      <c r="W86" s="164"/>
      <c r="X86" s="399"/>
      <c r="Y86" s="400"/>
    </row>
    <row r="87" spans="3:25" ht="16.5" thickTop="1">
      <c r="C87" s="392"/>
      <c r="D87" s="181"/>
      <c r="E87" s="55"/>
      <c r="F87" s="56"/>
      <c r="G87" s="57"/>
      <c r="H87" s="60"/>
      <c r="I87" s="60"/>
      <c r="J87" s="61"/>
      <c r="K87" s="78" t="s">
        <v>95</v>
      </c>
      <c r="L87" s="58"/>
      <c r="M87" s="59"/>
      <c r="N87" s="181"/>
      <c r="O87" s="55"/>
      <c r="P87" s="56"/>
      <c r="Q87" s="57"/>
      <c r="R87" s="60"/>
      <c r="S87" s="60"/>
      <c r="T87" s="61"/>
      <c r="U87" s="78" t="s">
        <v>95</v>
      </c>
      <c r="V87" s="58"/>
      <c r="W87" s="59"/>
      <c r="X87" s="401" t="str">
        <f>IFERROR(IF(E87='Defaults &lt;HIDE&gt;'!$H$11,F87*G87*0.746*H87/I87*J87, 1/(1/(G87*0.746*((M87*L87^3)+(M88*L88^3)+(M89*L89^3)+(M90*L90^3)+(M91*L91^3)+(M92*L92^3)+(M93*L93^3)+(M94*L94^3)+(M95*L95^3)+(M96*L96^3))))),"")</f>
        <v/>
      </c>
      <c r="Y87" s="402" t="str">
        <f>IFERROR(IF(O87='Defaults &lt;HIDE&gt;'!$H$11,P87*Q87*0.746*R87/S87*T87, 1/(1/(Q87*0.746*((W87*V87^3)+(W88*V88^3)+(W89*V89^3)+(W90*V90^3)+(W91*V91^3)+(W92*V92^3)+(W93*V93^3)+(W94*V94^3)+(W95*V95^3)+(W96*V96^3))))),"")</f>
        <v/>
      </c>
    </row>
    <row r="88" spans="3:25" ht="15.75">
      <c r="C88" s="395"/>
      <c r="D88" s="180"/>
      <c r="E88" s="72"/>
      <c r="F88" s="73"/>
      <c r="G88" s="74"/>
      <c r="H88" s="97"/>
      <c r="I88" s="97"/>
      <c r="J88" s="98"/>
      <c r="K88" s="67" t="s">
        <v>96</v>
      </c>
      <c r="L88" s="159"/>
      <c r="M88" s="160"/>
      <c r="N88" s="180"/>
      <c r="O88" s="72"/>
      <c r="P88" s="73"/>
      <c r="Q88" s="74"/>
      <c r="R88" s="97"/>
      <c r="S88" s="97"/>
      <c r="T88" s="98"/>
      <c r="U88" s="67" t="s">
        <v>96</v>
      </c>
      <c r="V88" s="159"/>
      <c r="W88" s="160"/>
      <c r="X88" s="396"/>
      <c r="Y88" s="397"/>
    </row>
    <row r="89" spans="3:25" ht="15.75">
      <c r="C89" s="395"/>
      <c r="D89" s="180"/>
      <c r="E89" s="72"/>
      <c r="F89" s="73"/>
      <c r="G89" s="74"/>
      <c r="H89" s="97"/>
      <c r="I89" s="97"/>
      <c r="J89" s="98"/>
      <c r="K89" s="67" t="s">
        <v>97</v>
      </c>
      <c r="L89" s="161"/>
      <c r="M89" s="162"/>
      <c r="N89" s="180"/>
      <c r="O89" s="72"/>
      <c r="P89" s="73"/>
      <c r="Q89" s="74"/>
      <c r="R89" s="97"/>
      <c r="S89" s="97"/>
      <c r="T89" s="98"/>
      <c r="U89" s="67" t="s">
        <v>97</v>
      </c>
      <c r="V89" s="161"/>
      <c r="W89" s="162"/>
      <c r="X89" s="396"/>
      <c r="Y89" s="397"/>
    </row>
    <row r="90" spans="3:25" ht="15.75">
      <c r="C90" s="395"/>
      <c r="D90" s="180"/>
      <c r="E90" s="72"/>
      <c r="F90" s="73"/>
      <c r="G90" s="74"/>
      <c r="H90" s="97"/>
      <c r="I90" s="97"/>
      <c r="J90" s="98"/>
      <c r="K90" s="67" t="s">
        <v>98</v>
      </c>
      <c r="L90" s="161"/>
      <c r="M90" s="162"/>
      <c r="N90" s="180"/>
      <c r="O90" s="72"/>
      <c r="P90" s="73"/>
      <c r="Q90" s="74"/>
      <c r="R90" s="97"/>
      <c r="S90" s="97"/>
      <c r="T90" s="98"/>
      <c r="U90" s="67" t="s">
        <v>98</v>
      </c>
      <c r="V90" s="161"/>
      <c r="W90" s="162"/>
      <c r="X90" s="396"/>
      <c r="Y90" s="397"/>
    </row>
    <row r="91" spans="3:25" ht="15.75">
      <c r="C91" s="395"/>
      <c r="D91" s="180"/>
      <c r="E91" s="72"/>
      <c r="F91" s="73"/>
      <c r="G91" s="74"/>
      <c r="H91" s="97"/>
      <c r="I91" s="97"/>
      <c r="J91" s="98"/>
      <c r="K91" s="67" t="s">
        <v>99</v>
      </c>
      <c r="L91" s="161"/>
      <c r="M91" s="162"/>
      <c r="N91" s="180"/>
      <c r="O91" s="72"/>
      <c r="P91" s="73"/>
      <c r="Q91" s="74"/>
      <c r="R91" s="97"/>
      <c r="S91" s="97"/>
      <c r="T91" s="98"/>
      <c r="U91" s="67" t="s">
        <v>99</v>
      </c>
      <c r="V91" s="161"/>
      <c r="W91" s="162"/>
      <c r="X91" s="396"/>
      <c r="Y91" s="397"/>
    </row>
    <row r="92" spans="3:25" ht="15.75">
      <c r="C92" s="395">
        <v>8</v>
      </c>
      <c r="D92" s="180"/>
      <c r="E92" s="72"/>
      <c r="F92" s="73"/>
      <c r="G92" s="74"/>
      <c r="H92" s="97"/>
      <c r="I92" s="97"/>
      <c r="J92" s="98"/>
      <c r="K92" s="67" t="s">
        <v>100</v>
      </c>
      <c r="L92" s="161"/>
      <c r="M92" s="162"/>
      <c r="N92" s="180"/>
      <c r="O92" s="72"/>
      <c r="P92" s="73"/>
      <c r="Q92" s="74"/>
      <c r="R92" s="97"/>
      <c r="S92" s="97"/>
      <c r="T92" s="98"/>
      <c r="U92" s="67" t="s">
        <v>100</v>
      </c>
      <c r="V92" s="161"/>
      <c r="W92" s="162"/>
      <c r="X92" s="396"/>
      <c r="Y92" s="397"/>
    </row>
    <row r="93" spans="3:25" ht="15.75">
      <c r="C93" s="395"/>
      <c r="D93" s="180"/>
      <c r="E93" s="72"/>
      <c r="F93" s="73"/>
      <c r="G93" s="74"/>
      <c r="H93" s="97"/>
      <c r="I93" s="97"/>
      <c r="J93" s="98"/>
      <c r="K93" s="67" t="s">
        <v>101</v>
      </c>
      <c r="L93" s="161"/>
      <c r="M93" s="162"/>
      <c r="N93" s="180"/>
      <c r="O93" s="72"/>
      <c r="P93" s="73"/>
      <c r="Q93" s="74"/>
      <c r="R93" s="97"/>
      <c r="S93" s="97"/>
      <c r="T93" s="98"/>
      <c r="U93" s="67" t="s">
        <v>101</v>
      </c>
      <c r="V93" s="161"/>
      <c r="W93" s="162"/>
      <c r="X93" s="396"/>
      <c r="Y93" s="397"/>
    </row>
    <row r="94" spans="3:25" ht="15.75">
      <c r="C94" s="395"/>
      <c r="D94" s="180"/>
      <c r="E94" s="72"/>
      <c r="F94" s="73"/>
      <c r="G94" s="74"/>
      <c r="H94" s="97"/>
      <c r="I94" s="97"/>
      <c r="J94" s="98"/>
      <c r="K94" s="67" t="s">
        <v>102</v>
      </c>
      <c r="L94" s="161"/>
      <c r="M94" s="162"/>
      <c r="N94" s="180"/>
      <c r="O94" s="72"/>
      <c r="P94" s="73"/>
      <c r="Q94" s="74"/>
      <c r="R94" s="97"/>
      <c r="S94" s="97"/>
      <c r="T94" s="98"/>
      <c r="U94" s="67" t="s">
        <v>102</v>
      </c>
      <c r="V94" s="161"/>
      <c r="W94" s="162"/>
      <c r="X94" s="396"/>
      <c r="Y94" s="397"/>
    </row>
    <row r="95" spans="3:25" ht="15.75">
      <c r="C95" s="395"/>
      <c r="D95" s="180"/>
      <c r="E95" s="72"/>
      <c r="F95" s="73"/>
      <c r="G95" s="74"/>
      <c r="H95" s="97"/>
      <c r="I95" s="97"/>
      <c r="J95" s="98"/>
      <c r="K95" s="67" t="s">
        <v>103</v>
      </c>
      <c r="L95" s="161"/>
      <c r="M95" s="162"/>
      <c r="N95" s="180"/>
      <c r="O95" s="72"/>
      <c r="P95" s="73"/>
      <c r="Q95" s="74"/>
      <c r="R95" s="97"/>
      <c r="S95" s="97"/>
      <c r="T95" s="98"/>
      <c r="U95" s="67" t="s">
        <v>103</v>
      </c>
      <c r="V95" s="161"/>
      <c r="W95" s="162"/>
      <c r="X95" s="396"/>
      <c r="Y95" s="397"/>
    </row>
    <row r="96" spans="3:25" ht="16.5" thickBot="1">
      <c r="C96" s="398"/>
      <c r="D96" s="182"/>
      <c r="E96" s="89"/>
      <c r="F96" s="76"/>
      <c r="G96" s="107"/>
      <c r="H96" s="97"/>
      <c r="I96" s="97"/>
      <c r="J96" s="98"/>
      <c r="K96" s="67" t="s">
        <v>104</v>
      </c>
      <c r="L96" s="163"/>
      <c r="M96" s="164"/>
      <c r="N96" s="182"/>
      <c r="O96" s="89"/>
      <c r="P96" s="76"/>
      <c r="Q96" s="107"/>
      <c r="R96" s="97"/>
      <c r="S96" s="97"/>
      <c r="T96" s="98"/>
      <c r="U96" s="67" t="s">
        <v>104</v>
      </c>
      <c r="V96" s="163"/>
      <c r="W96" s="164"/>
      <c r="X96" s="399"/>
      <c r="Y96" s="400"/>
    </row>
    <row r="97" spans="3:25" ht="16.5" thickTop="1">
      <c r="C97" s="392"/>
      <c r="D97" s="181"/>
      <c r="E97" s="55"/>
      <c r="F97" s="56"/>
      <c r="G97" s="57"/>
      <c r="H97" s="60"/>
      <c r="I97" s="60"/>
      <c r="J97" s="61"/>
      <c r="K97" s="78" t="s">
        <v>95</v>
      </c>
      <c r="L97" s="58"/>
      <c r="M97" s="59"/>
      <c r="N97" s="181"/>
      <c r="O97" s="55"/>
      <c r="P97" s="56"/>
      <c r="Q97" s="57"/>
      <c r="R97" s="60"/>
      <c r="S97" s="60"/>
      <c r="T97" s="61"/>
      <c r="U97" s="78" t="s">
        <v>95</v>
      </c>
      <c r="V97" s="58"/>
      <c r="W97" s="59"/>
      <c r="X97" s="401" t="str">
        <f>IFERROR(IF(E97='Defaults &lt;HIDE&gt;'!$H$11,F97*G97*0.746*H97/I97*J97, 1/(1/(G97*0.746*((M97*L97^3)+(M98*L98^3)+(M99*L99^3)+(M100*L100^3)+(M101*L101^3)+(M102*L102^3)+(M103*L103^3)+(M104*L104^3)+(M105*L105^3)+(M106*L106^3))))),"")</f>
        <v/>
      </c>
      <c r="Y97" s="402" t="str">
        <f>IFERROR(IF(O97='Defaults &lt;HIDE&gt;'!$H$11,P97*Q97*0.746*R97/S97*T97, 1/(1/(Q97*0.746*((W97*V97^3)+(W98*V98^3)+(W99*V99^3)+(W100*V100^3)+(W101*V101^3)+(W102*V102^3)+(W103*V103^3)+(W104*V104^3)+(W105*V105^3)+(W106*V106^3))))),"")</f>
        <v/>
      </c>
    </row>
    <row r="98" spans="3:25" ht="15.75">
      <c r="C98" s="395"/>
      <c r="D98" s="180"/>
      <c r="E98" s="72"/>
      <c r="F98" s="73"/>
      <c r="G98" s="74"/>
      <c r="H98" s="97"/>
      <c r="I98" s="97"/>
      <c r="J98" s="98"/>
      <c r="K98" s="67" t="s">
        <v>96</v>
      </c>
      <c r="L98" s="159"/>
      <c r="M98" s="160"/>
      <c r="N98" s="180"/>
      <c r="O98" s="72"/>
      <c r="P98" s="73"/>
      <c r="Q98" s="74"/>
      <c r="R98" s="97"/>
      <c r="S98" s="97"/>
      <c r="T98" s="98"/>
      <c r="U98" s="67" t="s">
        <v>96</v>
      </c>
      <c r="V98" s="159"/>
      <c r="W98" s="160"/>
      <c r="X98" s="396"/>
      <c r="Y98" s="397"/>
    </row>
    <row r="99" spans="3:25" ht="15.75">
      <c r="C99" s="395"/>
      <c r="D99" s="180"/>
      <c r="E99" s="72"/>
      <c r="F99" s="73"/>
      <c r="G99" s="74"/>
      <c r="H99" s="97"/>
      <c r="I99" s="97"/>
      <c r="J99" s="98"/>
      <c r="K99" s="67" t="s">
        <v>97</v>
      </c>
      <c r="L99" s="161"/>
      <c r="M99" s="162"/>
      <c r="N99" s="180"/>
      <c r="O99" s="72"/>
      <c r="P99" s="73"/>
      <c r="Q99" s="74"/>
      <c r="R99" s="97"/>
      <c r="S99" s="97"/>
      <c r="T99" s="98"/>
      <c r="U99" s="67" t="s">
        <v>97</v>
      </c>
      <c r="V99" s="161"/>
      <c r="W99" s="162"/>
      <c r="X99" s="396"/>
      <c r="Y99" s="397"/>
    </row>
    <row r="100" spans="3:25" ht="15.75">
      <c r="C100" s="395"/>
      <c r="D100" s="180"/>
      <c r="E100" s="72"/>
      <c r="F100" s="73"/>
      <c r="G100" s="74"/>
      <c r="H100" s="97"/>
      <c r="I100" s="97"/>
      <c r="J100" s="98"/>
      <c r="K100" s="67" t="s">
        <v>98</v>
      </c>
      <c r="L100" s="161"/>
      <c r="M100" s="162"/>
      <c r="N100" s="180"/>
      <c r="O100" s="72"/>
      <c r="P100" s="73"/>
      <c r="Q100" s="74"/>
      <c r="R100" s="97"/>
      <c r="S100" s="97"/>
      <c r="T100" s="98"/>
      <c r="U100" s="67" t="s">
        <v>98</v>
      </c>
      <c r="V100" s="161"/>
      <c r="W100" s="162"/>
      <c r="X100" s="396"/>
      <c r="Y100" s="397"/>
    </row>
    <row r="101" spans="3:25" ht="15.75">
      <c r="C101" s="395"/>
      <c r="D101" s="180"/>
      <c r="E101" s="72"/>
      <c r="F101" s="73"/>
      <c r="G101" s="74"/>
      <c r="H101" s="97"/>
      <c r="I101" s="97"/>
      <c r="J101" s="98"/>
      <c r="K101" s="67" t="s">
        <v>99</v>
      </c>
      <c r="L101" s="161"/>
      <c r="M101" s="162"/>
      <c r="N101" s="180"/>
      <c r="O101" s="72"/>
      <c r="P101" s="73"/>
      <c r="Q101" s="74"/>
      <c r="R101" s="97"/>
      <c r="S101" s="97"/>
      <c r="T101" s="98"/>
      <c r="U101" s="67" t="s">
        <v>99</v>
      </c>
      <c r="V101" s="161"/>
      <c r="W101" s="162"/>
      <c r="X101" s="396"/>
      <c r="Y101" s="397"/>
    </row>
    <row r="102" spans="3:25" ht="15.75">
      <c r="C102" s="395">
        <v>9</v>
      </c>
      <c r="D102" s="180"/>
      <c r="E102" s="72"/>
      <c r="F102" s="73"/>
      <c r="G102" s="74"/>
      <c r="H102" s="97"/>
      <c r="I102" s="97"/>
      <c r="J102" s="98"/>
      <c r="K102" s="67" t="s">
        <v>100</v>
      </c>
      <c r="L102" s="161"/>
      <c r="M102" s="162"/>
      <c r="N102" s="180"/>
      <c r="O102" s="72"/>
      <c r="P102" s="73"/>
      <c r="Q102" s="74"/>
      <c r="R102" s="97"/>
      <c r="S102" s="97"/>
      <c r="T102" s="98"/>
      <c r="U102" s="67" t="s">
        <v>100</v>
      </c>
      <c r="V102" s="161"/>
      <c r="W102" s="162"/>
      <c r="X102" s="396"/>
      <c r="Y102" s="397"/>
    </row>
    <row r="103" spans="3:25" ht="15.75">
      <c r="C103" s="395"/>
      <c r="D103" s="180"/>
      <c r="E103" s="72"/>
      <c r="F103" s="73"/>
      <c r="G103" s="74"/>
      <c r="H103" s="97"/>
      <c r="I103" s="97"/>
      <c r="J103" s="98"/>
      <c r="K103" s="67" t="s">
        <v>101</v>
      </c>
      <c r="L103" s="161"/>
      <c r="M103" s="162"/>
      <c r="N103" s="180"/>
      <c r="O103" s="72"/>
      <c r="P103" s="73"/>
      <c r="Q103" s="74"/>
      <c r="R103" s="97"/>
      <c r="S103" s="97"/>
      <c r="T103" s="98"/>
      <c r="U103" s="67" t="s">
        <v>101</v>
      </c>
      <c r="V103" s="161"/>
      <c r="W103" s="162"/>
      <c r="X103" s="396"/>
      <c r="Y103" s="397"/>
    </row>
    <row r="104" spans="3:25" ht="15.75">
      <c r="C104" s="395"/>
      <c r="D104" s="180"/>
      <c r="E104" s="72"/>
      <c r="F104" s="73"/>
      <c r="G104" s="74"/>
      <c r="H104" s="97"/>
      <c r="I104" s="97"/>
      <c r="J104" s="98"/>
      <c r="K104" s="67" t="s">
        <v>102</v>
      </c>
      <c r="L104" s="161"/>
      <c r="M104" s="162"/>
      <c r="N104" s="180"/>
      <c r="O104" s="72"/>
      <c r="P104" s="73"/>
      <c r="Q104" s="74"/>
      <c r="R104" s="97"/>
      <c r="S104" s="97"/>
      <c r="T104" s="98"/>
      <c r="U104" s="67" t="s">
        <v>102</v>
      </c>
      <c r="V104" s="161"/>
      <c r="W104" s="162"/>
      <c r="X104" s="396"/>
      <c r="Y104" s="397"/>
    </row>
    <row r="105" spans="3:25" ht="15.75">
      <c r="C105" s="395"/>
      <c r="D105" s="180"/>
      <c r="E105" s="72"/>
      <c r="F105" s="73"/>
      <c r="G105" s="74"/>
      <c r="H105" s="97"/>
      <c r="I105" s="97"/>
      <c r="J105" s="98"/>
      <c r="K105" s="67" t="s">
        <v>103</v>
      </c>
      <c r="L105" s="161"/>
      <c r="M105" s="162"/>
      <c r="N105" s="180"/>
      <c r="O105" s="72"/>
      <c r="P105" s="73"/>
      <c r="Q105" s="74"/>
      <c r="R105" s="97"/>
      <c r="S105" s="97"/>
      <c r="T105" s="98"/>
      <c r="U105" s="67" t="s">
        <v>103</v>
      </c>
      <c r="V105" s="161"/>
      <c r="W105" s="162"/>
      <c r="X105" s="396"/>
      <c r="Y105" s="397"/>
    </row>
    <row r="106" spans="3:25" ht="16.5" thickBot="1">
      <c r="C106" s="398"/>
      <c r="D106" s="182"/>
      <c r="E106" s="89"/>
      <c r="F106" s="76"/>
      <c r="G106" s="107"/>
      <c r="H106" s="97"/>
      <c r="I106" s="97"/>
      <c r="J106" s="98"/>
      <c r="K106" s="67" t="s">
        <v>104</v>
      </c>
      <c r="L106" s="163"/>
      <c r="M106" s="164"/>
      <c r="N106" s="182"/>
      <c r="O106" s="89"/>
      <c r="P106" s="76"/>
      <c r="Q106" s="107"/>
      <c r="R106" s="97"/>
      <c r="S106" s="97"/>
      <c r="T106" s="98"/>
      <c r="U106" s="67" t="s">
        <v>104</v>
      </c>
      <c r="V106" s="163"/>
      <c r="W106" s="164"/>
      <c r="X106" s="399"/>
      <c r="Y106" s="400"/>
    </row>
    <row r="107" spans="3:25" ht="16.5" thickTop="1">
      <c r="C107" s="392"/>
      <c r="D107" s="181"/>
      <c r="E107" s="55"/>
      <c r="F107" s="56"/>
      <c r="G107" s="57"/>
      <c r="H107" s="60"/>
      <c r="I107" s="60"/>
      <c r="J107" s="61"/>
      <c r="K107" s="78" t="s">
        <v>95</v>
      </c>
      <c r="L107" s="58"/>
      <c r="M107" s="59"/>
      <c r="N107" s="181"/>
      <c r="O107" s="55"/>
      <c r="P107" s="56"/>
      <c r="Q107" s="57"/>
      <c r="R107" s="60"/>
      <c r="S107" s="60"/>
      <c r="T107" s="61"/>
      <c r="U107" s="78" t="s">
        <v>95</v>
      </c>
      <c r="V107" s="58"/>
      <c r="W107" s="59"/>
      <c r="X107" s="401" t="str">
        <f>IFERROR(IF(E107='Defaults &lt;HIDE&gt;'!$H$11,F107*G107*0.746*H107/I107*J107, 1/(1/(G107*0.746*((M107*L107^3)+(M108*L108^3)+(M109*L109^3)+(M110*L110^3)+(M111*L111^3)+(M112*L112^3)+(M113*L113^3)+(M114*L114^3)+(M115*L115^3)+(M116*L116^3))))),"")</f>
        <v/>
      </c>
      <c r="Y107" s="402" t="str">
        <f>IFERROR(IF(O107='Defaults &lt;HIDE&gt;'!$H$11,P107*Q107*0.746*R107/S107*T107, 1/(1/(Q107*0.746*((W107*V107^3)+(W108*V108^3)+(W109*V109^3)+(W110*V110^3)+(W111*V111^3)+(W112*V112^3)+(W113*V113^3)+(W114*V114^3)+(W115*V115^3)+(W116*V116^3))))),"")</f>
        <v/>
      </c>
    </row>
    <row r="108" spans="3:25" ht="15.75">
      <c r="C108" s="395"/>
      <c r="D108" s="180"/>
      <c r="E108" s="72"/>
      <c r="F108" s="73"/>
      <c r="G108" s="74"/>
      <c r="H108" s="97"/>
      <c r="I108" s="97"/>
      <c r="J108" s="98"/>
      <c r="K108" s="67" t="s">
        <v>96</v>
      </c>
      <c r="L108" s="159"/>
      <c r="M108" s="160"/>
      <c r="N108" s="180"/>
      <c r="O108" s="72"/>
      <c r="P108" s="73"/>
      <c r="Q108" s="74"/>
      <c r="R108" s="97"/>
      <c r="S108" s="97"/>
      <c r="T108" s="98"/>
      <c r="U108" s="67" t="s">
        <v>96</v>
      </c>
      <c r="V108" s="159"/>
      <c r="W108" s="160"/>
      <c r="X108" s="396"/>
      <c r="Y108" s="397"/>
    </row>
    <row r="109" spans="3:25" ht="15.75">
      <c r="C109" s="395"/>
      <c r="D109" s="180"/>
      <c r="E109" s="72"/>
      <c r="F109" s="73"/>
      <c r="G109" s="74"/>
      <c r="H109" s="97"/>
      <c r="I109" s="97"/>
      <c r="J109" s="98"/>
      <c r="K109" s="67" t="s">
        <v>97</v>
      </c>
      <c r="L109" s="161"/>
      <c r="M109" s="162"/>
      <c r="N109" s="180"/>
      <c r="O109" s="72"/>
      <c r="P109" s="73"/>
      <c r="Q109" s="74"/>
      <c r="R109" s="97"/>
      <c r="S109" s="97"/>
      <c r="T109" s="98"/>
      <c r="U109" s="67" t="s">
        <v>97</v>
      </c>
      <c r="V109" s="161"/>
      <c r="W109" s="162"/>
      <c r="X109" s="396"/>
      <c r="Y109" s="397"/>
    </row>
    <row r="110" spans="3:25" ht="15.75">
      <c r="C110" s="395"/>
      <c r="D110" s="180"/>
      <c r="E110" s="72"/>
      <c r="F110" s="73"/>
      <c r="G110" s="74"/>
      <c r="H110" s="97"/>
      <c r="I110" s="97"/>
      <c r="J110" s="98"/>
      <c r="K110" s="67" t="s">
        <v>98</v>
      </c>
      <c r="L110" s="161"/>
      <c r="M110" s="162"/>
      <c r="N110" s="180"/>
      <c r="O110" s="72"/>
      <c r="P110" s="73"/>
      <c r="Q110" s="74"/>
      <c r="R110" s="97"/>
      <c r="S110" s="97"/>
      <c r="T110" s="98"/>
      <c r="U110" s="67" t="s">
        <v>98</v>
      </c>
      <c r="V110" s="161"/>
      <c r="W110" s="162"/>
      <c r="X110" s="396"/>
      <c r="Y110" s="397"/>
    </row>
    <row r="111" spans="3:25" ht="15.75">
      <c r="C111" s="395"/>
      <c r="D111" s="180"/>
      <c r="E111" s="72"/>
      <c r="F111" s="73"/>
      <c r="G111" s="74"/>
      <c r="H111" s="97"/>
      <c r="I111" s="97"/>
      <c r="J111" s="98"/>
      <c r="K111" s="67" t="s">
        <v>99</v>
      </c>
      <c r="L111" s="161"/>
      <c r="M111" s="162"/>
      <c r="N111" s="180"/>
      <c r="O111" s="72"/>
      <c r="P111" s="73"/>
      <c r="Q111" s="74"/>
      <c r="R111" s="97"/>
      <c r="S111" s="97"/>
      <c r="T111" s="98"/>
      <c r="U111" s="67" t="s">
        <v>99</v>
      </c>
      <c r="V111" s="161"/>
      <c r="W111" s="162"/>
      <c r="X111" s="396"/>
      <c r="Y111" s="397"/>
    </row>
    <row r="112" spans="3:25" ht="15.75">
      <c r="C112" s="395">
        <v>10</v>
      </c>
      <c r="D112" s="180"/>
      <c r="E112" s="72"/>
      <c r="F112" s="73"/>
      <c r="G112" s="74"/>
      <c r="H112" s="97"/>
      <c r="I112" s="97"/>
      <c r="J112" s="98"/>
      <c r="K112" s="67" t="s">
        <v>100</v>
      </c>
      <c r="L112" s="161"/>
      <c r="M112" s="162"/>
      <c r="N112" s="180"/>
      <c r="O112" s="72"/>
      <c r="P112" s="73"/>
      <c r="Q112" s="74"/>
      <c r="R112" s="97"/>
      <c r="S112" s="97"/>
      <c r="T112" s="98"/>
      <c r="U112" s="67" t="s">
        <v>100</v>
      </c>
      <c r="V112" s="161"/>
      <c r="W112" s="162"/>
      <c r="X112" s="396"/>
      <c r="Y112" s="397"/>
    </row>
    <row r="113" spans="3:25" ht="15.75">
      <c r="C113" s="395"/>
      <c r="D113" s="180"/>
      <c r="E113" s="72"/>
      <c r="F113" s="73"/>
      <c r="G113" s="74"/>
      <c r="H113" s="97"/>
      <c r="I113" s="97"/>
      <c r="J113" s="98"/>
      <c r="K113" s="67" t="s">
        <v>101</v>
      </c>
      <c r="L113" s="161"/>
      <c r="M113" s="162"/>
      <c r="N113" s="180"/>
      <c r="O113" s="72"/>
      <c r="P113" s="73"/>
      <c r="Q113" s="74"/>
      <c r="R113" s="97"/>
      <c r="S113" s="97"/>
      <c r="T113" s="98"/>
      <c r="U113" s="67" t="s">
        <v>101</v>
      </c>
      <c r="V113" s="161"/>
      <c r="W113" s="162"/>
      <c r="X113" s="396"/>
      <c r="Y113" s="397"/>
    </row>
    <row r="114" spans="3:25" ht="15.75">
      <c r="C114" s="395"/>
      <c r="D114" s="180"/>
      <c r="E114" s="72"/>
      <c r="F114" s="73"/>
      <c r="G114" s="74"/>
      <c r="H114" s="97"/>
      <c r="I114" s="97"/>
      <c r="J114" s="98"/>
      <c r="K114" s="67" t="s">
        <v>102</v>
      </c>
      <c r="L114" s="161"/>
      <c r="M114" s="162"/>
      <c r="N114" s="180"/>
      <c r="O114" s="72"/>
      <c r="P114" s="73"/>
      <c r="Q114" s="74"/>
      <c r="R114" s="97"/>
      <c r="S114" s="97"/>
      <c r="T114" s="98"/>
      <c r="U114" s="67" t="s">
        <v>102</v>
      </c>
      <c r="V114" s="161"/>
      <c r="W114" s="162"/>
      <c r="X114" s="396"/>
      <c r="Y114" s="397"/>
    </row>
    <row r="115" spans="3:25" ht="15.75">
      <c r="C115" s="395"/>
      <c r="D115" s="180"/>
      <c r="E115" s="72"/>
      <c r="F115" s="73"/>
      <c r="G115" s="74"/>
      <c r="H115" s="97"/>
      <c r="I115" s="97"/>
      <c r="J115" s="98"/>
      <c r="K115" s="67" t="s">
        <v>103</v>
      </c>
      <c r="L115" s="161"/>
      <c r="M115" s="162"/>
      <c r="N115" s="180"/>
      <c r="O115" s="72"/>
      <c r="P115" s="73"/>
      <c r="Q115" s="74"/>
      <c r="R115" s="97"/>
      <c r="S115" s="97"/>
      <c r="T115" s="98"/>
      <c r="U115" s="67" t="s">
        <v>103</v>
      </c>
      <c r="V115" s="161"/>
      <c r="W115" s="162"/>
      <c r="X115" s="396"/>
      <c r="Y115" s="397"/>
    </row>
    <row r="116" spans="3:25" ht="16.5" thickBot="1">
      <c r="C116" s="398"/>
      <c r="D116" s="183"/>
      <c r="E116" s="109"/>
      <c r="F116" s="110"/>
      <c r="G116" s="111"/>
      <c r="H116" s="112"/>
      <c r="I116" s="112"/>
      <c r="J116" s="113"/>
      <c r="K116" s="82" t="s">
        <v>104</v>
      </c>
      <c r="L116" s="163"/>
      <c r="M116" s="164"/>
      <c r="N116" s="183"/>
      <c r="O116" s="109"/>
      <c r="P116" s="110"/>
      <c r="Q116" s="111"/>
      <c r="R116" s="112"/>
      <c r="S116" s="112"/>
      <c r="T116" s="113"/>
      <c r="U116" s="82" t="s">
        <v>104</v>
      </c>
      <c r="V116" s="163"/>
      <c r="W116" s="164"/>
      <c r="X116" s="403"/>
      <c r="Y116" s="400"/>
    </row>
    <row r="117" spans="3:25" ht="16.5" hidden="1" thickTop="1">
      <c r="C117" s="404"/>
      <c r="D117" s="71"/>
      <c r="E117" s="72"/>
      <c r="F117" s="73"/>
      <c r="G117" s="74"/>
      <c r="H117" s="75"/>
      <c r="I117" s="75"/>
      <c r="J117" s="76"/>
      <c r="K117" s="62" t="s">
        <v>95</v>
      </c>
      <c r="L117" s="63"/>
      <c r="M117" s="77"/>
      <c r="N117" s="71"/>
      <c r="O117" s="72"/>
      <c r="P117" s="73"/>
      <c r="Q117" s="74"/>
      <c r="R117" s="75"/>
      <c r="S117" s="75"/>
      <c r="T117" s="76"/>
      <c r="U117" s="62" t="s">
        <v>95</v>
      </c>
      <c r="V117" s="63"/>
      <c r="W117" s="64"/>
      <c r="X117" s="405" t="str">
        <f>IFERROR(IF(E117='Defaults &lt;HIDE&gt;'!$H$11,F117*G117*0.746*H117/I117*J117, 1/(1/(G117*0.746*((M117*L117^3)+(M118*L118^3)+(M119*L119^3)+(M120*L120^3)+(M121*L121^3)+(M122*L122^3)+(M123*L123^3)+(M124*L124^3)+(M125*L125^3)+(M126*L126^3))))),"")</f>
        <v/>
      </c>
      <c r="Y117" s="402" t="str">
        <f>IFERROR(IF(O117='Defaults &lt;HIDE&gt;'!$H$11,P117*Q117*0.746*R117/S117*T117, 1/(1/(Q117*0.746*((W117*V117^3)+(W118*V118^3)+(W119*V119^3)+(W120*V120^3)+(W121*V121^3)+(W122*V122^3)+(W123*V123^3)+(W124*V124^3)+(W125*V125^3)+(W126*V126^3))))),"")</f>
        <v/>
      </c>
    </row>
    <row r="118" spans="3:25" ht="15.75" hidden="1">
      <c r="C118" s="404"/>
      <c r="D118" s="71"/>
      <c r="E118" s="72"/>
      <c r="F118" s="73"/>
      <c r="G118" s="74"/>
      <c r="H118" s="97"/>
      <c r="I118" s="97"/>
      <c r="J118" s="98"/>
      <c r="K118" s="67" t="s">
        <v>96</v>
      </c>
      <c r="L118" s="66"/>
      <c r="M118" s="80"/>
      <c r="N118" s="71"/>
      <c r="O118" s="72"/>
      <c r="P118" s="73"/>
      <c r="Q118" s="74"/>
      <c r="R118" s="97"/>
      <c r="S118" s="97"/>
      <c r="T118" s="98"/>
      <c r="U118" s="67" t="s">
        <v>96</v>
      </c>
      <c r="V118" s="66"/>
      <c r="W118" s="68"/>
      <c r="X118" s="405"/>
      <c r="Y118" s="397"/>
    </row>
    <row r="119" spans="3:25" ht="15.75" hidden="1">
      <c r="C119" s="404"/>
      <c r="D119" s="71"/>
      <c r="E119" s="72"/>
      <c r="F119" s="73"/>
      <c r="G119" s="74"/>
      <c r="H119" s="97"/>
      <c r="I119" s="97"/>
      <c r="J119" s="98"/>
      <c r="K119" s="67" t="s">
        <v>97</v>
      </c>
      <c r="L119" s="66"/>
      <c r="M119" s="80"/>
      <c r="N119" s="71"/>
      <c r="O119" s="72"/>
      <c r="P119" s="73"/>
      <c r="Q119" s="74"/>
      <c r="R119" s="97"/>
      <c r="S119" s="97"/>
      <c r="T119" s="98"/>
      <c r="U119" s="67" t="s">
        <v>97</v>
      </c>
      <c r="V119" s="66"/>
      <c r="W119" s="68"/>
      <c r="X119" s="405"/>
      <c r="Y119" s="397"/>
    </row>
    <row r="120" spans="3:25" ht="15.75" hidden="1">
      <c r="C120" s="404"/>
      <c r="D120" s="71"/>
      <c r="E120" s="72"/>
      <c r="F120" s="73"/>
      <c r="G120" s="74"/>
      <c r="H120" s="97"/>
      <c r="I120" s="97"/>
      <c r="J120" s="98"/>
      <c r="K120" s="67" t="s">
        <v>98</v>
      </c>
      <c r="L120" s="66"/>
      <c r="M120" s="80"/>
      <c r="N120" s="71"/>
      <c r="O120" s="72"/>
      <c r="P120" s="73"/>
      <c r="Q120" s="74"/>
      <c r="R120" s="97"/>
      <c r="S120" s="97"/>
      <c r="T120" s="98"/>
      <c r="U120" s="67" t="s">
        <v>98</v>
      </c>
      <c r="V120" s="66"/>
      <c r="W120" s="68"/>
      <c r="X120" s="405"/>
      <c r="Y120" s="397"/>
    </row>
    <row r="121" spans="3:25" ht="15.75" hidden="1">
      <c r="C121" s="404"/>
      <c r="D121" s="71"/>
      <c r="E121" s="72"/>
      <c r="F121" s="73"/>
      <c r="G121" s="74"/>
      <c r="H121" s="97"/>
      <c r="I121" s="97"/>
      <c r="J121" s="98"/>
      <c r="K121" s="67" t="s">
        <v>99</v>
      </c>
      <c r="L121" s="66"/>
      <c r="M121" s="80"/>
      <c r="N121" s="71"/>
      <c r="O121" s="72"/>
      <c r="P121" s="73"/>
      <c r="Q121" s="74"/>
      <c r="R121" s="97"/>
      <c r="S121" s="97"/>
      <c r="T121" s="98"/>
      <c r="U121" s="67" t="s">
        <v>99</v>
      </c>
      <c r="V121" s="66"/>
      <c r="W121" s="68"/>
      <c r="X121" s="405"/>
      <c r="Y121" s="397"/>
    </row>
    <row r="122" spans="3:25" ht="15.75" hidden="1">
      <c r="C122" s="404">
        <v>11</v>
      </c>
      <c r="D122" s="71"/>
      <c r="E122" s="72"/>
      <c r="F122" s="73"/>
      <c r="G122" s="74"/>
      <c r="H122" s="97"/>
      <c r="I122" s="97"/>
      <c r="J122" s="98"/>
      <c r="K122" s="67" t="s">
        <v>100</v>
      </c>
      <c r="L122" s="66"/>
      <c r="M122" s="80"/>
      <c r="N122" s="71"/>
      <c r="O122" s="72"/>
      <c r="P122" s="73"/>
      <c r="Q122" s="74"/>
      <c r="R122" s="97"/>
      <c r="S122" s="97"/>
      <c r="T122" s="98"/>
      <c r="U122" s="67" t="s">
        <v>100</v>
      </c>
      <c r="V122" s="66"/>
      <c r="W122" s="68"/>
      <c r="X122" s="405"/>
      <c r="Y122" s="397"/>
    </row>
    <row r="123" spans="3:25" ht="15.75" hidden="1">
      <c r="C123" s="404"/>
      <c r="D123" s="71"/>
      <c r="E123" s="72"/>
      <c r="F123" s="73"/>
      <c r="G123" s="74"/>
      <c r="H123" s="97"/>
      <c r="I123" s="97"/>
      <c r="J123" s="98"/>
      <c r="K123" s="67" t="s">
        <v>101</v>
      </c>
      <c r="L123" s="66"/>
      <c r="M123" s="80"/>
      <c r="N123" s="71"/>
      <c r="O123" s="72"/>
      <c r="P123" s="73"/>
      <c r="Q123" s="74"/>
      <c r="R123" s="97"/>
      <c r="S123" s="97"/>
      <c r="T123" s="98"/>
      <c r="U123" s="67" t="s">
        <v>101</v>
      </c>
      <c r="V123" s="66"/>
      <c r="W123" s="68"/>
      <c r="X123" s="405"/>
      <c r="Y123" s="397"/>
    </row>
    <row r="124" spans="3:25" ht="15.75" hidden="1">
      <c r="C124" s="404"/>
      <c r="D124" s="71"/>
      <c r="E124" s="72"/>
      <c r="F124" s="73"/>
      <c r="G124" s="74"/>
      <c r="H124" s="97"/>
      <c r="I124" s="97"/>
      <c r="J124" s="98"/>
      <c r="K124" s="67" t="s">
        <v>102</v>
      </c>
      <c r="L124" s="66"/>
      <c r="M124" s="80"/>
      <c r="N124" s="71"/>
      <c r="O124" s="72"/>
      <c r="P124" s="73"/>
      <c r="Q124" s="74"/>
      <c r="R124" s="97"/>
      <c r="S124" s="97"/>
      <c r="T124" s="98"/>
      <c r="U124" s="67" t="s">
        <v>102</v>
      </c>
      <c r="V124" s="66"/>
      <c r="W124" s="68"/>
      <c r="X124" s="405"/>
      <c r="Y124" s="397"/>
    </row>
    <row r="125" spans="3:25" ht="15.75" hidden="1">
      <c r="C125" s="404"/>
      <c r="D125" s="71"/>
      <c r="E125" s="72"/>
      <c r="F125" s="73"/>
      <c r="G125" s="74"/>
      <c r="H125" s="97"/>
      <c r="I125" s="97"/>
      <c r="J125" s="98"/>
      <c r="K125" s="67" t="s">
        <v>103</v>
      </c>
      <c r="L125" s="66"/>
      <c r="M125" s="80"/>
      <c r="N125" s="71"/>
      <c r="O125" s="72"/>
      <c r="P125" s="73"/>
      <c r="Q125" s="74"/>
      <c r="R125" s="97"/>
      <c r="S125" s="97"/>
      <c r="T125" s="98"/>
      <c r="U125" s="67" t="s">
        <v>103</v>
      </c>
      <c r="V125" s="66"/>
      <c r="W125" s="68"/>
      <c r="X125" s="405"/>
      <c r="Y125" s="397"/>
    </row>
    <row r="126" spans="3:25" ht="15.75" hidden="1">
      <c r="C126" s="406"/>
      <c r="D126" s="108"/>
      <c r="E126" s="109"/>
      <c r="F126" s="110"/>
      <c r="G126" s="111"/>
      <c r="H126" s="112"/>
      <c r="I126" s="112"/>
      <c r="J126" s="113"/>
      <c r="K126" s="82" t="s">
        <v>104</v>
      </c>
      <c r="L126" s="70"/>
      <c r="M126" s="83"/>
      <c r="N126" s="108"/>
      <c r="O126" s="109"/>
      <c r="P126" s="110"/>
      <c r="Q126" s="111"/>
      <c r="R126" s="112"/>
      <c r="S126" s="112"/>
      <c r="T126" s="113"/>
      <c r="U126" s="82" t="s">
        <v>104</v>
      </c>
      <c r="V126" s="70"/>
      <c r="W126" s="84"/>
      <c r="X126" s="407"/>
      <c r="Y126" s="400"/>
    </row>
    <row r="127" spans="3:25" ht="15.75" hidden="1">
      <c r="C127" s="408"/>
      <c r="D127" s="54"/>
      <c r="E127" s="55"/>
      <c r="F127" s="56"/>
      <c r="G127" s="57"/>
      <c r="H127" s="60"/>
      <c r="I127" s="60"/>
      <c r="J127" s="61"/>
      <c r="K127" s="78" t="s">
        <v>95</v>
      </c>
      <c r="L127" s="58"/>
      <c r="M127" s="81"/>
      <c r="N127" s="54"/>
      <c r="O127" s="55"/>
      <c r="P127" s="56"/>
      <c r="Q127" s="57"/>
      <c r="R127" s="60"/>
      <c r="S127" s="60"/>
      <c r="T127" s="61"/>
      <c r="U127" s="78" t="s">
        <v>95</v>
      </c>
      <c r="V127" s="58"/>
      <c r="W127" s="79"/>
      <c r="X127" s="409" t="str">
        <f>IFERROR(IF(E127='Defaults &lt;HIDE&gt;'!$H$11,F127*G127*0.746*H127/I127*J127, 1/(1/(G127*0.746*((M127*L127^3)+(M128*L128^3)+(M129*L129^3)+(M130*L130^3)+(M131*L131^3)+(M132*L132^3)+(M133*L133^3)+(M134*L134^3)+(M135*L135^3)+(M136*L136^3))))),"")</f>
        <v/>
      </c>
      <c r="Y127" s="402" t="str">
        <f>IFERROR(IF(O127='Defaults &lt;HIDE&gt;'!$H$11,P127*Q127*0.746*R127/S127*T127, 1/(1/(Q127*0.746*((W127*V127^3)+(W128*V128^3)+(W129*V129^3)+(W130*V130^3)+(W131*V131^3)+(W132*V132^3)+(W133*V133^3)+(W134*V134^3)+(W135*V135^3)+(W136*V136^3))))),"")</f>
        <v/>
      </c>
    </row>
    <row r="128" spans="3:25" ht="15.75" hidden="1">
      <c r="C128" s="404"/>
      <c r="D128" s="71"/>
      <c r="E128" s="72"/>
      <c r="F128" s="73"/>
      <c r="G128" s="74"/>
      <c r="H128" s="97"/>
      <c r="I128" s="97"/>
      <c r="J128" s="98"/>
      <c r="K128" s="67" t="s">
        <v>96</v>
      </c>
      <c r="L128" s="66"/>
      <c r="M128" s="80"/>
      <c r="N128" s="71"/>
      <c r="O128" s="72"/>
      <c r="P128" s="73"/>
      <c r="Q128" s="74"/>
      <c r="R128" s="97"/>
      <c r="S128" s="97"/>
      <c r="T128" s="98"/>
      <c r="U128" s="67" t="s">
        <v>96</v>
      </c>
      <c r="V128" s="66"/>
      <c r="W128" s="68"/>
      <c r="X128" s="405"/>
      <c r="Y128" s="397"/>
    </row>
    <row r="129" spans="3:25" ht="15.75" hidden="1">
      <c r="C129" s="404"/>
      <c r="D129" s="71"/>
      <c r="E129" s="72"/>
      <c r="F129" s="73"/>
      <c r="G129" s="74"/>
      <c r="H129" s="97"/>
      <c r="I129" s="97"/>
      <c r="J129" s="98"/>
      <c r="K129" s="67" t="s">
        <v>97</v>
      </c>
      <c r="L129" s="66"/>
      <c r="M129" s="80"/>
      <c r="N129" s="71"/>
      <c r="O129" s="72"/>
      <c r="P129" s="73"/>
      <c r="Q129" s="74"/>
      <c r="R129" s="97"/>
      <c r="S129" s="97"/>
      <c r="T129" s="98"/>
      <c r="U129" s="67" t="s">
        <v>97</v>
      </c>
      <c r="V129" s="66"/>
      <c r="W129" s="68"/>
      <c r="X129" s="405"/>
      <c r="Y129" s="397"/>
    </row>
    <row r="130" spans="3:25" ht="15.75" hidden="1">
      <c r="C130" s="404"/>
      <c r="D130" s="71"/>
      <c r="E130" s="72"/>
      <c r="F130" s="73"/>
      <c r="G130" s="74"/>
      <c r="H130" s="97"/>
      <c r="I130" s="97"/>
      <c r="J130" s="98"/>
      <c r="K130" s="67" t="s">
        <v>98</v>
      </c>
      <c r="L130" s="66"/>
      <c r="M130" s="80"/>
      <c r="N130" s="71"/>
      <c r="O130" s="72"/>
      <c r="P130" s="73"/>
      <c r="Q130" s="74"/>
      <c r="R130" s="97"/>
      <c r="S130" s="97"/>
      <c r="T130" s="98"/>
      <c r="U130" s="67" t="s">
        <v>98</v>
      </c>
      <c r="V130" s="66"/>
      <c r="W130" s="68"/>
      <c r="X130" s="405"/>
      <c r="Y130" s="397"/>
    </row>
    <row r="131" spans="3:25" ht="15.75" hidden="1">
      <c r="C131" s="404"/>
      <c r="D131" s="71"/>
      <c r="E131" s="72"/>
      <c r="F131" s="73"/>
      <c r="G131" s="74"/>
      <c r="H131" s="97"/>
      <c r="I131" s="97"/>
      <c r="J131" s="98"/>
      <c r="K131" s="67" t="s">
        <v>99</v>
      </c>
      <c r="L131" s="66"/>
      <c r="M131" s="80"/>
      <c r="N131" s="71"/>
      <c r="O131" s="72"/>
      <c r="P131" s="73"/>
      <c r="Q131" s="74"/>
      <c r="R131" s="97"/>
      <c r="S131" s="97"/>
      <c r="T131" s="98"/>
      <c r="U131" s="67" t="s">
        <v>99</v>
      </c>
      <c r="V131" s="66"/>
      <c r="W131" s="68"/>
      <c r="X131" s="405"/>
      <c r="Y131" s="397"/>
    </row>
    <row r="132" spans="3:25" ht="15.75" hidden="1">
      <c r="C132" s="404">
        <v>12</v>
      </c>
      <c r="D132" s="71"/>
      <c r="E132" s="72"/>
      <c r="F132" s="73"/>
      <c r="G132" s="74"/>
      <c r="H132" s="97"/>
      <c r="I132" s="97"/>
      <c r="J132" s="98"/>
      <c r="K132" s="67" t="s">
        <v>100</v>
      </c>
      <c r="L132" s="66"/>
      <c r="M132" s="80"/>
      <c r="N132" s="71"/>
      <c r="O132" s="72"/>
      <c r="P132" s="73"/>
      <c r="Q132" s="74"/>
      <c r="R132" s="97"/>
      <c r="S132" s="97"/>
      <c r="T132" s="98"/>
      <c r="U132" s="67" t="s">
        <v>100</v>
      </c>
      <c r="V132" s="66"/>
      <c r="W132" s="68"/>
      <c r="X132" s="405"/>
      <c r="Y132" s="397"/>
    </row>
    <row r="133" spans="3:25" ht="15.75" hidden="1">
      <c r="C133" s="404"/>
      <c r="D133" s="71"/>
      <c r="E133" s="72"/>
      <c r="F133" s="73"/>
      <c r="G133" s="74"/>
      <c r="H133" s="97"/>
      <c r="I133" s="97"/>
      <c r="J133" s="98"/>
      <c r="K133" s="67" t="s">
        <v>101</v>
      </c>
      <c r="L133" s="66"/>
      <c r="M133" s="80"/>
      <c r="N133" s="71"/>
      <c r="O133" s="72"/>
      <c r="P133" s="73"/>
      <c r="Q133" s="74"/>
      <c r="R133" s="97"/>
      <c r="S133" s="97"/>
      <c r="T133" s="98"/>
      <c r="U133" s="67" t="s">
        <v>101</v>
      </c>
      <c r="V133" s="66"/>
      <c r="W133" s="68"/>
      <c r="X133" s="405"/>
      <c r="Y133" s="397"/>
    </row>
    <row r="134" spans="3:25" ht="15.75" hidden="1">
      <c r="C134" s="404"/>
      <c r="D134" s="71"/>
      <c r="E134" s="72"/>
      <c r="F134" s="73"/>
      <c r="G134" s="74"/>
      <c r="H134" s="97"/>
      <c r="I134" s="97"/>
      <c r="J134" s="98"/>
      <c r="K134" s="67" t="s">
        <v>102</v>
      </c>
      <c r="L134" s="66"/>
      <c r="M134" s="80"/>
      <c r="N134" s="71"/>
      <c r="O134" s="72"/>
      <c r="P134" s="73"/>
      <c r="Q134" s="74"/>
      <c r="R134" s="97"/>
      <c r="S134" s="97"/>
      <c r="T134" s="98"/>
      <c r="U134" s="67" t="s">
        <v>102</v>
      </c>
      <c r="V134" s="66"/>
      <c r="W134" s="68"/>
      <c r="X134" s="405"/>
      <c r="Y134" s="397"/>
    </row>
    <row r="135" spans="3:25" ht="15.75" hidden="1">
      <c r="C135" s="404"/>
      <c r="D135" s="71"/>
      <c r="E135" s="72"/>
      <c r="F135" s="73"/>
      <c r="G135" s="74"/>
      <c r="H135" s="97"/>
      <c r="I135" s="97"/>
      <c r="J135" s="98"/>
      <c r="K135" s="67" t="s">
        <v>103</v>
      </c>
      <c r="L135" s="66"/>
      <c r="M135" s="80"/>
      <c r="N135" s="71"/>
      <c r="O135" s="72"/>
      <c r="P135" s="73"/>
      <c r="Q135" s="74"/>
      <c r="R135" s="97"/>
      <c r="S135" s="97"/>
      <c r="T135" s="98"/>
      <c r="U135" s="67" t="s">
        <v>103</v>
      </c>
      <c r="V135" s="66"/>
      <c r="W135" s="68"/>
      <c r="X135" s="405"/>
      <c r="Y135" s="397"/>
    </row>
    <row r="136" spans="3:25" ht="15.75" hidden="1">
      <c r="C136" s="406"/>
      <c r="D136" s="108"/>
      <c r="E136" s="109"/>
      <c r="F136" s="110"/>
      <c r="G136" s="111"/>
      <c r="H136" s="112"/>
      <c r="I136" s="112"/>
      <c r="J136" s="113"/>
      <c r="K136" s="82" t="s">
        <v>104</v>
      </c>
      <c r="L136" s="70"/>
      <c r="M136" s="83"/>
      <c r="N136" s="108"/>
      <c r="O136" s="109"/>
      <c r="P136" s="110"/>
      <c r="Q136" s="111"/>
      <c r="R136" s="112"/>
      <c r="S136" s="112"/>
      <c r="T136" s="113"/>
      <c r="U136" s="82" t="s">
        <v>104</v>
      </c>
      <c r="V136" s="70"/>
      <c r="W136" s="84"/>
      <c r="X136" s="407"/>
      <c r="Y136" s="400"/>
    </row>
    <row r="137" spans="3:25" ht="15.75" hidden="1">
      <c r="C137" s="408"/>
      <c r="D137" s="54"/>
      <c r="E137" s="55"/>
      <c r="F137" s="56"/>
      <c r="G137" s="57"/>
      <c r="H137" s="60"/>
      <c r="I137" s="60"/>
      <c r="J137" s="61"/>
      <c r="K137" s="78" t="s">
        <v>95</v>
      </c>
      <c r="L137" s="58"/>
      <c r="M137" s="81"/>
      <c r="N137" s="54"/>
      <c r="O137" s="55"/>
      <c r="P137" s="56"/>
      <c r="Q137" s="57"/>
      <c r="R137" s="60"/>
      <c r="S137" s="60"/>
      <c r="T137" s="61"/>
      <c r="U137" s="78" t="s">
        <v>95</v>
      </c>
      <c r="V137" s="58"/>
      <c r="W137" s="79"/>
      <c r="X137" s="409" t="str">
        <f>IFERROR(IF(E137='Defaults &lt;HIDE&gt;'!$H$11,F137*G137*0.746*H137/I137*J137, 1/(1/(G137*0.746*((M137*L137^3)+(M138*L138^3)+(M139*L139^3)+(M140*L140^3)+(M141*L141^3)+(M142*L142^3)+(M143*L143^3)+(M144*L144^3)+(M145*L145^3)+(M146*L146^3))))),"")</f>
        <v/>
      </c>
      <c r="Y137" s="402" t="str">
        <f>IFERROR(IF(O137='Defaults &lt;HIDE&gt;'!$H$11,P137*Q137*0.746*R137/S137*T137, 1/(1/(Q137*0.746*((W137*V137^3)+(W138*V138^3)+(W139*V139^3)+(W140*V140^3)+(W141*V141^3)+(W142*V142^3)+(W143*V143^3)+(W144*V144^3)+(W145*V145^3)+(W146*V146^3))))),"")</f>
        <v/>
      </c>
    </row>
    <row r="138" spans="3:25" ht="15.75" hidden="1">
      <c r="C138" s="404"/>
      <c r="D138" s="71"/>
      <c r="E138" s="72"/>
      <c r="F138" s="73"/>
      <c r="G138" s="74"/>
      <c r="H138" s="97"/>
      <c r="I138" s="97"/>
      <c r="J138" s="98"/>
      <c r="K138" s="67" t="s">
        <v>96</v>
      </c>
      <c r="L138" s="66"/>
      <c r="M138" s="80"/>
      <c r="N138" s="71"/>
      <c r="O138" s="72"/>
      <c r="P138" s="73"/>
      <c r="Q138" s="74"/>
      <c r="R138" s="97"/>
      <c r="S138" s="97"/>
      <c r="T138" s="98"/>
      <c r="U138" s="67" t="s">
        <v>96</v>
      </c>
      <c r="V138" s="66"/>
      <c r="W138" s="68"/>
      <c r="X138" s="405"/>
      <c r="Y138" s="397"/>
    </row>
    <row r="139" spans="3:25" ht="15.75" hidden="1">
      <c r="C139" s="404"/>
      <c r="D139" s="71"/>
      <c r="E139" s="72"/>
      <c r="F139" s="73"/>
      <c r="G139" s="74"/>
      <c r="H139" s="97"/>
      <c r="I139" s="97"/>
      <c r="J139" s="98"/>
      <c r="K139" s="67" t="s">
        <v>97</v>
      </c>
      <c r="L139" s="66"/>
      <c r="M139" s="80"/>
      <c r="N139" s="71"/>
      <c r="O139" s="72"/>
      <c r="P139" s="73"/>
      <c r="Q139" s="74"/>
      <c r="R139" s="97"/>
      <c r="S139" s="97"/>
      <c r="T139" s="98"/>
      <c r="U139" s="67" t="s">
        <v>97</v>
      </c>
      <c r="V139" s="66"/>
      <c r="W139" s="68"/>
      <c r="X139" s="405"/>
      <c r="Y139" s="397"/>
    </row>
    <row r="140" spans="3:25" ht="15.75" hidden="1">
      <c r="C140" s="404"/>
      <c r="D140" s="71"/>
      <c r="E140" s="72"/>
      <c r="F140" s="73"/>
      <c r="G140" s="74"/>
      <c r="H140" s="97"/>
      <c r="I140" s="97"/>
      <c r="J140" s="98"/>
      <c r="K140" s="67" t="s">
        <v>98</v>
      </c>
      <c r="L140" s="66"/>
      <c r="M140" s="80"/>
      <c r="N140" s="71"/>
      <c r="O140" s="72"/>
      <c r="P140" s="73"/>
      <c r="Q140" s="74"/>
      <c r="R140" s="97"/>
      <c r="S140" s="97"/>
      <c r="T140" s="98"/>
      <c r="U140" s="67" t="s">
        <v>98</v>
      </c>
      <c r="V140" s="66"/>
      <c r="W140" s="68"/>
      <c r="X140" s="405"/>
      <c r="Y140" s="397"/>
    </row>
    <row r="141" spans="3:25" ht="15.75" hidden="1">
      <c r="C141" s="404"/>
      <c r="D141" s="71"/>
      <c r="E141" s="72"/>
      <c r="F141" s="73"/>
      <c r="G141" s="74"/>
      <c r="H141" s="97"/>
      <c r="I141" s="97"/>
      <c r="J141" s="98"/>
      <c r="K141" s="67" t="s">
        <v>99</v>
      </c>
      <c r="L141" s="66"/>
      <c r="M141" s="80"/>
      <c r="N141" s="71"/>
      <c r="O141" s="72"/>
      <c r="P141" s="73"/>
      <c r="Q141" s="74"/>
      <c r="R141" s="97"/>
      <c r="S141" s="97"/>
      <c r="T141" s="98"/>
      <c r="U141" s="67" t="s">
        <v>99</v>
      </c>
      <c r="V141" s="66"/>
      <c r="W141" s="68"/>
      <c r="X141" s="405"/>
      <c r="Y141" s="397"/>
    </row>
    <row r="142" spans="3:25" ht="15.75" hidden="1">
      <c r="C142" s="404">
        <v>13</v>
      </c>
      <c r="D142" s="71"/>
      <c r="E142" s="72"/>
      <c r="F142" s="73"/>
      <c r="G142" s="74"/>
      <c r="H142" s="97"/>
      <c r="I142" s="97"/>
      <c r="J142" s="98"/>
      <c r="K142" s="67" t="s">
        <v>100</v>
      </c>
      <c r="L142" s="66"/>
      <c r="M142" s="80"/>
      <c r="N142" s="71"/>
      <c r="O142" s="72"/>
      <c r="P142" s="73"/>
      <c r="Q142" s="74"/>
      <c r="R142" s="97"/>
      <c r="S142" s="97"/>
      <c r="T142" s="98"/>
      <c r="U142" s="67" t="s">
        <v>100</v>
      </c>
      <c r="V142" s="66"/>
      <c r="W142" s="68"/>
      <c r="X142" s="405"/>
      <c r="Y142" s="397"/>
    </row>
    <row r="143" spans="3:25" ht="15.75" hidden="1">
      <c r="C143" s="404"/>
      <c r="D143" s="71"/>
      <c r="E143" s="72"/>
      <c r="F143" s="73"/>
      <c r="G143" s="74"/>
      <c r="H143" s="97"/>
      <c r="I143" s="97"/>
      <c r="J143" s="98"/>
      <c r="K143" s="67" t="s">
        <v>101</v>
      </c>
      <c r="L143" s="66"/>
      <c r="M143" s="80"/>
      <c r="N143" s="71"/>
      <c r="O143" s="72"/>
      <c r="P143" s="73"/>
      <c r="Q143" s="74"/>
      <c r="R143" s="97"/>
      <c r="S143" s="97"/>
      <c r="T143" s="98"/>
      <c r="U143" s="67" t="s">
        <v>101</v>
      </c>
      <c r="V143" s="66"/>
      <c r="W143" s="68"/>
      <c r="X143" s="405"/>
      <c r="Y143" s="397"/>
    </row>
    <row r="144" spans="3:25" ht="15.75" hidden="1">
      <c r="C144" s="404"/>
      <c r="D144" s="71"/>
      <c r="E144" s="72"/>
      <c r="F144" s="73"/>
      <c r="G144" s="74"/>
      <c r="H144" s="97"/>
      <c r="I144" s="97"/>
      <c r="J144" s="98"/>
      <c r="K144" s="67" t="s">
        <v>102</v>
      </c>
      <c r="L144" s="66"/>
      <c r="M144" s="80"/>
      <c r="N144" s="71"/>
      <c r="O144" s="72"/>
      <c r="P144" s="73"/>
      <c r="Q144" s="74"/>
      <c r="R144" s="97"/>
      <c r="S144" s="97"/>
      <c r="T144" s="98"/>
      <c r="U144" s="67" t="s">
        <v>102</v>
      </c>
      <c r="V144" s="66"/>
      <c r="W144" s="68"/>
      <c r="X144" s="405"/>
      <c r="Y144" s="397"/>
    </row>
    <row r="145" spans="3:25" ht="15.75" hidden="1">
      <c r="C145" s="404"/>
      <c r="D145" s="71"/>
      <c r="E145" s="72"/>
      <c r="F145" s="73"/>
      <c r="G145" s="74"/>
      <c r="H145" s="97"/>
      <c r="I145" s="97"/>
      <c r="J145" s="98"/>
      <c r="K145" s="67" t="s">
        <v>103</v>
      </c>
      <c r="L145" s="66"/>
      <c r="M145" s="80"/>
      <c r="N145" s="71"/>
      <c r="O145" s="72"/>
      <c r="P145" s="73"/>
      <c r="Q145" s="74"/>
      <c r="R145" s="97"/>
      <c r="S145" s="97"/>
      <c r="T145" s="98"/>
      <c r="U145" s="67" t="s">
        <v>103</v>
      </c>
      <c r="V145" s="66"/>
      <c r="W145" s="68"/>
      <c r="X145" s="405"/>
      <c r="Y145" s="397"/>
    </row>
    <row r="146" spans="3:25" ht="15.75" hidden="1">
      <c r="C146" s="406"/>
      <c r="D146" s="108"/>
      <c r="E146" s="109"/>
      <c r="F146" s="110"/>
      <c r="G146" s="111"/>
      <c r="H146" s="112"/>
      <c r="I146" s="112"/>
      <c r="J146" s="113"/>
      <c r="K146" s="82" t="s">
        <v>104</v>
      </c>
      <c r="L146" s="70"/>
      <c r="M146" s="83"/>
      <c r="N146" s="108"/>
      <c r="O146" s="109"/>
      <c r="P146" s="110"/>
      <c r="Q146" s="111"/>
      <c r="R146" s="112"/>
      <c r="S146" s="112"/>
      <c r="T146" s="113"/>
      <c r="U146" s="82" t="s">
        <v>104</v>
      </c>
      <c r="V146" s="70"/>
      <c r="W146" s="84"/>
      <c r="X146" s="407"/>
      <c r="Y146" s="400"/>
    </row>
    <row r="147" spans="3:25" ht="15.75" hidden="1">
      <c r="C147" s="408"/>
      <c r="D147" s="54"/>
      <c r="E147" s="55"/>
      <c r="F147" s="56"/>
      <c r="G147" s="57"/>
      <c r="H147" s="60"/>
      <c r="I147" s="60"/>
      <c r="J147" s="61"/>
      <c r="K147" s="78" t="s">
        <v>95</v>
      </c>
      <c r="L147" s="58"/>
      <c r="M147" s="81"/>
      <c r="N147" s="54"/>
      <c r="O147" s="55"/>
      <c r="P147" s="56"/>
      <c r="Q147" s="57"/>
      <c r="R147" s="60"/>
      <c r="S147" s="60"/>
      <c r="T147" s="61"/>
      <c r="U147" s="78" t="s">
        <v>95</v>
      </c>
      <c r="V147" s="58"/>
      <c r="W147" s="79"/>
      <c r="X147" s="409" t="str">
        <f>IFERROR(IF(E147='Defaults &lt;HIDE&gt;'!$H$11,F147*G147*0.746*H147/I147*J147, 1/(1/(G147*0.746*((M147*L147^3)+(M148*L148^3)+(M149*L149^3)+(M150*L150^3)+(M151*L151^3)+(M152*L152^3)+(M153*L153^3)+(M154*L154^3)+(M155*L155^3)+(M156*L156^3))))),"")</f>
        <v/>
      </c>
      <c r="Y147" s="402" t="str">
        <f>IFERROR(IF(O147='Defaults &lt;HIDE&gt;'!$H$11,P147*Q147*0.746*R147/S147*T147, 1/(1/(Q147*0.746*((W147*V147^3)+(W148*V148^3)+(W149*V149^3)+(W150*V150^3)+(W151*V151^3)+(W152*V152^3)+(W153*V153^3)+(W154*V154^3)+(W155*V155^3)+(W156*V156^3))))),"")</f>
        <v/>
      </c>
    </row>
    <row r="148" spans="3:25" ht="15.75" hidden="1">
      <c r="C148" s="404"/>
      <c r="D148" s="71"/>
      <c r="E148" s="72"/>
      <c r="F148" s="73"/>
      <c r="G148" s="74"/>
      <c r="H148" s="97"/>
      <c r="I148" s="97"/>
      <c r="J148" s="98"/>
      <c r="K148" s="67" t="s">
        <v>96</v>
      </c>
      <c r="L148" s="66"/>
      <c r="M148" s="80"/>
      <c r="N148" s="71"/>
      <c r="O148" s="72"/>
      <c r="P148" s="73"/>
      <c r="Q148" s="74"/>
      <c r="R148" s="97"/>
      <c r="S148" s="97"/>
      <c r="T148" s="98"/>
      <c r="U148" s="67" t="s">
        <v>96</v>
      </c>
      <c r="V148" s="66"/>
      <c r="W148" s="68"/>
      <c r="X148" s="405"/>
      <c r="Y148" s="397"/>
    </row>
    <row r="149" spans="3:25" ht="15.75" hidden="1">
      <c r="C149" s="404"/>
      <c r="D149" s="71"/>
      <c r="E149" s="72"/>
      <c r="F149" s="73"/>
      <c r="G149" s="74"/>
      <c r="H149" s="97"/>
      <c r="I149" s="97"/>
      <c r="J149" s="98"/>
      <c r="K149" s="67" t="s">
        <v>97</v>
      </c>
      <c r="L149" s="66"/>
      <c r="M149" s="80"/>
      <c r="N149" s="71"/>
      <c r="O149" s="72"/>
      <c r="P149" s="73"/>
      <c r="Q149" s="74"/>
      <c r="R149" s="97"/>
      <c r="S149" s="97"/>
      <c r="T149" s="98"/>
      <c r="U149" s="67" t="s">
        <v>97</v>
      </c>
      <c r="V149" s="66"/>
      <c r="W149" s="68"/>
      <c r="X149" s="405"/>
      <c r="Y149" s="397"/>
    </row>
    <row r="150" spans="3:25" ht="15.75" hidden="1">
      <c r="C150" s="404"/>
      <c r="D150" s="71"/>
      <c r="E150" s="72"/>
      <c r="F150" s="73"/>
      <c r="G150" s="74"/>
      <c r="H150" s="97"/>
      <c r="I150" s="97"/>
      <c r="J150" s="98"/>
      <c r="K150" s="67" t="s">
        <v>98</v>
      </c>
      <c r="L150" s="66"/>
      <c r="M150" s="80"/>
      <c r="N150" s="71"/>
      <c r="O150" s="72"/>
      <c r="P150" s="73"/>
      <c r="Q150" s="74"/>
      <c r="R150" s="97"/>
      <c r="S150" s="97"/>
      <c r="T150" s="98"/>
      <c r="U150" s="67" t="s">
        <v>98</v>
      </c>
      <c r="V150" s="66"/>
      <c r="W150" s="68"/>
      <c r="X150" s="405"/>
      <c r="Y150" s="397"/>
    </row>
    <row r="151" spans="3:25" ht="15.75" hidden="1">
      <c r="C151" s="404"/>
      <c r="D151" s="71"/>
      <c r="E151" s="72"/>
      <c r="F151" s="73"/>
      <c r="G151" s="74"/>
      <c r="H151" s="97"/>
      <c r="I151" s="97"/>
      <c r="J151" s="98"/>
      <c r="K151" s="67" t="s">
        <v>99</v>
      </c>
      <c r="L151" s="66"/>
      <c r="M151" s="80"/>
      <c r="N151" s="71"/>
      <c r="O151" s="72"/>
      <c r="P151" s="73"/>
      <c r="Q151" s="74"/>
      <c r="R151" s="97"/>
      <c r="S151" s="97"/>
      <c r="T151" s="98"/>
      <c r="U151" s="67" t="s">
        <v>99</v>
      </c>
      <c r="V151" s="66"/>
      <c r="W151" s="68"/>
      <c r="X151" s="405"/>
      <c r="Y151" s="397"/>
    </row>
    <row r="152" spans="3:25" ht="15.75" hidden="1">
      <c r="C152" s="404">
        <v>14</v>
      </c>
      <c r="D152" s="71"/>
      <c r="E152" s="72"/>
      <c r="F152" s="73"/>
      <c r="G152" s="74"/>
      <c r="H152" s="97"/>
      <c r="I152" s="97"/>
      <c r="J152" s="98"/>
      <c r="K152" s="67" t="s">
        <v>100</v>
      </c>
      <c r="L152" s="66"/>
      <c r="M152" s="80"/>
      <c r="N152" s="71"/>
      <c r="O152" s="72"/>
      <c r="P152" s="73"/>
      <c r="Q152" s="74"/>
      <c r="R152" s="97"/>
      <c r="S152" s="97"/>
      <c r="T152" s="98"/>
      <c r="U152" s="67" t="s">
        <v>100</v>
      </c>
      <c r="V152" s="66"/>
      <c r="W152" s="68"/>
      <c r="X152" s="405"/>
      <c r="Y152" s="397"/>
    </row>
    <row r="153" spans="3:25" ht="15.75" hidden="1">
      <c r="C153" s="404"/>
      <c r="D153" s="71"/>
      <c r="E153" s="72"/>
      <c r="F153" s="73"/>
      <c r="G153" s="74"/>
      <c r="H153" s="97"/>
      <c r="I153" s="97"/>
      <c r="J153" s="98"/>
      <c r="K153" s="67" t="s">
        <v>101</v>
      </c>
      <c r="L153" s="66"/>
      <c r="M153" s="80"/>
      <c r="N153" s="71"/>
      <c r="O153" s="72"/>
      <c r="P153" s="73"/>
      <c r="Q153" s="74"/>
      <c r="R153" s="97"/>
      <c r="S153" s="97"/>
      <c r="T153" s="98"/>
      <c r="U153" s="67" t="s">
        <v>101</v>
      </c>
      <c r="V153" s="66"/>
      <c r="W153" s="68"/>
      <c r="X153" s="405"/>
      <c r="Y153" s="397"/>
    </row>
    <row r="154" spans="3:25" ht="15.75" hidden="1">
      <c r="C154" s="404"/>
      <c r="D154" s="71"/>
      <c r="E154" s="72"/>
      <c r="F154" s="73"/>
      <c r="G154" s="74"/>
      <c r="H154" s="97"/>
      <c r="I154" s="97"/>
      <c r="J154" s="98"/>
      <c r="K154" s="67" t="s">
        <v>102</v>
      </c>
      <c r="L154" s="66"/>
      <c r="M154" s="80"/>
      <c r="N154" s="71"/>
      <c r="O154" s="72"/>
      <c r="P154" s="73"/>
      <c r="Q154" s="74"/>
      <c r="R154" s="97"/>
      <c r="S154" s="97"/>
      <c r="T154" s="98"/>
      <c r="U154" s="67" t="s">
        <v>102</v>
      </c>
      <c r="V154" s="66"/>
      <c r="W154" s="68"/>
      <c r="X154" s="405"/>
      <c r="Y154" s="397"/>
    </row>
    <row r="155" spans="3:25" ht="15.75" hidden="1">
      <c r="C155" s="404"/>
      <c r="D155" s="71"/>
      <c r="E155" s="72"/>
      <c r="F155" s="73"/>
      <c r="G155" s="74"/>
      <c r="H155" s="97"/>
      <c r="I155" s="97"/>
      <c r="J155" s="98"/>
      <c r="K155" s="67" t="s">
        <v>103</v>
      </c>
      <c r="L155" s="66"/>
      <c r="M155" s="80"/>
      <c r="N155" s="71"/>
      <c r="O155" s="72"/>
      <c r="P155" s="73"/>
      <c r="Q155" s="74"/>
      <c r="R155" s="97"/>
      <c r="S155" s="97"/>
      <c r="T155" s="98"/>
      <c r="U155" s="67" t="s">
        <v>103</v>
      </c>
      <c r="V155" s="66"/>
      <c r="W155" s="68"/>
      <c r="X155" s="405"/>
      <c r="Y155" s="397"/>
    </row>
    <row r="156" spans="3:25" ht="15.75" hidden="1">
      <c r="C156" s="406"/>
      <c r="D156" s="108"/>
      <c r="E156" s="109"/>
      <c r="F156" s="110"/>
      <c r="G156" s="111"/>
      <c r="H156" s="112"/>
      <c r="I156" s="112"/>
      <c r="J156" s="113"/>
      <c r="K156" s="82" t="s">
        <v>104</v>
      </c>
      <c r="L156" s="70"/>
      <c r="M156" s="83"/>
      <c r="N156" s="108"/>
      <c r="O156" s="109"/>
      <c r="P156" s="110"/>
      <c r="Q156" s="111"/>
      <c r="R156" s="112"/>
      <c r="S156" s="112"/>
      <c r="T156" s="113"/>
      <c r="U156" s="82" t="s">
        <v>104</v>
      </c>
      <c r="V156" s="70"/>
      <c r="W156" s="84"/>
      <c r="X156" s="407"/>
      <c r="Y156" s="400"/>
    </row>
    <row r="157" spans="3:25" ht="15.75" hidden="1">
      <c r="C157" s="408"/>
      <c r="D157" s="54"/>
      <c r="E157" s="55"/>
      <c r="F157" s="56"/>
      <c r="G157" s="57"/>
      <c r="H157" s="60"/>
      <c r="I157" s="60"/>
      <c r="J157" s="61"/>
      <c r="K157" s="78" t="s">
        <v>95</v>
      </c>
      <c r="L157" s="58"/>
      <c r="M157" s="81"/>
      <c r="N157" s="54"/>
      <c r="O157" s="55"/>
      <c r="P157" s="56"/>
      <c r="Q157" s="57"/>
      <c r="R157" s="60"/>
      <c r="S157" s="60"/>
      <c r="T157" s="61"/>
      <c r="U157" s="78" t="s">
        <v>95</v>
      </c>
      <c r="V157" s="58"/>
      <c r="W157" s="79"/>
      <c r="X157" s="409" t="str">
        <f>IFERROR(IF(E157='Defaults &lt;HIDE&gt;'!$H$11,F157*G157*0.746*H157/I157*J157, 1/(1/(G157*0.746*((M157*L157^3)+(M158*L158^3)+(M159*L159^3)+(M160*L160^3)+(M161*L161^3)+(M162*L162^3)+(M163*L163^3)+(M164*L164^3)+(M165*L165^3)+(M166*L166^3))))),"")</f>
        <v/>
      </c>
      <c r="Y157" s="402" t="str">
        <f>IFERROR(IF(O157='Defaults &lt;HIDE&gt;'!$H$11,P157*Q157*0.746*R157/S157*T157, 1/(1/(Q157*0.746*((W157*V157^3)+(W158*V158^3)+(W159*V159^3)+(W160*V160^3)+(W161*V161^3)+(W162*V162^3)+(W163*V163^3)+(W164*V164^3)+(W165*V165^3)+(W166*V166^3))))),"")</f>
        <v/>
      </c>
    </row>
    <row r="158" spans="3:25" ht="15.75" hidden="1">
      <c r="C158" s="404"/>
      <c r="D158" s="71"/>
      <c r="E158" s="72"/>
      <c r="F158" s="73"/>
      <c r="G158" s="74"/>
      <c r="H158" s="97"/>
      <c r="I158" s="97"/>
      <c r="J158" s="98"/>
      <c r="K158" s="67" t="s">
        <v>96</v>
      </c>
      <c r="L158" s="66"/>
      <c r="M158" s="80"/>
      <c r="N158" s="71"/>
      <c r="O158" s="72"/>
      <c r="P158" s="73"/>
      <c r="Q158" s="74"/>
      <c r="R158" s="97"/>
      <c r="S158" s="97"/>
      <c r="T158" s="98"/>
      <c r="U158" s="67" t="s">
        <v>96</v>
      </c>
      <c r="V158" s="66"/>
      <c r="W158" s="68"/>
      <c r="X158" s="405"/>
      <c r="Y158" s="397"/>
    </row>
    <row r="159" spans="3:25" ht="15.75" hidden="1">
      <c r="C159" s="404"/>
      <c r="D159" s="71"/>
      <c r="E159" s="72"/>
      <c r="F159" s="73"/>
      <c r="G159" s="74"/>
      <c r="H159" s="97"/>
      <c r="I159" s="97"/>
      <c r="J159" s="98"/>
      <c r="K159" s="67" t="s">
        <v>97</v>
      </c>
      <c r="L159" s="66"/>
      <c r="M159" s="80"/>
      <c r="N159" s="71"/>
      <c r="O159" s="72"/>
      <c r="P159" s="73"/>
      <c r="Q159" s="74"/>
      <c r="R159" s="97"/>
      <c r="S159" s="97"/>
      <c r="T159" s="98"/>
      <c r="U159" s="67" t="s">
        <v>97</v>
      </c>
      <c r="V159" s="66"/>
      <c r="W159" s="68"/>
      <c r="X159" s="405"/>
      <c r="Y159" s="397"/>
    </row>
    <row r="160" spans="3:25" ht="15.75" hidden="1">
      <c r="C160" s="404"/>
      <c r="D160" s="71"/>
      <c r="E160" s="72"/>
      <c r="F160" s="73"/>
      <c r="G160" s="74"/>
      <c r="H160" s="97"/>
      <c r="I160" s="97"/>
      <c r="J160" s="98"/>
      <c r="K160" s="67" t="s">
        <v>98</v>
      </c>
      <c r="L160" s="66"/>
      <c r="M160" s="80"/>
      <c r="N160" s="71"/>
      <c r="O160" s="72"/>
      <c r="P160" s="73"/>
      <c r="Q160" s="74"/>
      <c r="R160" s="97"/>
      <c r="S160" s="97"/>
      <c r="T160" s="98"/>
      <c r="U160" s="67" t="s">
        <v>98</v>
      </c>
      <c r="V160" s="66"/>
      <c r="W160" s="68"/>
      <c r="X160" s="405"/>
      <c r="Y160" s="397"/>
    </row>
    <row r="161" spans="3:25" ht="15.75" hidden="1">
      <c r="C161" s="404"/>
      <c r="D161" s="71"/>
      <c r="E161" s="72"/>
      <c r="F161" s="73"/>
      <c r="G161" s="74"/>
      <c r="H161" s="97"/>
      <c r="I161" s="97"/>
      <c r="J161" s="98"/>
      <c r="K161" s="67" t="s">
        <v>99</v>
      </c>
      <c r="L161" s="66"/>
      <c r="M161" s="80"/>
      <c r="N161" s="71"/>
      <c r="O161" s="72"/>
      <c r="P161" s="73"/>
      <c r="Q161" s="74"/>
      <c r="R161" s="97"/>
      <c r="S161" s="97"/>
      <c r="T161" s="98"/>
      <c r="U161" s="67" t="s">
        <v>99</v>
      </c>
      <c r="V161" s="66"/>
      <c r="W161" s="68"/>
      <c r="X161" s="405"/>
      <c r="Y161" s="397"/>
    </row>
    <row r="162" spans="3:25" ht="15.75" hidden="1">
      <c r="C162" s="404">
        <v>15</v>
      </c>
      <c r="D162" s="71"/>
      <c r="E162" s="72"/>
      <c r="F162" s="73"/>
      <c r="G162" s="74"/>
      <c r="H162" s="97"/>
      <c r="I162" s="97"/>
      <c r="J162" s="98"/>
      <c r="K162" s="67" t="s">
        <v>100</v>
      </c>
      <c r="L162" s="66"/>
      <c r="M162" s="80"/>
      <c r="N162" s="71"/>
      <c r="O162" s="72"/>
      <c r="P162" s="73"/>
      <c r="Q162" s="74"/>
      <c r="R162" s="97"/>
      <c r="S162" s="97"/>
      <c r="T162" s="98"/>
      <c r="U162" s="67" t="s">
        <v>100</v>
      </c>
      <c r="V162" s="66"/>
      <c r="W162" s="68"/>
      <c r="X162" s="405"/>
      <c r="Y162" s="397"/>
    </row>
    <row r="163" spans="3:25" ht="15.75" hidden="1">
      <c r="C163" s="404"/>
      <c r="D163" s="71"/>
      <c r="E163" s="72"/>
      <c r="F163" s="73"/>
      <c r="G163" s="74"/>
      <c r="H163" s="97"/>
      <c r="I163" s="97"/>
      <c r="J163" s="98"/>
      <c r="K163" s="67" t="s">
        <v>101</v>
      </c>
      <c r="L163" s="66"/>
      <c r="M163" s="80"/>
      <c r="N163" s="71"/>
      <c r="O163" s="72"/>
      <c r="P163" s="73"/>
      <c r="Q163" s="74"/>
      <c r="R163" s="97"/>
      <c r="S163" s="97"/>
      <c r="T163" s="98"/>
      <c r="U163" s="67" t="s">
        <v>101</v>
      </c>
      <c r="V163" s="66"/>
      <c r="W163" s="68"/>
      <c r="X163" s="405"/>
      <c r="Y163" s="397"/>
    </row>
    <row r="164" spans="3:25" ht="15.75" hidden="1">
      <c r="C164" s="404"/>
      <c r="D164" s="71"/>
      <c r="E164" s="72"/>
      <c r="F164" s="73"/>
      <c r="G164" s="74"/>
      <c r="H164" s="97"/>
      <c r="I164" s="97"/>
      <c r="J164" s="98"/>
      <c r="K164" s="67" t="s">
        <v>102</v>
      </c>
      <c r="L164" s="66"/>
      <c r="M164" s="80"/>
      <c r="N164" s="71"/>
      <c r="O164" s="72"/>
      <c r="P164" s="73"/>
      <c r="Q164" s="74"/>
      <c r="R164" s="97"/>
      <c r="S164" s="97"/>
      <c r="T164" s="98"/>
      <c r="U164" s="67" t="s">
        <v>102</v>
      </c>
      <c r="V164" s="66"/>
      <c r="W164" s="68"/>
      <c r="X164" s="405"/>
      <c r="Y164" s="397"/>
    </row>
    <row r="165" spans="3:25" ht="15.75" hidden="1">
      <c r="C165" s="404"/>
      <c r="D165" s="71"/>
      <c r="E165" s="72"/>
      <c r="F165" s="73"/>
      <c r="G165" s="74"/>
      <c r="H165" s="97"/>
      <c r="I165" s="97"/>
      <c r="J165" s="98"/>
      <c r="K165" s="67" t="s">
        <v>103</v>
      </c>
      <c r="L165" s="66"/>
      <c r="M165" s="80"/>
      <c r="N165" s="71"/>
      <c r="O165" s="72"/>
      <c r="P165" s="73"/>
      <c r="Q165" s="74"/>
      <c r="R165" s="97"/>
      <c r="S165" s="97"/>
      <c r="T165" s="98"/>
      <c r="U165" s="67" t="s">
        <v>103</v>
      </c>
      <c r="V165" s="66"/>
      <c r="W165" s="68"/>
      <c r="X165" s="405"/>
      <c r="Y165" s="397"/>
    </row>
    <row r="166" spans="3:25" ht="15.75" hidden="1">
      <c r="C166" s="406"/>
      <c r="D166" s="108"/>
      <c r="E166" s="109"/>
      <c r="F166" s="110"/>
      <c r="G166" s="111"/>
      <c r="H166" s="112"/>
      <c r="I166" s="112"/>
      <c r="J166" s="113"/>
      <c r="K166" s="82" t="s">
        <v>104</v>
      </c>
      <c r="L166" s="70"/>
      <c r="M166" s="83"/>
      <c r="N166" s="108"/>
      <c r="O166" s="109"/>
      <c r="P166" s="110"/>
      <c r="Q166" s="111"/>
      <c r="R166" s="112"/>
      <c r="S166" s="112"/>
      <c r="T166" s="113"/>
      <c r="U166" s="82" t="s">
        <v>104</v>
      </c>
      <c r="V166" s="70"/>
      <c r="W166" s="84"/>
      <c r="X166" s="407"/>
      <c r="Y166" s="400"/>
    </row>
    <row r="167" spans="3:25" ht="15.75" hidden="1">
      <c r="C167" s="404"/>
      <c r="D167" s="54"/>
      <c r="E167" s="55"/>
      <c r="F167" s="56"/>
      <c r="G167" s="57"/>
      <c r="H167" s="60"/>
      <c r="I167" s="60"/>
      <c r="J167" s="61"/>
      <c r="K167" s="78" t="s">
        <v>95</v>
      </c>
      <c r="L167" s="58"/>
      <c r="M167" s="81"/>
      <c r="N167" s="54"/>
      <c r="O167" s="55"/>
      <c r="P167" s="56"/>
      <c r="Q167" s="57"/>
      <c r="R167" s="60"/>
      <c r="S167" s="60"/>
      <c r="T167" s="61"/>
      <c r="U167" s="78" t="s">
        <v>95</v>
      </c>
      <c r="V167" s="58"/>
      <c r="W167" s="79"/>
      <c r="X167" s="409" t="str">
        <f>IFERROR(IF(E167='Defaults &lt;HIDE&gt;'!$H$11,F167*G167*0.746*H167/I167*J167, 1/(1/(G167*0.746*((M167*L167^3)+(M168*L168^3)+(M169*L169^3)+(M170*L170^3)+(M171*L171^3)+(M172*L172^3)+(M173*L173^3)+(M174*L174^3)+(M175*L175^3)+(M176*L176^3))))),"")</f>
        <v/>
      </c>
      <c r="Y167" s="402" t="str">
        <f>IFERROR(IF(O167='Defaults &lt;HIDE&gt;'!$H$11,P167*Q167*0.746*R167/S167*T167, 1/(1/(Q167*0.746*((W167*V167^3)+(W168*V168^3)+(W169*V169^3)+(W170*V170^3)+(W171*V171^3)+(W172*V172^3)+(W173*V173^3)+(W174*V174^3)+(W175*V175^3)+(W176*V176^3))))),"")</f>
        <v/>
      </c>
    </row>
    <row r="168" spans="3:25" ht="15.75" hidden="1">
      <c r="C168" s="404"/>
      <c r="D168" s="71"/>
      <c r="E168" s="72"/>
      <c r="F168" s="73"/>
      <c r="G168" s="74"/>
      <c r="H168" s="97"/>
      <c r="I168" s="97"/>
      <c r="J168" s="98"/>
      <c r="K168" s="67" t="s">
        <v>96</v>
      </c>
      <c r="L168" s="66"/>
      <c r="M168" s="80"/>
      <c r="N168" s="71"/>
      <c r="O168" s="72"/>
      <c r="P168" s="73"/>
      <c r="Q168" s="74"/>
      <c r="R168" s="97"/>
      <c r="S168" s="97"/>
      <c r="T168" s="98"/>
      <c r="U168" s="67" t="s">
        <v>96</v>
      </c>
      <c r="V168" s="66"/>
      <c r="W168" s="68"/>
      <c r="X168" s="405"/>
      <c r="Y168" s="397"/>
    </row>
    <row r="169" spans="3:25" ht="15.75" hidden="1">
      <c r="C169" s="404"/>
      <c r="D169" s="71"/>
      <c r="E169" s="72"/>
      <c r="F169" s="73"/>
      <c r="G169" s="74"/>
      <c r="H169" s="97"/>
      <c r="I169" s="97"/>
      <c r="J169" s="98"/>
      <c r="K169" s="67" t="s">
        <v>97</v>
      </c>
      <c r="L169" s="66"/>
      <c r="M169" s="80"/>
      <c r="N169" s="71"/>
      <c r="O169" s="72"/>
      <c r="P169" s="73"/>
      <c r="Q169" s="74"/>
      <c r="R169" s="97"/>
      <c r="S169" s="97"/>
      <c r="T169" s="98"/>
      <c r="U169" s="67" t="s">
        <v>97</v>
      </c>
      <c r="V169" s="66"/>
      <c r="W169" s="68"/>
      <c r="X169" s="405"/>
      <c r="Y169" s="397"/>
    </row>
    <row r="170" spans="3:25" ht="15.75" hidden="1">
      <c r="C170" s="404"/>
      <c r="D170" s="71"/>
      <c r="E170" s="72"/>
      <c r="F170" s="73"/>
      <c r="G170" s="74"/>
      <c r="H170" s="97"/>
      <c r="I170" s="97"/>
      <c r="J170" s="98"/>
      <c r="K170" s="67" t="s">
        <v>98</v>
      </c>
      <c r="L170" s="66"/>
      <c r="M170" s="80"/>
      <c r="N170" s="71"/>
      <c r="O170" s="72"/>
      <c r="P170" s="73"/>
      <c r="Q170" s="74"/>
      <c r="R170" s="97"/>
      <c r="S170" s="97"/>
      <c r="T170" s="98"/>
      <c r="U170" s="67" t="s">
        <v>98</v>
      </c>
      <c r="V170" s="66"/>
      <c r="W170" s="68"/>
      <c r="X170" s="405"/>
      <c r="Y170" s="397"/>
    </row>
    <row r="171" spans="3:25" ht="15.75" hidden="1">
      <c r="C171" s="404"/>
      <c r="D171" s="71"/>
      <c r="E171" s="72"/>
      <c r="F171" s="73"/>
      <c r="G171" s="74"/>
      <c r="H171" s="97"/>
      <c r="I171" s="97"/>
      <c r="J171" s="98"/>
      <c r="K171" s="67" t="s">
        <v>99</v>
      </c>
      <c r="L171" s="66"/>
      <c r="M171" s="80"/>
      <c r="N171" s="71"/>
      <c r="O171" s="72"/>
      <c r="P171" s="73"/>
      <c r="Q171" s="74"/>
      <c r="R171" s="97"/>
      <c r="S171" s="97"/>
      <c r="T171" s="98"/>
      <c r="U171" s="67" t="s">
        <v>99</v>
      </c>
      <c r="V171" s="66"/>
      <c r="W171" s="68"/>
      <c r="X171" s="405"/>
      <c r="Y171" s="397"/>
    </row>
    <row r="172" spans="3:25" ht="15.75" hidden="1">
      <c r="C172" s="404">
        <v>16</v>
      </c>
      <c r="D172" s="71"/>
      <c r="E172" s="72"/>
      <c r="F172" s="73"/>
      <c r="G172" s="74"/>
      <c r="H172" s="97"/>
      <c r="I172" s="97"/>
      <c r="J172" s="98"/>
      <c r="K172" s="67" t="s">
        <v>100</v>
      </c>
      <c r="L172" s="66"/>
      <c r="M172" s="80"/>
      <c r="N172" s="71"/>
      <c r="O172" s="72"/>
      <c r="P172" s="73"/>
      <c r="Q172" s="74"/>
      <c r="R172" s="97"/>
      <c r="S172" s="97"/>
      <c r="T172" s="98"/>
      <c r="U172" s="67" t="s">
        <v>100</v>
      </c>
      <c r="V172" s="66"/>
      <c r="W172" s="68"/>
      <c r="X172" s="405"/>
      <c r="Y172" s="397"/>
    </row>
    <row r="173" spans="3:25" ht="15.75" hidden="1">
      <c r="C173" s="404"/>
      <c r="D173" s="71"/>
      <c r="E173" s="72"/>
      <c r="F173" s="73"/>
      <c r="G173" s="74"/>
      <c r="H173" s="97"/>
      <c r="I173" s="97"/>
      <c r="J173" s="98"/>
      <c r="K173" s="67" t="s">
        <v>101</v>
      </c>
      <c r="L173" s="66"/>
      <c r="M173" s="80"/>
      <c r="N173" s="71"/>
      <c r="O173" s="72"/>
      <c r="P173" s="73"/>
      <c r="Q173" s="74"/>
      <c r="R173" s="97"/>
      <c r="S173" s="97"/>
      <c r="T173" s="98"/>
      <c r="U173" s="67" t="s">
        <v>101</v>
      </c>
      <c r="V173" s="66"/>
      <c r="W173" s="68"/>
      <c r="X173" s="405"/>
      <c r="Y173" s="397"/>
    </row>
    <row r="174" spans="3:25" ht="15.75" hidden="1">
      <c r="C174" s="404"/>
      <c r="D174" s="71"/>
      <c r="E174" s="72"/>
      <c r="F174" s="73"/>
      <c r="G174" s="74"/>
      <c r="H174" s="97"/>
      <c r="I174" s="97"/>
      <c r="J174" s="98"/>
      <c r="K174" s="67" t="s">
        <v>102</v>
      </c>
      <c r="L174" s="66"/>
      <c r="M174" s="80"/>
      <c r="N174" s="71"/>
      <c r="O174" s="72"/>
      <c r="P174" s="73"/>
      <c r="Q174" s="74"/>
      <c r="R174" s="97"/>
      <c r="S174" s="97"/>
      <c r="T174" s="98"/>
      <c r="U174" s="67" t="s">
        <v>102</v>
      </c>
      <c r="V174" s="66"/>
      <c r="W174" s="68"/>
      <c r="X174" s="405"/>
      <c r="Y174" s="397"/>
    </row>
    <row r="175" spans="3:25" ht="15.75" hidden="1">
      <c r="C175" s="404"/>
      <c r="D175" s="71"/>
      <c r="E175" s="72"/>
      <c r="F175" s="73"/>
      <c r="G175" s="74"/>
      <c r="H175" s="97"/>
      <c r="I175" s="97"/>
      <c r="J175" s="98"/>
      <c r="K175" s="67" t="s">
        <v>103</v>
      </c>
      <c r="L175" s="66"/>
      <c r="M175" s="80"/>
      <c r="N175" s="71"/>
      <c r="O175" s="72"/>
      <c r="P175" s="73"/>
      <c r="Q175" s="74"/>
      <c r="R175" s="97"/>
      <c r="S175" s="97"/>
      <c r="T175" s="98"/>
      <c r="U175" s="67" t="s">
        <v>103</v>
      </c>
      <c r="V175" s="66"/>
      <c r="W175" s="68"/>
      <c r="X175" s="405"/>
      <c r="Y175" s="397"/>
    </row>
    <row r="176" spans="3:25" ht="15.75" hidden="1">
      <c r="C176" s="406"/>
      <c r="D176" s="108"/>
      <c r="E176" s="109"/>
      <c r="F176" s="110"/>
      <c r="G176" s="111"/>
      <c r="H176" s="112"/>
      <c r="I176" s="112"/>
      <c r="J176" s="113"/>
      <c r="K176" s="82" t="s">
        <v>104</v>
      </c>
      <c r="L176" s="70"/>
      <c r="M176" s="83"/>
      <c r="N176" s="108"/>
      <c r="O176" s="109"/>
      <c r="P176" s="110"/>
      <c r="Q176" s="111"/>
      <c r="R176" s="112"/>
      <c r="S176" s="112"/>
      <c r="T176" s="113"/>
      <c r="U176" s="82" t="s">
        <v>104</v>
      </c>
      <c r="V176" s="70"/>
      <c r="W176" s="84"/>
      <c r="X176" s="407"/>
      <c r="Y176" s="400"/>
    </row>
    <row r="177" spans="3:25" ht="15.75" hidden="1">
      <c r="C177" s="404"/>
      <c r="D177" s="54"/>
      <c r="E177" s="55"/>
      <c r="F177" s="56"/>
      <c r="G177" s="57"/>
      <c r="H177" s="60"/>
      <c r="I177" s="60"/>
      <c r="J177" s="61"/>
      <c r="K177" s="78" t="s">
        <v>95</v>
      </c>
      <c r="L177" s="58"/>
      <c r="M177" s="81"/>
      <c r="N177" s="54"/>
      <c r="O177" s="55"/>
      <c r="P177" s="56"/>
      <c r="Q177" s="57"/>
      <c r="R177" s="60"/>
      <c r="S177" s="60"/>
      <c r="T177" s="61"/>
      <c r="U177" s="78" t="s">
        <v>95</v>
      </c>
      <c r="V177" s="58"/>
      <c r="W177" s="79"/>
      <c r="X177" s="409" t="str">
        <f>IFERROR(IF(E177='Defaults &lt;HIDE&gt;'!$H$11,F177*G177*0.746*H177/I177*J177, 1/(1/(G177*0.746*((M177*L177^3)+(M178*L178^3)+(M179*L179^3)+(M180*L180^3)+(M181*L181^3)+(M182*L182^3)+(M183*L183^3)+(M184*L184^3)+(M185*L185^3)+(M186*L186^3))))),"")</f>
        <v/>
      </c>
      <c r="Y177" s="402" t="str">
        <f>IFERROR(IF(O177='Defaults &lt;HIDE&gt;'!$H$11,P177*Q177*0.746*R177/S177*T177, 1/(1/(Q177*0.746*((W177*V177^3)+(W178*V178^3)+(W179*V179^3)+(W180*V180^3)+(W181*V181^3)+(W182*V182^3)+(W183*V183^3)+(W184*V184^3)+(W185*V185^3)+(W186*V186^3))))),"")</f>
        <v/>
      </c>
    </row>
    <row r="178" spans="3:25" ht="15.75" hidden="1">
      <c r="C178" s="404"/>
      <c r="D178" s="71"/>
      <c r="E178" s="72"/>
      <c r="F178" s="73"/>
      <c r="G178" s="74"/>
      <c r="H178" s="97"/>
      <c r="I178" s="97"/>
      <c r="J178" s="98"/>
      <c r="K178" s="67" t="s">
        <v>96</v>
      </c>
      <c r="L178" s="66"/>
      <c r="M178" s="80"/>
      <c r="N178" s="71"/>
      <c r="O178" s="72"/>
      <c r="P178" s="73"/>
      <c r="Q178" s="74"/>
      <c r="R178" s="97"/>
      <c r="S178" s="97"/>
      <c r="T178" s="98"/>
      <c r="U178" s="67" t="s">
        <v>96</v>
      </c>
      <c r="V178" s="66"/>
      <c r="W178" s="68"/>
      <c r="X178" s="405"/>
      <c r="Y178" s="397"/>
    </row>
    <row r="179" spans="3:25" ht="15.75" hidden="1">
      <c r="C179" s="404"/>
      <c r="D179" s="71"/>
      <c r="E179" s="72"/>
      <c r="F179" s="73"/>
      <c r="G179" s="74"/>
      <c r="H179" s="97"/>
      <c r="I179" s="97"/>
      <c r="J179" s="98"/>
      <c r="K179" s="67" t="s">
        <v>97</v>
      </c>
      <c r="L179" s="66"/>
      <c r="M179" s="80"/>
      <c r="N179" s="71"/>
      <c r="O179" s="72"/>
      <c r="P179" s="73"/>
      <c r="Q179" s="74"/>
      <c r="R179" s="97"/>
      <c r="S179" s="97"/>
      <c r="T179" s="98"/>
      <c r="U179" s="67" t="s">
        <v>97</v>
      </c>
      <c r="V179" s="66"/>
      <c r="W179" s="68"/>
      <c r="X179" s="405"/>
      <c r="Y179" s="397"/>
    </row>
    <row r="180" spans="3:25" ht="15.75" hidden="1">
      <c r="C180" s="404"/>
      <c r="D180" s="71"/>
      <c r="E180" s="72"/>
      <c r="F180" s="73"/>
      <c r="G180" s="74"/>
      <c r="H180" s="97"/>
      <c r="I180" s="97"/>
      <c r="J180" s="98"/>
      <c r="K180" s="67" t="s">
        <v>98</v>
      </c>
      <c r="L180" s="66"/>
      <c r="M180" s="80"/>
      <c r="N180" s="71"/>
      <c r="O180" s="72"/>
      <c r="P180" s="73"/>
      <c r="Q180" s="74"/>
      <c r="R180" s="97"/>
      <c r="S180" s="97"/>
      <c r="T180" s="98"/>
      <c r="U180" s="67" t="s">
        <v>98</v>
      </c>
      <c r="V180" s="66"/>
      <c r="W180" s="68"/>
      <c r="X180" s="405"/>
      <c r="Y180" s="397"/>
    </row>
    <row r="181" spans="3:25" ht="15.75" hidden="1">
      <c r="C181" s="404"/>
      <c r="D181" s="71"/>
      <c r="E181" s="72"/>
      <c r="F181" s="73"/>
      <c r="G181" s="74"/>
      <c r="H181" s="97"/>
      <c r="I181" s="97"/>
      <c r="J181" s="98"/>
      <c r="K181" s="67" t="s">
        <v>99</v>
      </c>
      <c r="L181" s="66"/>
      <c r="M181" s="80"/>
      <c r="N181" s="71"/>
      <c r="O181" s="72"/>
      <c r="P181" s="73"/>
      <c r="Q181" s="74"/>
      <c r="R181" s="97"/>
      <c r="S181" s="97"/>
      <c r="T181" s="98"/>
      <c r="U181" s="67" t="s">
        <v>99</v>
      </c>
      <c r="V181" s="66"/>
      <c r="W181" s="68"/>
      <c r="X181" s="405"/>
      <c r="Y181" s="397"/>
    </row>
    <row r="182" spans="3:25" ht="15.75" hidden="1">
      <c r="C182" s="404">
        <v>17</v>
      </c>
      <c r="D182" s="71"/>
      <c r="E182" s="72"/>
      <c r="F182" s="73"/>
      <c r="G182" s="74"/>
      <c r="H182" s="97"/>
      <c r="I182" s="97"/>
      <c r="J182" s="98"/>
      <c r="K182" s="67" t="s">
        <v>100</v>
      </c>
      <c r="L182" s="66"/>
      <c r="M182" s="80"/>
      <c r="N182" s="71"/>
      <c r="O182" s="72"/>
      <c r="P182" s="73"/>
      <c r="Q182" s="74"/>
      <c r="R182" s="97"/>
      <c r="S182" s="97"/>
      <c r="T182" s="98"/>
      <c r="U182" s="67" t="s">
        <v>100</v>
      </c>
      <c r="V182" s="66"/>
      <c r="W182" s="68"/>
      <c r="X182" s="405"/>
      <c r="Y182" s="397"/>
    </row>
    <row r="183" spans="3:25" ht="15.75" hidden="1">
      <c r="C183" s="404"/>
      <c r="D183" s="71"/>
      <c r="E183" s="72"/>
      <c r="F183" s="73"/>
      <c r="G183" s="74"/>
      <c r="H183" s="97"/>
      <c r="I183" s="97"/>
      <c r="J183" s="98"/>
      <c r="K183" s="67" t="s">
        <v>101</v>
      </c>
      <c r="L183" s="66"/>
      <c r="M183" s="80"/>
      <c r="N183" s="71"/>
      <c r="O183" s="72"/>
      <c r="P183" s="73"/>
      <c r="Q183" s="74"/>
      <c r="R183" s="97"/>
      <c r="S183" s="97"/>
      <c r="T183" s="98"/>
      <c r="U183" s="67" t="s">
        <v>101</v>
      </c>
      <c r="V183" s="66"/>
      <c r="W183" s="68"/>
      <c r="X183" s="405"/>
      <c r="Y183" s="397"/>
    </row>
    <row r="184" spans="3:25" ht="15.75" hidden="1">
      <c r="C184" s="404"/>
      <c r="D184" s="71"/>
      <c r="E184" s="72"/>
      <c r="F184" s="73"/>
      <c r="G184" s="74"/>
      <c r="H184" s="97"/>
      <c r="I184" s="97"/>
      <c r="J184" s="98"/>
      <c r="K184" s="67" t="s">
        <v>102</v>
      </c>
      <c r="L184" s="66"/>
      <c r="M184" s="80"/>
      <c r="N184" s="71"/>
      <c r="O184" s="72"/>
      <c r="P184" s="73"/>
      <c r="Q184" s="74"/>
      <c r="R184" s="97"/>
      <c r="S184" s="97"/>
      <c r="T184" s="98"/>
      <c r="U184" s="67" t="s">
        <v>102</v>
      </c>
      <c r="V184" s="66"/>
      <c r="W184" s="68"/>
      <c r="X184" s="405"/>
      <c r="Y184" s="397"/>
    </row>
    <row r="185" spans="3:25" ht="15.75" hidden="1">
      <c r="C185" s="404"/>
      <c r="D185" s="71"/>
      <c r="E185" s="72"/>
      <c r="F185" s="73"/>
      <c r="G185" s="74"/>
      <c r="H185" s="97"/>
      <c r="I185" s="97"/>
      <c r="J185" s="98"/>
      <c r="K185" s="67" t="s">
        <v>103</v>
      </c>
      <c r="L185" s="66"/>
      <c r="M185" s="80"/>
      <c r="N185" s="71"/>
      <c r="O185" s="72"/>
      <c r="P185" s="73"/>
      <c r="Q185" s="74"/>
      <c r="R185" s="97"/>
      <c r="S185" s="97"/>
      <c r="T185" s="98"/>
      <c r="U185" s="67" t="s">
        <v>103</v>
      </c>
      <c r="V185" s="66"/>
      <c r="W185" s="68"/>
      <c r="X185" s="405"/>
      <c r="Y185" s="397"/>
    </row>
    <row r="186" spans="3:25" ht="15.75" hidden="1">
      <c r="C186" s="406"/>
      <c r="D186" s="108"/>
      <c r="E186" s="109"/>
      <c r="F186" s="110"/>
      <c r="G186" s="111"/>
      <c r="H186" s="112"/>
      <c r="I186" s="112"/>
      <c r="J186" s="113"/>
      <c r="K186" s="82" t="s">
        <v>104</v>
      </c>
      <c r="L186" s="70"/>
      <c r="M186" s="83"/>
      <c r="N186" s="108"/>
      <c r="O186" s="109"/>
      <c r="P186" s="110"/>
      <c r="Q186" s="111"/>
      <c r="R186" s="112"/>
      <c r="S186" s="112"/>
      <c r="T186" s="113"/>
      <c r="U186" s="82" t="s">
        <v>104</v>
      </c>
      <c r="V186" s="70"/>
      <c r="W186" s="84"/>
      <c r="X186" s="407"/>
      <c r="Y186" s="400"/>
    </row>
    <row r="187" spans="3:25" ht="15.75" hidden="1">
      <c r="C187" s="404"/>
      <c r="D187" s="54"/>
      <c r="E187" s="55"/>
      <c r="F187" s="56"/>
      <c r="G187" s="57"/>
      <c r="H187" s="60"/>
      <c r="I187" s="60"/>
      <c r="J187" s="61"/>
      <c r="K187" s="78" t="s">
        <v>95</v>
      </c>
      <c r="L187" s="58"/>
      <c r="M187" s="81"/>
      <c r="N187" s="54"/>
      <c r="O187" s="55"/>
      <c r="P187" s="56"/>
      <c r="Q187" s="57"/>
      <c r="R187" s="60"/>
      <c r="S187" s="60"/>
      <c r="T187" s="61"/>
      <c r="U187" s="78" t="s">
        <v>95</v>
      </c>
      <c r="V187" s="58"/>
      <c r="W187" s="79"/>
      <c r="X187" s="409" t="str">
        <f>IFERROR(IF(E187='Defaults &lt;HIDE&gt;'!$H$11,F187*G187*0.746*H187/I187*J187, 1/(1/(G187*0.746*((M187*L187^3)+(M188*L188^3)+(M189*L189^3)+(M190*L190^3)+(M191*L191^3)+(M192*L192^3)+(M193*L193^3)+(M194*L194^3)+(M195*L195^3)+(M196*L196^3))))),"")</f>
        <v/>
      </c>
      <c r="Y187" s="402" t="str">
        <f>IFERROR(IF(O187='Defaults &lt;HIDE&gt;'!$H$11,P187*Q187*0.746*R187/S187*T187, 1/(1/(Q187*0.746*((W187*V187^3)+(W188*V188^3)+(W189*V189^3)+(W190*V190^3)+(W191*V191^3)+(W192*V192^3)+(W193*V193^3)+(W194*V194^3)+(W195*V195^3)+(W196*V196^3))))),"")</f>
        <v/>
      </c>
    </row>
    <row r="188" spans="3:25" ht="15.75" hidden="1">
      <c r="C188" s="404"/>
      <c r="D188" s="71"/>
      <c r="E188" s="72"/>
      <c r="F188" s="73"/>
      <c r="G188" s="74"/>
      <c r="H188" s="97"/>
      <c r="I188" s="97"/>
      <c r="J188" s="98"/>
      <c r="K188" s="67" t="s">
        <v>96</v>
      </c>
      <c r="L188" s="66"/>
      <c r="M188" s="80"/>
      <c r="N188" s="71"/>
      <c r="O188" s="72"/>
      <c r="P188" s="73"/>
      <c r="Q188" s="74"/>
      <c r="R188" s="97"/>
      <c r="S188" s="97"/>
      <c r="T188" s="98"/>
      <c r="U188" s="67" t="s">
        <v>96</v>
      </c>
      <c r="V188" s="66"/>
      <c r="W188" s="68"/>
      <c r="X188" s="405"/>
      <c r="Y188" s="397"/>
    </row>
    <row r="189" spans="3:25" ht="15.75" hidden="1">
      <c r="C189" s="404"/>
      <c r="D189" s="71"/>
      <c r="E189" s="72"/>
      <c r="F189" s="73"/>
      <c r="G189" s="74"/>
      <c r="H189" s="97"/>
      <c r="I189" s="97"/>
      <c r="J189" s="98"/>
      <c r="K189" s="67" t="s">
        <v>97</v>
      </c>
      <c r="L189" s="66"/>
      <c r="M189" s="80"/>
      <c r="N189" s="71"/>
      <c r="O189" s="72"/>
      <c r="P189" s="73"/>
      <c r="Q189" s="74"/>
      <c r="R189" s="97"/>
      <c r="S189" s="97"/>
      <c r="T189" s="98"/>
      <c r="U189" s="67" t="s">
        <v>97</v>
      </c>
      <c r="V189" s="66"/>
      <c r="W189" s="68"/>
      <c r="X189" s="405"/>
      <c r="Y189" s="397"/>
    </row>
    <row r="190" spans="3:25" ht="15.75" hidden="1">
      <c r="C190" s="404"/>
      <c r="D190" s="71"/>
      <c r="E190" s="72"/>
      <c r="F190" s="73"/>
      <c r="G190" s="74"/>
      <c r="H190" s="97"/>
      <c r="I190" s="97"/>
      <c r="J190" s="98"/>
      <c r="K190" s="67" t="s">
        <v>98</v>
      </c>
      <c r="L190" s="66"/>
      <c r="M190" s="80"/>
      <c r="N190" s="71"/>
      <c r="O190" s="72"/>
      <c r="P190" s="73"/>
      <c r="Q190" s="74"/>
      <c r="R190" s="97"/>
      <c r="S190" s="97"/>
      <c r="T190" s="98"/>
      <c r="U190" s="67" t="s">
        <v>98</v>
      </c>
      <c r="V190" s="66"/>
      <c r="W190" s="68"/>
      <c r="X190" s="405"/>
      <c r="Y190" s="397"/>
    </row>
    <row r="191" spans="3:25" ht="15.75" hidden="1">
      <c r="C191" s="404"/>
      <c r="D191" s="71"/>
      <c r="E191" s="72"/>
      <c r="F191" s="73"/>
      <c r="G191" s="74"/>
      <c r="H191" s="97"/>
      <c r="I191" s="97"/>
      <c r="J191" s="98"/>
      <c r="K191" s="67" t="s">
        <v>99</v>
      </c>
      <c r="L191" s="66"/>
      <c r="M191" s="80"/>
      <c r="N191" s="71"/>
      <c r="O191" s="72"/>
      <c r="P191" s="73"/>
      <c r="Q191" s="74"/>
      <c r="R191" s="97"/>
      <c r="S191" s="97"/>
      <c r="T191" s="98"/>
      <c r="U191" s="67" t="s">
        <v>99</v>
      </c>
      <c r="V191" s="66"/>
      <c r="W191" s="68"/>
      <c r="X191" s="405"/>
      <c r="Y191" s="397"/>
    </row>
    <row r="192" spans="3:25" ht="15.75" hidden="1">
      <c r="C192" s="404">
        <v>18</v>
      </c>
      <c r="D192" s="71"/>
      <c r="E192" s="72"/>
      <c r="F192" s="73"/>
      <c r="G192" s="74"/>
      <c r="H192" s="97"/>
      <c r="I192" s="97"/>
      <c r="J192" s="98"/>
      <c r="K192" s="67" t="s">
        <v>100</v>
      </c>
      <c r="L192" s="66"/>
      <c r="M192" s="80"/>
      <c r="N192" s="71"/>
      <c r="O192" s="72"/>
      <c r="P192" s="73"/>
      <c r="Q192" s="74"/>
      <c r="R192" s="97"/>
      <c r="S192" s="97"/>
      <c r="T192" s="98"/>
      <c r="U192" s="67" t="s">
        <v>100</v>
      </c>
      <c r="V192" s="66"/>
      <c r="W192" s="68"/>
      <c r="X192" s="405"/>
      <c r="Y192" s="397"/>
    </row>
    <row r="193" spans="3:25" ht="15.75" hidden="1">
      <c r="C193" s="404"/>
      <c r="D193" s="71"/>
      <c r="E193" s="72"/>
      <c r="F193" s="73"/>
      <c r="G193" s="74"/>
      <c r="H193" s="97"/>
      <c r="I193" s="97"/>
      <c r="J193" s="98"/>
      <c r="K193" s="67" t="s">
        <v>101</v>
      </c>
      <c r="L193" s="66"/>
      <c r="M193" s="80"/>
      <c r="N193" s="71"/>
      <c r="O193" s="72"/>
      <c r="P193" s="73"/>
      <c r="Q193" s="74"/>
      <c r="R193" s="97"/>
      <c r="S193" s="97"/>
      <c r="T193" s="98"/>
      <c r="U193" s="67" t="s">
        <v>101</v>
      </c>
      <c r="V193" s="66"/>
      <c r="W193" s="68"/>
      <c r="X193" s="405"/>
      <c r="Y193" s="397"/>
    </row>
    <row r="194" spans="3:25" ht="15.75" hidden="1">
      <c r="C194" s="404"/>
      <c r="D194" s="71"/>
      <c r="E194" s="72"/>
      <c r="F194" s="73"/>
      <c r="G194" s="74"/>
      <c r="H194" s="97"/>
      <c r="I194" s="97"/>
      <c r="J194" s="98"/>
      <c r="K194" s="67" t="s">
        <v>102</v>
      </c>
      <c r="L194" s="66"/>
      <c r="M194" s="80"/>
      <c r="N194" s="71"/>
      <c r="O194" s="72"/>
      <c r="P194" s="73"/>
      <c r="Q194" s="74"/>
      <c r="R194" s="97"/>
      <c r="S194" s="97"/>
      <c r="T194" s="98"/>
      <c r="U194" s="67" t="s">
        <v>102</v>
      </c>
      <c r="V194" s="66"/>
      <c r="W194" s="68"/>
      <c r="X194" s="405"/>
      <c r="Y194" s="397"/>
    </row>
    <row r="195" spans="3:25" ht="15.75" hidden="1">
      <c r="C195" s="404"/>
      <c r="D195" s="71"/>
      <c r="E195" s="72"/>
      <c r="F195" s="73"/>
      <c r="G195" s="74"/>
      <c r="H195" s="97"/>
      <c r="I195" s="97"/>
      <c r="J195" s="98"/>
      <c r="K195" s="67" t="s">
        <v>103</v>
      </c>
      <c r="L195" s="66"/>
      <c r="M195" s="80"/>
      <c r="N195" s="71"/>
      <c r="O195" s="72"/>
      <c r="P195" s="73"/>
      <c r="Q195" s="74"/>
      <c r="R195" s="97"/>
      <c r="S195" s="97"/>
      <c r="T195" s="98"/>
      <c r="U195" s="67" t="s">
        <v>103</v>
      </c>
      <c r="V195" s="66"/>
      <c r="W195" s="68"/>
      <c r="X195" s="405"/>
      <c r="Y195" s="397"/>
    </row>
    <row r="196" spans="3:25" ht="15.75" hidden="1">
      <c r="C196" s="406"/>
      <c r="D196" s="108"/>
      <c r="E196" s="109"/>
      <c r="F196" s="110"/>
      <c r="G196" s="111"/>
      <c r="H196" s="112"/>
      <c r="I196" s="112"/>
      <c r="J196" s="113"/>
      <c r="K196" s="82" t="s">
        <v>104</v>
      </c>
      <c r="L196" s="70"/>
      <c r="M196" s="83"/>
      <c r="N196" s="108"/>
      <c r="O196" s="109"/>
      <c r="P196" s="110"/>
      <c r="Q196" s="111"/>
      <c r="R196" s="112"/>
      <c r="S196" s="112"/>
      <c r="T196" s="113"/>
      <c r="U196" s="82" t="s">
        <v>104</v>
      </c>
      <c r="V196" s="70"/>
      <c r="W196" s="84"/>
      <c r="X196" s="407"/>
      <c r="Y196" s="400"/>
    </row>
    <row r="197" spans="3:25" ht="15.75" hidden="1">
      <c r="C197" s="404"/>
      <c r="D197" s="54"/>
      <c r="E197" s="55"/>
      <c r="F197" s="56"/>
      <c r="G197" s="57"/>
      <c r="H197" s="60"/>
      <c r="I197" s="60"/>
      <c r="J197" s="61"/>
      <c r="K197" s="78" t="s">
        <v>95</v>
      </c>
      <c r="L197" s="58"/>
      <c r="M197" s="81"/>
      <c r="N197" s="54"/>
      <c r="O197" s="55"/>
      <c r="P197" s="56"/>
      <c r="Q197" s="57"/>
      <c r="R197" s="60"/>
      <c r="S197" s="60"/>
      <c r="T197" s="61"/>
      <c r="U197" s="78" t="s">
        <v>95</v>
      </c>
      <c r="V197" s="58"/>
      <c r="W197" s="79"/>
      <c r="X197" s="409" t="str">
        <f>IFERROR(IF(E197='Defaults &lt;HIDE&gt;'!$H$11,F197*G197*0.746*H197/I197*J197, 1/(1/(G197*0.746*((M197*L197^3)+(M198*L198^3)+(M199*L199^3)+(M200*L200^3)+(M201*L201^3)+(M202*L202^3)+(M203*L203^3)+(M204*L204^3)+(M205*L205^3)+(M206*L206^3))))),"")</f>
        <v/>
      </c>
      <c r="Y197" s="402" t="str">
        <f>IFERROR(IF(O197='Defaults &lt;HIDE&gt;'!$H$11,P197*Q197*0.746*R197/S197*T197, 1/(1/(Q197*0.746*((W197*V197^3)+(W198*V198^3)+(W199*V199^3)+(W200*V200^3)+(W201*V201^3)+(W202*V202^3)+(W203*V203^3)+(W204*V204^3)+(W205*V205^3)+(W206*V206^3))))),"")</f>
        <v/>
      </c>
    </row>
    <row r="198" spans="3:25" ht="15.75" hidden="1">
      <c r="C198" s="404"/>
      <c r="D198" s="71"/>
      <c r="E198" s="72"/>
      <c r="F198" s="73"/>
      <c r="G198" s="74"/>
      <c r="H198" s="97"/>
      <c r="I198" s="97"/>
      <c r="J198" s="98"/>
      <c r="K198" s="67" t="s">
        <v>96</v>
      </c>
      <c r="L198" s="66"/>
      <c r="M198" s="80"/>
      <c r="N198" s="71"/>
      <c r="O198" s="72"/>
      <c r="P198" s="73"/>
      <c r="Q198" s="74"/>
      <c r="R198" s="97"/>
      <c r="S198" s="97"/>
      <c r="T198" s="98"/>
      <c r="U198" s="67" t="s">
        <v>96</v>
      </c>
      <c r="V198" s="66"/>
      <c r="W198" s="68"/>
      <c r="X198" s="405"/>
      <c r="Y198" s="397"/>
    </row>
    <row r="199" spans="3:25" ht="15.75" hidden="1">
      <c r="C199" s="404"/>
      <c r="D199" s="71"/>
      <c r="E199" s="72"/>
      <c r="F199" s="73"/>
      <c r="G199" s="74"/>
      <c r="H199" s="97"/>
      <c r="I199" s="97"/>
      <c r="J199" s="98"/>
      <c r="K199" s="67" t="s">
        <v>97</v>
      </c>
      <c r="L199" s="66"/>
      <c r="M199" s="80"/>
      <c r="N199" s="71"/>
      <c r="O199" s="72"/>
      <c r="P199" s="73"/>
      <c r="Q199" s="74"/>
      <c r="R199" s="97"/>
      <c r="S199" s="97"/>
      <c r="T199" s="98"/>
      <c r="U199" s="67" t="s">
        <v>97</v>
      </c>
      <c r="V199" s="66"/>
      <c r="W199" s="68"/>
      <c r="X199" s="405"/>
      <c r="Y199" s="397"/>
    </row>
    <row r="200" spans="3:25" ht="15.75" hidden="1">
      <c r="C200" s="404"/>
      <c r="D200" s="71"/>
      <c r="E200" s="72"/>
      <c r="F200" s="73"/>
      <c r="G200" s="74"/>
      <c r="H200" s="97"/>
      <c r="I200" s="97"/>
      <c r="J200" s="98"/>
      <c r="K200" s="67" t="s">
        <v>98</v>
      </c>
      <c r="L200" s="66"/>
      <c r="M200" s="80"/>
      <c r="N200" s="71"/>
      <c r="O200" s="72"/>
      <c r="P200" s="73"/>
      <c r="Q200" s="74"/>
      <c r="R200" s="97"/>
      <c r="S200" s="97"/>
      <c r="T200" s="98"/>
      <c r="U200" s="67" t="s">
        <v>98</v>
      </c>
      <c r="V200" s="66"/>
      <c r="W200" s="68"/>
      <c r="X200" s="405"/>
      <c r="Y200" s="397"/>
    </row>
    <row r="201" spans="3:25" ht="15.75" hidden="1">
      <c r="C201" s="404"/>
      <c r="D201" s="71"/>
      <c r="E201" s="72"/>
      <c r="F201" s="73"/>
      <c r="G201" s="74"/>
      <c r="H201" s="97"/>
      <c r="I201" s="97"/>
      <c r="J201" s="98"/>
      <c r="K201" s="67" t="s">
        <v>99</v>
      </c>
      <c r="L201" s="66"/>
      <c r="M201" s="80"/>
      <c r="N201" s="71"/>
      <c r="O201" s="72"/>
      <c r="P201" s="73"/>
      <c r="Q201" s="74"/>
      <c r="R201" s="97"/>
      <c r="S201" s="97"/>
      <c r="T201" s="98"/>
      <c r="U201" s="67" t="s">
        <v>99</v>
      </c>
      <c r="V201" s="66"/>
      <c r="W201" s="68"/>
      <c r="X201" s="405"/>
      <c r="Y201" s="397"/>
    </row>
    <row r="202" spans="3:25" ht="15.75" hidden="1">
      <c r="C202" s="404">
        <v>19</v>
      </c>
      <c r="D202" s="71"/>
      <c r="E202" s="72"/>
      <c r="F202" s="73"/>
      <c r="G202" s="74"/>
      <c r="H202" s="97"/>
      <c r="I202" s="97"/>
      <c r="J202" s="98"/>
      <c r="K202" s="67" t="s">
        <v>100</v>
      </c>
      <c r="L202" s="66"/>
      <c r="M202" s="80"/>
      <c r="N202" s="71"/>
      <c r="O202" s="72"/>
      <c r="P202" s="73"/>
      <c r="Q202" s="74"/>
      <c r="R202" s="97"/>
      <c r="S202" s="97"/>
      <c r="T202" s="98"/>
      <c r="U202" s="67" t="s">
        <v>100</v>
      </c>
      <c r="V202" s="66"/>
      <c r="W202" s="68"/>
      <c r="X202" s="405"/>
      <c r="Y202" s="397"/>
    </row>
    <row r="203" spans="3:25" ht="15.75" hidden="1">
      <c r="C203" s="404"/>
      <c r="D203" s="71"/>
      <c r="E203" s="72"/>
      <c r="F203" s="73"/>
      <c r="G203" s="74"/>
      <c r="H203" s="97"/>
      <c r="I203" s="97"/>
      <c r="J203" s="98"/>
      <c r="K203" s="67" t="s">
        <v>101</v>
      </c>
      <c r="L203" s="66"/>
      <c r="M203" s="80"/>
      <c r="N203" s="71"/>
      <c r="O203" s="72"/>
      <c r="P203" s="73"/>
      <c r="Q203" s="74"/>
      <c r="R203" s="97"/>
      <c r="S203" s="97"/>
      <c r="T203" s="98"/>
      <c r="U203" s="67" t="s">
        <v>101</v>
      </c>
      <c r="V203" s="66"/>
      <c r="W203" s="68"/>
      <c r="X203" s="405"/>
      <c r="Y203" s="397"/>
    </row>
    <row r="204" spans="3:25" ht="15.75" hidden="1">
      <c r="C204" s="404"/>
      <c r="D204" s="71"/>
      <c r="E204" s="72"/>
      <c r="F204" s="73"/>
      <c r="G204" s="74"/>
      <c r="H204" s="97"/>
      <c r="I204" s="97"/>
      <c r="J204" s="98"/>
      <c r="K204" s="67" t="s">
        <v>102</v>
      </c>
      <c r="L204" s="66"/>
      <c r="M204" s="80"/>
      <c r="N204" s="71"/>
      <c r="O204" s="72"/>
      <c r="P204" s="73"/>
      <c r="Q204" s="74"/>
      <c r="R204" s="97"/>
      <c r="S204" s="97"/>
      <c r="T204" s="98"/>
      <c r="U204" s="67" t="s">
        <v>102</v>
      </c>
      <c r="V204" s="66"/>
      <c r="W204" s="68"/>
      <c r="X204" s="405"/>
      <c r="Y204" s="397"/>
    </row>
    <row r="205" spans="3:25" ht="15.75" hidden="1">
      <c r="C205" s="404"/>
      <c r="D205" s="71"/>
      <c r="E205" s="72"/>
      <c r="F205" s="73"/>
      <c r="G205" s="74"/>
      <c r="H205" s="97"/>
      <c r="I205" s="97"/>
      <c r="J205" s="98"/>
      <c r="K205" s="67" t="s">
        <v>103</v>
      </c>
      <c r="L205" s="66"/>
      <c r="M205" s="80"/>
      <c r="N205" s="71"/>
      <c r="O205" s="72"/>
      <c r="P205" s="73"/>
      <c r="Q205" s="74"/>
      <c r="R205" s="97"/>
      <c r="S205" s="97"/>
      <c r="T205" s="98"/>
      <c r="U205" s="67" t="s">
        <v>103</v>
      </c>
      <c r="V205" s="66"/>
      <c r="W205" s="68"/>
      <c r="X205" s="405"/>
      <c r="Y205" s="397"/>
    </row>
    <row r="206" spans="3:25" ht="15.75" hidden="1">
      <c r="C206" s="406"/>
      <c r="D206" s="108"/>
      <c r="E206" s="109"/>
      <c r="F206" s="110"/>
      <c r="G206" s="111"/>
      <c r="H206" s="112"/>
      <c r="I206" s="112"/>
      <c r="J206" s="113"/>
      <c r="K206" s="82" t="s">
        <v>104</v>
      </c>
      <c r="L206" s="70"/>
      <c r="M206" s="83"/>
      <c r="N206" s="108"/>
      <c r="O206" s="109"/>
      <c r="P206" s="110"/>
      <c r="Q206" s="111"/>
      <c r="R206" s="112"/>
      <c r="S206" s="112"/>
      <c r="T206" s="113"/>
      <c r="U206" s="82" t="s">
        <v>104</v>
      </c>
      <c r="V206" s="70"/>
      <c r="W206" s="84"/>
      <c r="X206" s="407"/>
      <c r="Y206" s="400"/>
    </row>
    <row r="207" spans="3:25" ht="15.75" hidden="1">
      <c r="C207" s="408"/>
      <c r="D207" s="54"/>
      <c r="E207" s="55"/>
      <c r="F207" s="56"/>
      <c r="G207" s="57"/>
      <c r="H207" s="60"/>
      <c r="I207" s="60"/>
      <c r="J207" s="61"/>
      <c r="K207" s="78" t="s">
        <v>95</v>
      </c>
      <c r="L207" s="58"/>
      <c r="M207" s="81"/>
      <c r="N207" s="54"/>
      <c r="O207" s="55"/>
      <c r="P207" s="56"/>
      <c r="Q207" s="57"/>
      <c r="R207" s="60"/>
      <c r="S207" s="60"/>
      <c r="T207" s="61"/>
      <c r="U207" s="78" t="s">
        <v>95</v>
      </c>
      <c r="V207" s="58"/>
      <c r="W207" s="79"/>
      <c r="X207" s="409" t="str">
        <f>IFERROR(IF(E207='Defaults &lt;HIDE&gt;'!$H$11,F207*G207*0.746*H207/I207*J207, 1/(1/(G207*0.746*((M207*L207^3)+(M208*L208^3)+(M209*L209^3)+(M210*L210^3)+(M211*L211^3)+(M212*L212^3)+(M213*L213^3)+(M214*L214^3)+(M215*L215^3)+(M216*L216^3))))),"")</f>
        <v/>
      </c>
      <c r="Y207" s="402" t="str">
        <f>IFERROR(IF(O207='Defaults &lt;HIDE&gt;'!$H$11,P207*Q207*0.746*R207/S207*T207, 1/(1/(Q207*0.746*((W207*V207^3)+(W208*V208^3)+(W209*V209^3)+(W210*V210^3)+(W211*V211^3)+(W212*V212^3)+(W213*V213^3)+(W214*V214^3)+(W215*V215^3)+(W216*V216^3))))),"")</f>
        <v/>
      </c>
    </row>
    <row r="208" spans="3:25" ht="15.75" hidden="1">
      <c r="C208" s="404"/>
      <c r="D208" s="71"/>
      <c r="E208" s="72"/>
      <c r="F208" s="73"/>
      <c r="G208" s="74"/>
      <c r="H208" s="97"/>
      <c r="I208" s="97"/>
      <c r="J208" s="98"/>
      <c r="K208" s="67" t="s">
        <v>96</v>
      </c>
      <c r="L208" s="66"/>
      <c r="M208" s="80"/>
      <c r="N208" s="71"/>
      <c r="O208" s="72"/>
      <c r="P208" s="73"/>
      <c r="Q208" s="74"/>
      <c r="R208" s="97"/>
      <c r="S208" s="97"/>
      <c r="T208" s="98"/>
      <c r="U208" s="67" t="s">
        <v>96</v>
      </c>
      <c r="V208" s="66"/>
      <c r="W208" s="68"/>
      <c r="X208" s="405"/>
      <c r="Y208" s="397"/>
    </row>
    <row r="209" spans="3:25" ht="15.75" hidden="1">
      <c r="C209" s="404"/>
      <c r="D209" s="71"/>
      <c r="E209" s="72"/>
      <c r="F209" s="73"/>
      <c r="G209" s="74"/>
      <c r="H209" s="97"/>
      <c r="I209" s="97"/>
      <c r="J209" s="98"/>
      <c r="K209" s="67" t="s">
        <v>97</v>
      </c>
      <c r="L209" s="66"/>
      <c r="M209" s="80"/>
      <c r="N209" s="71"/>
      <c r="O209" s="72"/>
      <c r="P209" s="73"/>
      <c r="Q209" s="74"/>
      <c r="R209" s="97"/>
      <c r="S209" s="97"/>
      <c r="T209" s="98"/>
      <c r="U209" s="67" t="s">
        <v>97</v>
      </c>
      <c r="V209" s="66"/>
      <c r="W209" s="68"/>
      <c r="X209" s="405"/>
      <c r="Y209" s="397"/>
    </row>
    <row r="210" spans="3:25" ht="15.75" hidden="1">
      <c r="C210" s="404"/>
      <c r="D210" s="71"/>
      <c r="E210" s="72"/>
      <c r="F210" s="73"/>
      <c r="G210" s="74"/>
      <c r="H210" s="97"/>
      <c r="I210" s="97"/>
      <c r="J210" s="98"/>
      <c r="K210" s="67" t="s">
        <v>98</v>
      </c>
      <c r="L210" s="66"/>
      <c r="M210" s="80"/>
      <c r="N210" s="71"/>
      <c r="O210" s="72"/>
      <c r="P210" s="73"/>
      <c r="Q210" s="74"/>
      <c r="R210" s="97"/>
      <c r="S210" s="97"/>
      <c r="T210" s="98"/>
      <c r="U210" s="67" t="s">
        <v>98</v>
      </c>
      <c r="V210" s="66"/>
      <c r="W210" s="68"/>
      <c r="X210" s="405"/>
      <c r="Y210" s="397"/>
    </row>
    <row r="211" spans="3:25" ht="15.75" hidden="1">
      <c r="C211" s="404"/>
      <c r="D211" s="71"/>
      <c r="E211" s="72"/>
      <c r="F211" s="73"/>
      <c r="G211" s="74"/>
      <c r="H211" s="97"/>
      <c r="I211" s="97"/>
      <c r="J211" s="98"/>
      <c r="K211" s="67" t="s">
        <v>99</v>
      </c>
      <c r="L211" s="66"/>
      <c r="M211" s="80"/>
      <c r="N211" s="71"/>
      <c r="O211" s="72"/>
      <c r="P211" s="73"/>
      <c r="Q211" s="74"/>
      <c r="R211" s="97"/>
      <c r="S211" s="97"/>
      <c r="T211" s="98"/>
      <c r="U211" s="67" t="s">
        <v>99</v>
      </c>
      <c r="V211" s="66"/>
      <c r="W211" s="68"/>
      <c r="X211" s="405"/>
      <c r="Y211" s="397"/>
    </row>
    <row r="212" spans="3:25" ht="15.75" hidden="1">
      <c r="C212" s="404">
        <v>20</v>
      </c>
      <c r="D212" s="71"/>
      <c r="E212" s="72"/>
      <c r="F212" s="73"/>
      <c r="G212" s="74"/>
      <c r="H212" s="97"/>
      <c r="I212" s="97"/>
      <c r="J212" s="98"/>
      <c r="K212" s="67" t="s">
        <v>100</v>
      </c>
      <c r="L212" s="66"/>
      <c r="M212" s="80"/>
      <c r="N212" s="71"/>
      <c r="O212" s="72"/>
      <c r="P212" s="73"/>
      <c r="Q212" s="74"/>
      <c r="R212" s="97"/>
      <c r="S212" s="97"/>
      <c r="T212" s="98"/>
      <c r="U212" s="67" t="s">
        <v>100</v>
      </c>
      <c r="V212" s="66"/>
      <c r="W212" s="68"/>
      <c r="X212" s="405"/>
      <c r="Y212" s="397"/>
    </row>
    <row r="213" spans="3:25" ht="15.75" hidden="1">
      <c r="C213" s="404"/>
      <c r="D213" s="71"/>
      <c r="E213" s="72"/>
      <c r="F213" s="73"/>
      <c r="G213" s="74"/>
      <c r="H213" s="97"/>
      <c r="I213" s="97"/>
      <c r="J213" s="98"/>
      <c r="K213" s="67" t="s">
        <v>101</v>
      </c>
      <c r="L213" s="66"/>
      <c r="M213" s="80"/>
      <c r="N213" s="71"/>
      <c r="O213" s="72"/>
      <c r="P213" s="73"/>
      <c r="Q213" s="74"/>
      <c r="R213" s="97"/>
      <c r="S213" s="97"/>
      <c r="T213" s="98"/>
      <c r="U213" s="67" t="s">
        <v>101</v>
      </c>
      <c r="V213" s="66"/>
      <c r="W213" s="68"/>
      <c r="X213" s="405"/>
      <c r="Y213" s="397"/>
    </row>
    <row r="214" spans="3:25" ht="15.75" hidden="1">
      <c r="C214" s="404"/>
      <c r="D214" s="71"/>
      <c r="E214" s="72"/>
      <c r="F214" s="73"/>
      <c r="G214" s="74"/>
      <c r="H214" s="97"/>
      <c r="I214" s="97"/>
      <c r="J214" s="98"/>
      <c r="K214" s="67" t="s">
        <v>102</v>
      </c>
      <c r="L214" s="66"/>
      <c r="M214" s="80"/>
      <c r="N214" s="71"/>
      <c r="O214" s="72"/>
      <c r="P214" s="73"/>
      <c r="Q214" s="74"/>
      <c r="R214" s="97"/>
      <c r="S214" s="97"/>
      <c r="T214" s="98"/>
      <c r="U214" s="67" t="s">
        <v>102</v>
      </c>
      <c r="V214" s="66"/>
      <c r="W214" s="68"/>
      <c r="X214" s="405"/>
      <c r="Y214" s="397"/>
    </row>
    <row r="215" spans="3:25" ht="15.75" hidden="1">
      <c r="C215" s="404"/>
      <c r="D215" s="71"/>
      <c r="E215" s="72"/>
      <c r="F215" s="73"/>
      <c r="G215" s="74"/>
      <c r="H215" s="97"/>
      <c r="I215" s="97"/>
      <c r="J215" s="98"/>
      <c r="K215" s="67" t="s">
        <v>103</v>
      </c>
      <c r="L215" s="66"/>
      <c r="M215" s="80"/>
      <c r="N215" s="71"/>
      <c r="O215" s="72"/>
      <c r="P215" s="73"/>
      <c r="Q215" s="74"/>
      <c r="R215" s="97"/>
      <c r="S215" s="97"/>
      <c r="T215" s="98"/>
      <c r="U215" s="67" t="s">
        <v>103</v>
      </c>
      <c r="V215" s="66"/>
      <c r="W215" s="68"/>
      <c r="X215" s="405"/>
      <c r="Y215" s="397"/>
    </row>
    <row r="216" spans="3:25" ht="15.75" hidden="1">
      <c r="C216" s="406"/>
      <c r="D216" s="108"/>
      <c r="E216" s="109"/>
      <c r="F216" s="110"/>
      <c r="G216" s="111"/>
      <c r="H216" s="112"/>
      <c r="I216" s="112"/>
      <c r="J216" s="113"/>
      <c r="K216" s="82" t="s">
        <v>104</v>
      </c>
      <c r="L216" s="70"/>
      <c r="M216" s="83"/>
      <c r="N216" s="108"/>
      <c r="O216" s="109"/>
      <c r="P216" s="110"/>
      <c r="Q216" s="111"/>
      <c r="R216" s="112"/>
      <c r="S216" s="112"/>
      <c r="T216" s="113"/>
      <c r="U216" s="82" t="s">
        <v>104</v>
      </c>
      <c r="V216" s="70"/>
      <c r="W216" s="84"/>
      <c r="X216" s="407"/>
      <c r="Y216" s="400"/>
    </row>
    <row r="217" spans="3:25" ht="15.75" hidden="1">
      <c r="C217" s="404"/>
      <c r="D217" s="54"/>
      <c r="E217" s="55"/>
      <c r="F217" s="56"/>
      <c r="G217" s="57"/>
      <c r="H217" s="60"/>
      <c r="I217" s="60"/>
      <c r="J217" s="61"/>
      <c r="K217" s="78" t="s">
        <v>95</v>
      </c>
      <c r="L217" s="58"/>
      <c r="M217" s="81"/>
      <c r="N217" s="54"/>
      <c r="O217" s="55"/>
      <c r="P217" s="56"/>
      <c r="Q217" s="57"/>
      <c r="R217" s="60"/>
      <c r="S217" s="60"/>
      <c r="T217" s="61"/>
      <c r="U217" s="78" t="s">
        <v>95</v>
      </c>
      <c r="V217" s="58"/>
      <c r="W217" s="79"/>
      <c r="X217" s="409" t="str">
        <f>IFERROR(IF(E217='Defaults &lt;HIDE&gt;'!$H$11,F217*G217*0.746*H217/I217*J217, 1/(1/(G217*0.746*((M217*L217^3)+(M218*L218^3)+(M219*L219^3)+(M220*L220^3)+(M221*L221^3)+(M222*L222^3)+(M223*L223^3)+(M224*L224^3)+(M225*L225^3)+(M226*L226^3))))),"")</f>
        <v/>
      </c>
      <c r="Y217" s="402" t="str">
        <f>IFERROR(IF(O217='Defaults &lt;HIDE&gt;'!$H$11,P217*Q217*0.746*R217/S217*T217, 1/(1/(Q217*0.746*((W217*V217^3)+(W218*V218^3)+(W219*V219^3)+(W220*V220^3)+(W221*V221^3)+(W222*V222^3)+(W223*V223^3)+(W224*V224^3)+(W225*V225^3)+(W226*V226^3))))),"")</f>
        <v/>
      </c>
    </row>
    <row r="218" spans="3:25" ht="15.75" hidden="1">
      <c r="C218" s="404"/>
      <c r="D218" s="71"/>
      <c r="E218" s="72"/>
      <c r="F218" s="73"/>
      <c r="G218" s="74"/>
      <c r="H218" s="97"/>
      <c r="I218" s="97"/>
      <c r="J218" s="98"/>
      <c r="K218" s="67" t="s">
        <v>96</v>
      </c>
      <c r="L218" s="66"/>
      <c r="M218" s="80"/>
      <c r="N218" s="71"/>
      <c r="O218" s="72"/>
      <c r="P218" s="73"/>
      <c r="Q218" s="74"/>
      <c r="R218" s="97"/>
      <c r="S218" s="97"/>
      <c r="T218" s="98"/>
      <c r="U218" s="67" t="s">
        <v>96</v>
      </c>
      <c r="V218" s="66"/>
      <c r="W218" s="68"/>
      <c r="X218" s="405"/>
      <c r="Y218" s="397"/>
    </row>
    <row r="219" spans="3:25" ht="15.75" hidden="1">
      <c r="C219" s="404"/>
      <c r="D219" s="71"/>
      <c r="E219" s="72"/>
      <c r="F219" s="73"/>
      <c r="G219" s="74"/>
      <c r="H219" s="97"/>
      <c r="I219" s="97"/>
      <c r="J219" s="98"/>
      <c r="K219" s="67" t="s">
        <v>97</v>
      </c>
      <c r="L219" s="66"/>
      <c r="M219" s="80"/>
      <c r="N219" s="71"/>
      <c r="O219" s="72"/>
      <c r="P219" s="73"/>
      <c r="Q219" s="74"/>
      <c r="R219" s="97"/>
      <c r="S219" s="97"/>
      <c r="T219" s="98"/>
      <c r="U219" s="67" t="s">
        <v>97</v>
      </c>
      <c r="V219" s="66"/>
      <c r="W219" s="68"/>
      <c r="X219" s="405"/>
      <c r="Y219" s="397"/>
    </row>
    <row r="220" spans="3:25" ht="15.75" hidden="1">
      <c r="C220" s="404"/>
      <c r="D220" s="71"/>
      <c r="E220" s="72"/>
      <c r="F220" s="73"/>
      <c r="G220" s="74"/>
      <c r="H220" s="97"/>
      <c r="I220" s="97"/>
      <c r="J220" s="98"/>
      <c r="K220" s="67" t="s">
        <v>98</v>
      </c>
      <c r="L220" s="66"/>
      <c r="M220" s="80"/>
      <c r="N220" s="71"/>
      <c r="O220" s="72"/>
      <c r="P220" s="73"/>
      <c r="Q220" s="74"/>
      <c r="R220" s="97"/>
      <c r="S220" s="97"/>
      <c r="T220" s="98"/>
      <c r="U220" s="67" t="s">
        <v>98</v>
      </c>
      <c r="V220" s="66"/>
      <c r="W220" s="68"/>
      <c r="X220" s="405"/>
      <c r="Y220" s="397"/>
    </row>
    <row r="221" spans="3:25" ht="15.75" hidden="1">
      <c r="C221" s="404"/>
      <c r="D221" s="71"/>
      <c r="E221" s="72"/>
      <c r="F221" s="73"/>
      <c r="G221" s="74"/>
      <c r="H221" s="97"/>
      <c r="I221" s="97"/>
      <c r="J221" s="98"/>
      <c r="K221" s="67" t="s">
        <v>99</v>
      </c>
      <c r="L221" s="66"/>
      <c r="M221" s="80"/>
      <c r="N221" s="71"/>
      <c r="O221" s="72"/>
      <c r="P221" s="73"/>
      <c r="Q221" s="74"/>
      <c r="R221" s="97"/>
      <c r="S221" s="97"/>
      <c r="T221" s="98"/>
      <c r="U221" s="67" t="s">
        <v>99</v>
      </c>
      <c r="V221" s="66"/>
      <c r="W221" s="68"/>
      <c r="X221" s="405"/>
      <c r="Y221" s="397"/>
    </row>
    <row r="222" spans="3:25" ht="15.75" hidden="1">
      <c r="C222" s="404">
        <v>21</v>
      </c>
      <c r="D222" s="71"/>
      <c r="E222" s="72"/>
      <c r="F222" s="73"/>
      <c r="G222" s="74"/>
      <c r="H222" s="97"/>
      <c r="I222" s="97"/>
      <c r="J222" s="98"/>
      <c r="K222" s="67" t="s">
        <v>100</v>
      </c>
      <c r="L222" s="66"/>
      <c r="M222" s="80"/>
      <c r="N222" s="71"/>
      <c r="O222" s="72"/>
      <c r="P222" s="73"/>
      <c r="Q222" s="74"/>
      <c r="R222" s="97"/>
      <c r="S222" s="97"/>
      <c r="T222" s="98"/>
      <c r="U222" s="67" t="s">
        <v>100</v>
      </c>
      <c r="V222" s="66"/>
      <c r="W222" s="68"/>
      <c r="X222" s="405"/>
      <c r="Y222" s="397"/>
    </row>
    <row r="223" spans="3:25" ht="15.75" hidden="1">
      <c r="C223" s="404"/>
      <c r="D223" s="71"/>
      <c r="E223" s="72"/>
      <c r="F223" s="73"/>
      <c r="G223" s="74"/>
      <c r="H223" s="97"/>
      <c r="I223" s="97"/>
      <c r="J223" s="98"/>
      <c r="K223" s="67" t="s">
        <v>101</v>
      </c>
      <c r="L223" s="66"/>
      <c r="M223" s="80"/>
      <c r="N223" s="71"/>
      <c r="O223" s="72"/>
      <c r="P223" s="73"/>
      <c r="Q223" s="74"/>
      <c r="R223" s="97"/>
      <c r="S223" s="97"/>
      <c r="T223" s="98"/>
      <c r="U223" s="67" t="s">
        <v>101</v>
      </c>
      <c r="V223" s="66"/>
      <c r="W223" s="68"/>
      <c r="X223" s="405"/>
      <c r="Y223" s="397"/>
    </row>
    <row r="224" spans="3:25" ht="15.75" hidden="1">
      <c r="C224" s="404"/>
      <c r="D224" s="71"/>
      <c r="E224" s="72"/>
      <c r="F224" s="73"/>
      <c r="G224" s="74"/>
      <c r="H224" s="97"/>
      <c r="I224" s="97"/>
      <c r="J224" s="98"/>
      <c r="K224" s="67" t="s">
        <v>102</v>
      </c>
      <c r="L224" s="66"/>
      <c r="M224" s="80"/>
      <c r="N224" s="71"/>
      <c r="O224" s="72"/>
      <c r="P224" s="73"/>
      <c r="Q224" s="74"/>
      <c r="R224" s="97"/>
      <c r="S224" s="97"/>
      <c r="T224" s="98"/>
      <c r="U224" s="67" t="s">
        <v>102</v>
      </c>
      <c r="V224" s="66"/>
      <c r="W224" s="68"/>
      <c r="X224" s="405"/>
      <c r="Y224" s="397"/>
    </row>
    <row r="225" spans="3:25" ht="15.75" hidden="1">
      <c r="C225" s="404"/>
      <c r="D225" s="71"/>
      <c r="E225" s="72"/>
      <c r="F225" s="73"/>
      <c r="G225" s="74"/>
      <c r="H225" s="97"/>
      <c r="I225" s="97"/>
      <c r="J225" s="98"/>
      <c r="K225" s="67" t="s">
        <v>103</v>
      </c>
      <c r="L225" s="66"/>
      <c r="M225" s="80"/>
      <c r="N225" s="71"/>
      <c r="O225" s="72"/>
      <c r="P225" s="73"/>
      <c r="Q225" s="74"/>
      <c r="R225" s="97"/>
      <c r="S225" s="97"/>
      <c r="T225" s="98"/>
      <c r="U225" s="67" t="s">
        <v>103</v>
      </c>
      <c r="V225" s="66"/>
      <c r="W225" s="68"/>
      <c r="X225" s="405"/>
      <c r="Y225" s="397"/>
    </row>
    <row r="226" spans="3:25" ht="15.75" hidden="1">
      <c r="C226" s="406"/>
      <c r="D226" s="108"/>
      <c r="E226" s="109"/>
      <c r="F226" s="110"/>
      <c r="G226" s="111"/>
      <c r="H226" s="112"/>
      <c r="I226" s="112"/>
      <c r="J226" s="113"/>
      <c r="K226" s="82" t="s">
        <v>104</v>
      </c>
      <c r="L226" s="70"/>
      <c r="M226" s="83"/>
      <c r="N226" s="108"/>
      <c r="O226" s="109"/>
      <c r="P226" s="110"/>
      <c r="Q226" s="111"/>
      <c r="R226" s="112"/>
      <c r="S226" s="112"/>
      <c r="T226" s="113"/>
      <c r="U226" s="82" t="s">
        <v>104</v>
      </c>
      <c r="V226" s="70"/>
      <c r="W226" s="84"/>
      <c r="X226" s="407"/>
      <c r="Y226" s="400"/>
    </row>
    <row r="227" spans="3:25" ht="15.75" hidden="1">
      <c r="C227" s="404"/>
      <c r="D227" s="54"/>
      <c r="E227" s="55"/>
      <c r="F227" s="56"/>
      <c r="G227" s="57"/>
      <c r="H227" s="60"/>
      <c r="I227" s="60"/>
      <c r="J227" s="61"/>
      <c r="K227" s="78" t="s">
        <v>95</v>
      </c>
      <c r="L227" s="58"/>
      <c r="M227" s="81"/>
      <c r="N227" s="54"/>
      <c r="O227" s="55"/>
      <c r="P227" s="56"/>
      <c r="Q227" s="57"/>
      <c r="R227" s="60"/>
      <c r="S227" s="60"/>
      <c r="T227" s="61"/>
      <c r="U227" s="78" t="s">
        <v>95</v>
      </c>
      <c r="V227" s="58"/>
      <c r="W227" s="79"/>
      <c r="X227" s="409" t="str">
        <f>IFERROR(IF(E227='Defaults &lt;HIDE&gt;'!$H$11,F227*G227*0.746*H227/I227*J227, 1/(1/(G227*0.746*((M227*L227^3)+(M228*L228^3)+(M229*L229^3)+(M230*L230^3)+(M231*L231^3)+(M232*L232^3)+(M233*L233^3)+(M234*L234^3)+(M235*L235^3)+(M236*L236^3))))),"")</f>
        <v/>
      </c>
      <c r="Y227" s="402" t="str">
        <f>IFERROR(IF(O227='Defaults &lt;HIDE&gt;'!$H$11,P227*Q227*0.746*R227/S227*T227, 1/(1/(Q227*0.746*((W227*V227^3)+(W228*V228^3)+(W229*V229^3)+(W230*V230^3)+(W231*V231^3)+(W232*V232^3)+(W233*V233^3)+(W234*V234^3)+(W235*V235^3)+(W236*V236^3))))),"")</f>
        <v/>
      </c>
    </row>
    <row r="228" spans="3:25" ht="15.75" hidden="1">
      <c r="C228" s="404"/>
      <c r="D228" s="71"/>
      <c r="E228" s="72"/>
      <c r="F228" s="73"/>
      <c r="G228" s="74"/>
      <c r="H228" s="97"/>
      <c r="I228" s="97"/>
      <c r="J228" s="98"/>
      <c r="K228" s="67" t="s">
        <v>96</v>
      </c>
      <c r="L228" s="66"/>
      <c r="M228" s="80"/>
      <c r="N228" s="71"/>
      <c r="O228" s="72"/>
      <c r="P228" s="73"/>
      <c r="Q228" s="74"/>
      <c r="R228" s="97"/>
      <c r="S228" s="97"/>
      <c r="T228" s="98"/>
      <c r="U228" s="67" t="s">
        <v>96</v>
      </c>
      <c r="V228" s="66"/>
      <c r="W228" s="68"/>
      <c r="X228" s="405"/>
      <c r="Y228" s="397"/>
    </row>
    <row r="229" spans="3:25" ht="15.75" hidden="1">
      <c r="C229" s="404"/>
      <c r="D229" s="71"/>
      <c r="E229" s="72"/>
      <c r="F229" s="73"/>
      <c r="G229" s="74"/>
      <c r="H229" s="97"/>
      <c r="I229" s="97"/>
      <c r="J229" s="98"/>
      <c r="K229" s="67" t="s">
        <v>97</v>
      </c>
      <c r="L229" s="66"/>
      <c r="M229" s="80"/>
      <c r="N229" s="71"/>
      <c r="O229" s="72"/>
      <c r="P229" s="73"/>
      <c r="Q229" s="74"/>
      <c r="R229" s="97"/>
      <c r="S229" s="97"/>
      <c r="T229" s="98"/>
      <c r="U229" s="67" t="s">
        <v>97</v>
      </c>
      <c r="V229" s="66"/>
      <c r="W229" s="68"/>
      <c r="X229" s="405"/>
      <c r="Y229" s="397"/>
    </row>
    <row r="230" spans="3:25" ht="15.75" hidden="1">
      <c r="C230" s="404"/>
      <c r="D230" s="71"/>
      <c r="E230" s="72"/>
      <c r="F230" s="73"/>
      <c r="G230" s="74"/>
      <c r="H230" s="97"/>
      <c r="I230" s="97"/>
      <c r="J230" s="98"/>
      <c r="K230" s="67" t="s">
        <v>98</v>
      </c>
      <c r="L230" s="66"/>
      <c r="M230" s="80"/>
      <c r="N230" s="71"/>
      <c r="O230" s="72"/>
      <c r="P230" s="73"/>
      <c r="Q230" s="74"/>
      <c r="R230" s="97"/>
      <c r="S230" s="97"/>
      <c r="T230" s="98"/>
      <c r="U230" s="67" t="s">
        <v>98</v>
      </c>
      <c r="V230" s="66"/>
      <c r="W230" s="68"/>
      <c r="X230" s="405"/>
      <c r="Y230" s="397"/>
    </row>
    <row r="231" spans="3:25" ht="15.75" hidden="1">
      <c r="C231" s="404"/>
      <c r="D231" s="71"/>
      <c r="E231" s="72"/>
      <c r="F231" s="73"/>
      <c r="G231" s="74"/>
      <c r="H231" s="97"/>
      <c r="I231" s="97"/>
      <c r="J231" s="98"/>
      <c r="K231" s="67" t="s">
        <v>99</v>
      </c>
      <c r="L231" s="66"/>
      <c r="M231" s="80"/>
      <c r="N231" s="71"/>
      <c r="O231" s="72"/>
      <c r="P231" s="73"/>
      <c r="Q231" s="74"/>
      <c r="R231" s="97"/>
      <c r="S231" s="97"/>
      <c r="T231" s="98"/>
      <c r="U231" s="67" t="s">
        <v>99</v>
      </c>
      <c r="V231" s="66"/>
      <c r="W231" s="68"/>
      <c r="X231" s="405"/>
      <c r="Y231" s="397"/>
    </row>
    <row r="232" spans="3:25" ht="15.75" hidden="1">
      <c r="C232" s="404">
        <v>22</v>
      </c>
      <c r="D232" s="71"/>
      <c r="E232" s="72"/>
      <c r="F232" s="73"/>
      <c r="G232" s="74"/>
      <c r="H232" s="97"/>
      <c r="I232" s="97"/>
      <c r="J232" s="98"/>
      <c r="K232" s="67" t="s">
        <v>100</v>
      </c>
      <c r="L232" s="66"/>
      <c r="M232" s="80"/>
      <c r="N232" s="71"/>
      <c r="O232" s="72"/>
      <c r="P232" s="73"/>
      <c r="Q232" s="74"/>
      <c r="R232" s="97"/>
      <c r="S232" s="97"/>
      <c r="T232" s="98"/>
      <c r="U232" s="67" t="s">
        <v>100</v>
      </c>
      <c r="V232" s="66"/>
      <c r="W232" s="68"/>
      <c r="X232" s="405"/>
      <c r="Y232" s="397"/>
    </row>
    <row r="233" spans="3:25" ht="15.75" hidden="1">
      <c r="C233" s="404"/>
      <c r="D233" s="71"/>
      <c r="E233" s="72"/>
      <c r="F233" s="73"/>
      <c r="G233" s="74"/>
      <c r="H233" s="97"/>
      <c r="I233" s="97"/>
      <c r="J233" s="98"/>
      <c r="K233" s="67" t="s">
        <v>101</v>
      </c>
      <c r="L233" s="66"/>
      <c r="M233" s="80"/>
      <c r="N233" s="71"/>
      <c r="O233" s="72"/>
      <c r="P233" s="73"/>
      <c r="Q233" s="74"/>
      <c r="R233" s="97"/>
      <c r="S233" s="97"/>
      <c r="T233" s="98"/>
      <c r="U233" s="67" t="s">
        <v>101</v>
      </c>
      <c r="V233" s="66"/>
      <c r="W233" s="68"/>
      <c r="X233" s="405"/>
      <c r="Y233" s="397"/>
    </row>
    <row r="234" spans="3:25" ht="15.75" hidden="1">
      <c r="C234" s="404"/>
      <c r="D234" s="71"/>
      <c r="E234" s="72"/>
      <c r="F234" s="73"/>
      <c r="G234" s="74"/>
      <c r="H234" s="97"/>
      <c r="I234" s="97"/>
      <c r="J234" s="98"/>
      <c r="K234" s="67" t="s">
        <v>102</v>
      </c>
      <c r="L234" s="66"/>
      <c r="M234" s="80"/>
      <c r="N234" s="71"/>
      <c r="O234" s="72"/>
      <c r="P234" s="73"/>
      <c r="Q234" s="74"/>
      <c r="R234" s="97"/>
      <c r="S234" s="97"/>
      <c r="T234" s="98"/>
      <c r="U234" s="67" t="s">
        <v>102</v>
      </c>
      <c r="V234" s="66"/>
      <c r="W234" s="68"/>
      <c r="X234" s="405"/>
      <c r="Y234" s="397"/>
    </row>
    <row r="235" spans="3:25" ht="15.75" hidden="1">
      <c r="C235" s="404"/>
      <c r="D235" s="71"/>
      <c r="E235" s="72"/>
      <c r="F235" s="73"/>
      <c r="G235" s="74"/>
      <c r="H235" s="97"/>
      <c r="I235" s="97"/>
      <c r="J235" s="98"/>
      <c r="K235" s="67" t="s">
        <v>103</v>
      </c>
      <c r="L235" s="66"/>
      <c r="M235" s="80"/>
      <c r="N235" s="71"/>
      <c r="O235" s="72"/>
      <c r="P235" s="73"/>
      <c r="Q235" s="74"/>
      <c r="R235" s="97"/>
      <c r="S235" s="97"/>
      <c r="T235" s="98"/>
      <c r="U235" s="67" t="s">
        <v>103</v>
      </c>
      <c r="V235" s="66"/>
      <c r="W235" s="68"/>
      <c r="X235" s="405"/>
      <c r="Y235" s="397"/>
    </row>
    <row r="236" spans="3:25" ht="15.75" hidden="1">
      <c r="C236" s="406"/>
      <c r="D236" s="108"/>
      <c r="E236" s="109"/>
      <c r="F236" s="110"/>
      <c r="G236" s="111"/>
      <c r="H236" s="112"/>
      <c r="I236" s="112"/>
      <c r="J236" s="113"/>
      <c r="K236" s="82" t="s">
        <v>104</v>
      </c>
      <c r="L236" s="70"/>
      <c r="M236" s="83"/>
      <c r="N236" s="108"/>
      <c r="O236" s="109"/>
      <c r="P236" s="110"/>
      <c r="Q236" s="111"/>
      <c r="R236" s="112"/>
      <c r="S236" s="112"/>
      <c r="T236" s="113"/>
      <c r="U236" s="82" t="s">
        <v>104</v>
      </c>
      <c r="V236" s="70"/>
      <c r="W236" s="84"/>
      <c r="X236" s="407"/>
      <c r="Y236" s="400"/>
    </row>
    <row r="237" spans="3:25" ht="15.75" hidden="1">
      <c r="C237" s="404"/>
      <c r="D237" s="54"/>
      <c r="E237" s="55"/>
      <c r="F237" s="56"/>
      <c r="G237" s="57"/>
      <c r="H237" s="60"/>
      <c r="I237" s="60"/>
      <c r="J237" s="61"/>
      <c r="K237" s="78" t="s">
        <v>95</v>
      </c>
      <c r="L237" s="58"/>
      <c r="M237" s="81"/>
      <c r="N237" s="54"/>
      <c r="O237" s="55"/>
      <c r="P237" s="56"/>
      <c r="Q237" s="57"/>
      <c r="R237" s="60"/>
      <c r="S237" s="60"/>
      <c r="T237" s="61"/>
      <c r="U237" s="78" t="s">
        <v>95</v>
      </c>
      <c r="V237" s="58"/>
      <c r="W237" s="79"/>
      <c r="X237" s="409" t="str">
        <f>IFERROR(IF(E237='Defaults &lt;HIDE&gt;'!$H$11,F237*G237*0.746*H237/I237*J237, 1/(1/(G237*0.746*((M237*L237^3)+(M238*L238^3)+(M239*L239^3)+(M240*L240^3)+(M241*L241^3)+(M242*L242^3)+(M243*L243^3)+(M244*L244^3)+(M245*L245^3)+(M246*L246^3))))),"")</f>
        <v/>
      </c>
      <c r="Y237" s="402" t="str">
        <f>IFERROR(IF(O237='Defaults &lt;HIDE&gt;'!$H$11,P237*Q237*0.746*R237/S237*T237, 1/(1/(Q237*0.746*((W237*V237^3)+(W238*V238^3)+(W239*V239^3)+(W240*V240^3)+(W241*V241^3)+(W242*V242^3)+(W243*V243^3)+(W244*V244^3)+(W245*V245^3)+(W246*V246^3))))),"")</f>
        <v/>
      </c>
    </row>
    <row r="238" spans="3:25" ht="15.75" hidden="1">
      <c r="C238" s="404"/>
      <c r="D238" s="71"/>
      <c r="E238" s="72"/>
      <c r="F238" s="73"/>
      <c r="G238" s="74"/>
      <c r="H238" s="97"/>
      <c r="I238" s="97"/>
      <c r="J238" s="98"/>
      <c r="K238" s="67" t="s">
        <v>96</v>
      </c>
      <c r="L238" s="66"/>
      <c r="M238" s="80"/>
      <c r="N238" s="71"/>
      <c r="O238" s="72"/>
      <c r="P238" s="73"/>
      <c r="Q238" s="74"/>
      <c r="R238" s="97"/>
      <c r="S238" s="97"/>
      <c r="T238" s="98"/>
      <c r="U238" s="67" t="s">
        <v>96</v>
      </c>
      <c r="V238" s="66"/>
      <c r="W238" s="68"/>
      <c r="X238" s="405"/>
      <c r="Y238" s="397"/>
    </row>
    <row r="239" spans="3:25" ht="15.75" hidden="1">
      <c r="C239" s="404"/>
      <c r="D239" s="71"/>
      <c r="E239" s="72"/>
      <c r="F239" s="73"/>
      <c r="G239" s="74"/>
      <c r="H239" s="97"/>
      <c r="I239" s="97"/>
      <c r="J239" s="98"/>
      <c r="K239" s="67" t="s">
        <v>97</v>
      </c>
      <c r="L239" s="66"/>
      <c r="M239" s="80"/>
      <c r="N239" s="71"/>
      <c r="O239" s="72"/>
      <c r="P239" s="73"/>
      <c r="Q239" s="74"/>
      <c r="R239" s="97"/>
      <c r="S239" s="97"/>
      <c r="T239" s="98"/>
      <c r="U239" s="67" t="s">
        <v>97</v>
      </c>
      <c r="V239" s="66"/>
      <c r="W239" s="68"/>
      <c r="X239" s="405"/>
      <c r="Y239" s="397"/>
    </row>
    <row r="240" spans="3:25" ht="15.75" hidden="1">
      <c r="C240" s="404"/>
      <c r="D240" s="71"/>
      <c r="E240" s="72"/>
      <c r="F240" s="73"/>
      <c r="G240" s="74"/>
      <c r="H240" s="97"/>
      <c r="I240" s="97"/>
      <c r="J240" s="98"/>
      <c r="K240" s="67" t="s">
        <v>98</v>
      </c>
      <c r="L240" s="66"/>
      <c r="M240" s="80"/>
      <c r="N240" s="71"/>
      <c r="O240" s="72"/>
      <c r="P240" s="73"/>
      <c r="Q240" s="74"/>
      <c r="R240" s="97"/>
      <c r="S240" s="97"/>
      <c r="T240" s="98"/>
      <c r="U240" s="67" t="s">
        <v>98</v>
      </c>
      <c r="V240" s="66"/>
      <c r="W240" s="68"/>
      <c r="X240" s="405"/>
      <c r="Y240" s="397"/>
    </row>
    <row r="241" spans="3:25" ht="15.75" hidden="1">
      <c r="C241" s="404"/>
      <c r="D241" s="71"/>
      <c r="E241" s="72"/>
      <c r="F241" s="73"/>
      <c r="G241" s="74"/>
      <c r="H241" s="97"/>
      <c r="I241" s="97"/>
      <c r="J241" s="98"/>
      <c r="K241" s="67" t="s">
        <v>99</v>
      </c>
      <c r="L241" s="66"/>
      <c r="M241" s="80"/>
      <c r="N241" s="71"/>
      <c r="O241" s="72"/>
      <c r="P241" s="73"/>
      <c r="Q241" s="74"/>
      <c r="R241" s="97"/>
      <c r="S241" s="97"/>
      <c r="T241" s="98"/>
      <c r="U241" s="67" t="s">
        <v>99</v>
      </c>
      <c r="V241" s="66"/>
      <c r="W241" s="68"/>
      <c r="X241" s="405"/>
      <c r="Y241" s="397"/>
    </row>
    <row r="242" spans="3:25" ht="15.75" hidden="1">
      <c r="C242" s="404">
        <v>23</v>
      </c>
      <c r="D242" s="71"/>
      <c r="E242" s="72"/>
      <c r="F242" s="73"/>
      <c r="G242" s="74"/>
      <c r="H242" s="97"/>
      <c r="I242" s="97"/>
      <c r="J242" s="98"/>
      <c r="K242" s="67" t="s">
        <v>100</v>
      </c>
      <c r="L242" s="66"/>
      <c r="M242" s="80"/>
      <c r="N242" s="71"/>
      <c r="O242" s="72"/>
      <c r="P242" s="73"/>
      <c r="Q242" s="74"/>
      <c r="R242" s="97"/>
      <c r="S242" s="97"/>
      <c r="T242" s="98"/>
      <c r="U242" s="67" t="s">
        <v>100</v>
      </c>
      <c r="V242" s="66"/>
      <c r="W242" s="68"/>
      <c r="X242" s="405"/>
      <c r="Y242" s="397"/>
    </row>
    <row r="243" spans="3:25" ht="15.75" hidden="1">
      <c r="C243" s="404"/>
      <c r="D243" s="71"/>
      <c r="E243" s="72"/>
      <c r="F243" s="73"/>
      <c r="G243" s="74"/>
      <c r="H243" s="97"/>
      <c r="I243" s="97"/>
      <c r="J243" s="98"/>
      <c r="K243" s="67" t="s">
        <v>101</v>
      </c>
      <c r="L243" s="66"/>
      <c r="M243" s="80"/>
      <c r="N243" s="71"/>
      <c r="O243" s="72"/>
      <c r="P243" s="73"/>
      <c r="Q243" s="74"/>
      <c r="R243" s="97"/>
      <c r="S243" s="97"/>
      <c r="T243" s="98"/>
      <c r="U243" s="67" t="s">
        <v>101</v>
      </c>
      <c r="V243" s="66"/>
      <c r="W243" s="68"/>
      <c r="X243" s="405"/>
      <c r="Y243" s="397"/>
    </row>
    <row r="244" spans="3:25" ht="15.75" hidden="1">
      <c r="C244" s="404"/>
      <c r="D244" s="71"/>
      <c r="E244" s="72"/>
      <c r="F244" s="73"/>
      <c r="G244" s="74"/>
      <c r="H244" s="97"/>
      <c r="I244" s="97"/>
      <c r="J244" s="98"/>
      <c r="K244" s="67" t="s">
        <v>102</v>
      </c>
      <c r="L244" s="66"/>
      <c r="M244" s="80"/>
      <c r="N244" s="71"/>
      <c r="O244" s="72"/>
      <c r="P244" s="73"/>
      <c r="Q244" s="74"/>
      <c r="R244" s="97"/>
      <c r="S244" s="97"/>
      <c r="T244" s="98"/>
      <c r="U244" s="67" t="s">
        <v>102</v>
      </c>
      <c r="V244" s="66"/>
      <c r="W244" s="68"/>
      <c r="X244" s="405"/>
      <c r="Y244" s="397"/>
    </row>
    <row r="245" spans="3:25" ht="15.75" hidden="1">
      <c r="C245" s="404"/>
      <c r="D245" s="71"/>
      <c r="E245" s="72"/>
      <c r="F245" s="73"/>
      <c r="G245" s="74"/>
      <c r="H245" s="97"/>
      <c r="I245" s="97"/>
      <c r="J245" s="98"/>
      <c r="K245" s="67" t="s">
        <v>103</v>
      </c>
      <c r="L245" s="66"/>
      <c r="M245" s="80"/>
      <c r="N245" s="71"/>
      <c r="O245" s="72"/>
      <c r="P245" s="73"/>
      <c r="Q245" s="74"/>
      <c r="R245" s="97"/>
      <c r="S245" s="97"/>
      <c r="T245" s="98"/>
      <c r="U245" s="67" t="s">
        <v>103</v>
      </c>
      <c r="V245" s="66"/>
      <c r="W245" s="68"/>
      <c r="X245" s="405"/>
      <c r="Y245" s="397"/>
    </row>
    <row r="246" spans="3:25" ht="15.75" hidden="1">
      <c r="C246" s="406"/>
      <c r="D246" s="108"/>
      <c r="E246" s="109"/>
      <c r="F246" s="110"/>
      <c r="G246" s="111"/>
      <c r="H246" s="112"/>
      <c r="I246" s="112"/>
      <c r="J246" s="113"/>
      <c r="K246" s="82" t="s">
        <v>104</v>
      </c>
      <c r="L246" s="70"/>
      <c r="M246" s="83"/>
      <c r="N246" s="108"/>
      <c r="O246" s="109"/>
      <c r="P246" s="110"/>
      <c r="Q246" s="111"/>
      <c r="R246" s="112"/>
      <c r="S246" s="112"/>
      <c r="T246" s="113"/>
      <c r="U246" s="82" t="s">
        <v>104</v>
      </c>
      <c r="V246" s="70"/>
      <c r="W246" s="84"/>
      <c r="X246" s="407"/>
      <c r="Y246" s="400"/>
    </row>
    <row r="247" spans="3:25" ht="15.75" hidden="1">
      <c r="C247" s="408"/>
      <c r="D247" s="54"/>
      <c r="E247" s="55"/>
      <c r="F247" s="56"/>
      <c r="G247" s="57"/>
      <c r="H247" s="60"/>
      <c r="I247" s="60"/>
      <c r="J247" s="61"/>
      <c r="K247" s="78" t="s">
        <v>95</v>
      </c>
      <c r="L247" s="58"/>
      <c r="M247" s="81"/>
      <c r="N247" s="54"/>
      <c r="O247" s="55"/>
      <c r="P247" s="56"/>
      <c r="Q247" s="57"/>
      <c r="R247" s="60"/>
      <c r="S247" s="60"/>
      <c r="T247" s="61"/>
      <c r="U247" s="78" t="s">
        <v>95</v>
      </c>
      <c r="V247" s="58"/>
      <c r="W247" s="79"/>
      <c r="X247" s="409" t="str">
        <f>IFERROR(IF(E247='Defaults &lt;HIDE&gt;'!$H$11,F247*G247*0.746*H247/I247*J247, 1/(1/(G247*0.746*((M247*L247^3)+(M248*L248^3)+(M249*L249^3)+(M250*L250^3)+(M251*L251^3)+(M252*L252^3)+(M253*L253^3)+(M254*L254^3)+(M255*L255^3)+(M256*L256^3))))),"")</f>
        <v/>
      </c>
      <c r="Y247" s="402" t="str">
        <f>IFERROR(IF(O247='Defaults &lt;HIDE&gt;'!$H$11,P247*Q247*0.746*R247/S247*T247, 1/(1/(Q247*0.746*((W247*V247^3)+(W248*V248^3)+(W249*V249^3)+(W250*V250^3)+(W251*V251^3)+(W252*V252^3)+(W253*V253^3)+(W254*V254^3)+(W255*V255^3)+(W256*V256^3))))),"")</f>
        <v/>
      </c>
    </row>
    <row r="248" spans="3:25" ht="15.75" hidden="1">
      <c r="C248" s="404"/>
      <c r="D248" s="71"/>
      <c r="E248" s="72"/>
      <c r="F248" s="73"/>
      <c r="G248" s="74"/>
      <c r="H248" s="97"/>
      <c r="I248" s="97"/>
      <c r="J248" s="98"/>
      <c r="K248" s="67" t="s">
        <v>96</v>
      </c>
      <c r="L248" s="66"/>
      <c r="M248" s="80"/>
      <c r="N248" s="71"/>
      <c r="O248" s="72"/>
      <c r="P248" s="73"/>
      <c r="Q248" s="74"/>
      <c r="R248" s="97"/>
      <c r="S248" s="97"/>
      <c r="T248" s="98"/>
      <c r="U248" s="67" t="s">
        <v>96</v>
      </c>
      <c r="V248" s="66"/>
      <c r="W248" s="68"/>
      <c r="X248" s="405"/>
      <c r="Y248" s="397"/>
    </row>
    <row r="249" spans="3:25" ht="15.75" hidden="1">
      <c r="C249" s="404"/>
      <c r="D249" s="71"/>
      <c r="E249" s="72"/>
      <c r="F249" s="73"/>
      <c r="G249" s="74"/>
      <c r="H249" s="97"/>
      <c r="I249" s="97"/>
      <c r="J249" s="98"/>
      <c r="K249" s="67" t="s">
        <v>97</v>
      </c>
      <c r="L249" s="66"/>
      <c r="M249" s="80"/>
      <c r="N249" s="71"/>
      <c r="O249" s="72"/>
      <c r="P249" s="73"/>
      <c r="Q249" s="74"/>
      <c r="R249" s="97"/>
      <c r="S249" s="97"/>
      <c r="T249" s="98"/>
      <c r="U249" s="67" t="s">
        <v>97</v>
      </c>
      <c r="V249" s="66"/>
      <c r="W249" s="68"/>
      <c r="X249" s="405"/>
      <c r="Y249" s="397"/>
    </row>
    <row r="250" spans="3:25" ht="15.75" hidden="1">
      <c r="C250" s="404"/>
      <c r="D250" s="71"/>
      <c r="E250" s="72"/>
      <c r="F250" s="73"/>
      <c r="G250" s="74"/>
      <c r="H250" s="97"/>
      <c r="I250" s="97"/>
      <c r="J250" s="98"/>
      <c r="K250" s="67" t="s">
        <v>98</v>
      </c>
      <c r="L250" s="66"/>
      <c r="M250" s="80"/>
      <c r="N250" s="71"/>
      <c r="O250" s="72"/>
      <c r="P250" s="73"/>
      <c r="Q250" s="74"/>
      <c r="R250" s="97"/>
      <c r="S250" s="97"/>
      <c r="T250" s="98"/>
      <c r="U250" s="67" t="s">
        <v>98</v>
      </c>
      <c r="V250" s="66"/>
      <c r="W250" s="68"/>
      <c r="X250" s="405"/>
      <c r="Y250" s="397"/>
    </row>
    <row r="251" spans="3:25" ht="15.75" hidden="1">
      <c r="C251" s="404"/>
      <c r="D251" s="71"/>
      <c r="E251" s="72"/>
      <c r="F251" s="73"/>
      <c r="G251" s="74"/>
      <c r="H251" s="97"/>
      <c r="I251" s="97"/>
      <c r="J251" s="98"/>
      <c r="K251" s="67" t="s">
        <v>99</v>
      </c>
      <c r="L251" s="66"/>
      <c r="M251" s="80"/>
      <c r="N251" s="71"/>
      <c r="O251" s="72"/>
      <c r="P251" s="73"/>
      <c r="Q251" s="74"/>
      <c r="R251" s="97"/>
      <c r="S251" s="97"/>
      <c r="T251" s="98"/>
      <c r="U251" s="67" t="s">
        <v>99</v>
      </c>
      <c r="V251" s="66"/>
      <c r="W251" s="68"/>
      <c r="X251" s="405"/>
      <c r="Y251" s="397"/>
    </row>
    <row r="252" spans="3:25" ht="15.75" hidden="1">
      <c r="C252" s="404">
        <v>24</v>
      </c>
      <c r="D252" s="71"/>
      <c r="E252" s="72"/>
      <c r="F252" s="73"/>
      <c r="G252" s="74"/>
      <c r="H252" s="97"/>
      <c r="I252" s="97"/>
      <c r="J252" s="98"/>
      <c r="K252" s="67" t="s">
        <v>100</v>
      </c>
      <c r="L252" s="66"/>
      <c r="M252" s="80"/>
      <c r="N252" s="71"/>
      <c r="O252" s="72"/>
      <c r="P252" s="73"/>
      <c r="Q252" s="74"/>
      <c r="R252" s="97"/>
      <c r="S252" s="97"/>
      <c r="T252" s="98"/>
      <c r="U252" s="67" t="s">
        <v>100</v>
      </c>
      <c r="V252" s="66"/>
      <c r="W252" s="68"/>
      <c r="X252" s="405"/>
      <c r="Y252" s="397"/>
    </row>
    <row r="253" spans="3:25" ht="15.75" hidden="1">
      <c r="C253" s="404"/>
      <c r="D253" s="71"/>
      <c r="E253" s="72"/>
      <c r="F253" s="73"/>
      <c r="G253" s="74"/>
      <c r="H253" s="97"/>
      <c r="I253" s="97"/>
      <c r="J253" s="98"/>
      <c r="K253" s="67" t="s">
        <v>101</v>
      </c>
      <c r="L253" s="66"/>
      <c r="M253" s="80"/>
      <c r="N253" s="71"/>
      <c r="O253" s="72"/>
      <c r="P253" s="73"/>
      <c r="Q253" s="74"/>
      <c r="R253" s="97"/>
      <c r="S253" s="97"/>
      <c r="T253" s="98"/>
      <c r="U253" s="67" t="s">
        <v>101</v>
      </c>
      <c r="V253" s="66"/>
      <c r="W253" s="68"/>
      <c r="X253" s="405"/>
      <c r="Y253" s="397"/>
    </row>
    <row r="254" spans="3:25" ht="15.75" hidden="1">
      <c r="C254" s="404"/>
      <c r="D254" s="71"/>
      <c r="E254" s="72"/>
      <c r="F254" s="73"/>
      <c r="G254" s="74"/>
      <c r="H254" s="97"/>
      <c r="I254" s="97"/>
      <c r="J254" s="98"/>
      <c r="K254" s="67" t="s">
        <v>102</v>
      </c>
      <c r="L254" s="66"/>
      <c r="M254" s="80"/>
      <c r="N254" s="71"/>
      <c r="O254" s="72"/>
      <c r="P254" s="73"/>
      <c r="Q254" s="74"/>
      <c r="R254" s="97"/>
      <c r="S254" s="97"/>
      <c r="T254" s="98"/>
      <c r="U254" s="67" t="s">
        <v>102</v>
      </c>
      <c r="V254" s="66"/>
      <c r="W254" s="68"/>
      <c r="X254" s="405"/>
      <c r="Y254" s="397"/>
    </row>
    <row r="255" spans="3:25" ht="15.75" hidden="1">
      <c r="C255" s="404"/>
      <c r="D255" s="71"/>
      <c r="E255" s="72"/>
      <c r="F255" s="73"/>
      <c r="G255" s="74"/>
      <c r="H255" s="97"/>
      <c r="I255" s="97"/>
      <c r="J255" s="98"/>
      <c r="K255" s="67" t="s">
        <v>103</v>
      </c>
      <c r="L255" s="66"/>
      <c r="M255" s="80"/>
      <c r="N255" s="71"/>
      <c r="O255" s="72"/>
      <c r="P255" s="73"/>
      <c r="Q255" s="74"/>
      <c r="R255" s="97"/>
      <c r="S255" s="97"/>
      <c r="T255" s="98"/>
      <c r="U255" s="67" t="s">
        <v>103</v>
      </c>
      <c r="V255" s="66"/>
      <c r="W255" s="68"/>
      <c r="X255" s="405"/>
      <c r="Y255" s="397"/>
    </row>
    <row r="256" spans="3:25" ht="15.75" hidden="1">
      <c r="C256" s="406"/>
      <c r="D256" s="108"/>
      <c r="E256" s="109"/>
      <c r="F256" s="110"/>
      <c r="G256" s="111"/>
      <c r="H256" s="112"/>
      <c r="I256" s="112"/>
      <c r="J256" s="113"/>
      <c r="K256" s="82" t="s">
        <v>104</v>
      </c>
      <c r="L256" s="70"/>
      <c r="M256" s="83"/>
      <c r="N256" s="108"/>
      <c r="O256" s="109"/>
      <c r="P256" s="110"/>
      <c r="Q256" s="111"/>
      <c r="R256" s="112"/>
      <c r="S256" s="112"/>
      <c r="T256" s="113"/>
      <c r="U256" s="82" t="s">
        <v>104</v>
      </c>
      <c r="V256" s="70"/>
      <c r="W256" s="84"/>
      <c r="X256" s="407"/>
      <c r="Y256" s="400"/>
    </row>
    <row r="257" spans="3:25" ht="15.75" hidden="1">
      <c r="C257" s="408"/>
      <c r="D257" s="54"/>
      <c r="E257" s="55"/>
      <c r="F257" s="56"/>
      <c r="G257" s="57"/>
      <c r="H257" s="60"/>
      <c r="I257" s="60"/>
      <c r="J257" s="61"/>
      <c r="K257" s="78" t="s">
        <v>95</v>
      </c>
      <c r="L257" s="58"/>
      <c r="M257" s="81"/>
      <c r="N257" s="54"/>
      <c r="O257" s="55"/>
      <c r="P257" s="56"/>
      <c r="Q257" s="57"/>
      <c r="R257" s="60"/>
      <c r="S257" s="60"/>
      <c r="T257" s="61"/>
      <c r="U257" s="78" t="s">
        <v>95</v>
      </c>
      <c r="V257" s="58"/>
      <c r="W257" s="79"/>
      <c r="X257" s="409" t="str">
        <f>IFERROR(IF(E257='Defaults &lt;HIDE&gt;'!$H$11,F257*G257*0.746*H257/I257*J257, 1/(1/(G257*0.746*((M257*L257^3)+(M258*L258^3)+(M259*L259^3)+(M260*L260^3)+(M261*L261^3)+(M262*L262^3)+(M263*L263^3)+(M264*L264^3)+(M265*L265^3)+(M266*L266^3))))),"")</f>
        <v/>
      </c>
      <c r="Y257" s="402" t="str">
        <f>IFERROR(IF(O257='Defaults &lt;HIDE&gt;'!$H$11,P257*Q257*0.746*R257/S257*T257, 1/(1/(Q257*0.746*((W257*V257^3)+(W258*V258^3)+(W259*V259^3)+(W260*V260^3)+(W261*V261^3)+(W262*V262^3)+(W263*V263^3)+(W264*V264^3)+(W265*V265^3)+(W266*V266^3))))),"")</f>
        <v/>
      </c>
    </row>
    <row r="258" spans="3:25" ht="15.75" hidden="1">
      <c r="C258" s="404"/>
      <c r="D258" s="71"/>
      <c r="E258" s="72"/>
      <c r="F258" s="73"/>
      <c r="G258" s="74"/>
      <c r="H258" s="97"/>
      <c r="I258" s="97"/>
      <c r="J258" s="98"/>
      <c r="K258" s="67" t="s">
        <v>96</v>
      </c>
      <c r="L258" s="66"/>
      <c r="M258" s="80"/>
      <c r="N258" s="71"/>
      <c r="O258" s="72"/>
      <c r="P258" s="73"/>
      <c r="Q258" s="74"/>
      <c r="R258" s="97"/>
      <c r="S258" s="97"/>
      <c r="T258" s="98"/>
      <c r="U258" s="67" t="s">
        <v>96</v>
      </c>
      <c r="V258" s="66"/>
      <c r="W258" s="68"/>
      <c r="X258" s="405"/>
      <c r="Y258" s="397"/>
    </row>
    <row r="259" spans="3:25" ht="15.75" hidden="1">
      <c r="C259" s="404"/>
      <c r="D259" s="71"/>
      <c r="E259" s="72"/>
      <c r="F259" s="73"/>
      <c r="G259" s="74"/>
      <c r="H259" s="97"/>
      <c r="I259" s="97"/>
      <c r="J259" s="98"/>
      <c r="K259" s="67" t="s">
        <v>97</v>
      </c>
      <c r="L259" s="66"/>
      <c r="M259" s="80"/>
      <c r="N259" s="71"/>
      <c r="O259" s="72"/>
      <c r="P259" s="73"/>
      <c r="Q259" s="74"/>
      <c r="R259" s="97"/>
      <c r="S259" s="97"/>
      <c r="T259" s="98"/>
      <c r="U259" s="67" t="s">
        <v>97</v>
      </c>
      <c r="V259" s="66"/>
      <c r="W259" s="68"/>
      <c r="X259" s="405"/>
      <c r="Y259" s="397"/>
    </row>
    <row r="260" spans="3:25" ht="15.75" hidden="1">
      <c r="C260" s="404"/>
      <c r="D260" s="71"/>
      <c r="E260" s="72"/>
      <c r="F260" s="73"/>
      <c r="G260" s="74"/>
      <c r="H260" s="97"/>
      <c r="I260" s="97"/>
      <c r="J260" s="98"/>
      <c r="K260" s="67" t="s">
        <v>98</v>
      </c>
      <c r="L260" s="66"/>
      <c r="M260" s="80"/>
      <c r="N260" s="71"/>
      <c r="O260" s="72"/>
      <c r="P260" s="73"/>
      <c r="Q260" s="74"/>
      <c r="R260" s="97"/>
      <c r="S260" s="97"/>
      <c r="T260" s="98"/>
      <c r="U260" s="67" t="s">
        <v>98</v>
      </c>
      <c r="V260" s="66"/>
      <c r="W260" s="68"/>
      <c r="X260" s="405"/>
      <c r="Y260" s="397"/>
    </row>
    <row r="261" spans="3:25" ht="15.75" hidden="1">
      <c r="C261" s="404"/>
      <c r="D261" s="71"/>
      <c r="E261" s="72"/>
      <c r="F261" s="73"/>
      <c r="G261" s="74"/>
      <c r="H261" s="97"/>
      <c r="I261" s="97"/>
      <c r="J261" s="98"/>
      <c r="K261" s="67" t="s">
        <v>99</v>
      </c>
      <c r="L261" s="66"/>
      <c r="M261" s="80"/>
      <c r="N261" s="71"/>
      <c r="O261" s="72"/>
      <c r="P261" s="73"/>
      <c r="Q261" s="74"/>
      <c r="R261" s="97"/>
      <c r="S261" s="97"/>
      <c r="T261" s="98"/>
      <c r="U261" s="67" t="s">
        <v>99</v>
      </c>
      <c r="V261" s="66"/>
      <c r="W261" s="68"/>
      <c r="X261" s="405"/>
      <c r="Y261" s="397"/>
    </row>
    <row r="262" spans="3:25" ht="15.75" hidden="1">
      <c r="C262" s="404">
        <v>25</v>
      </c>
      <c r="D262" s="71"/>
      <c r="E262" s="72"/>
      <c r="F262" s="73"/>
      <c r="G262" s="74"/>
      <c r="H262" s="97"/>
      <c r="I262" s="97"/>
      <c r="J262" s="98"/>
      <c r="K262" s="67" t="s">
        <v>100</v>
      </c>
      <c r="L262" s="66"/>
      <c r="M262" s="80"/>
      <c r="N262" s="71"/>
      <c r="O262" s="72"/>
      <c r="P262" s="73"/>
      <c r="Q262" s="74"/>
      <c r="R262" s="97"/>
      <c r="S262" s="97"/>
      <c r="T262" s="98"/>
      <c r="U262" s="67" t="s">
        <v>100</v>
      </c>
      <c r="V262" s="66"/>
      <c r="W262" s="68"/>
      <c r="X262" s="405"/>
      <c r="Y262" s="397"/>
    </row>
    <row r="263" spans="3:25" ht="15.75" hidden="1">
      <c r="C263" s="404"/>
      <c r="D263" s="71"/>
      <c r="E263" s="72"/>
      <c r="F263" s="73"/>
      <c r="G263" s="74"/>
      <c r="H263" s="97"/>
      <c r="I263" s="97"/>
      <c r="J263" s="98"/>
      <c r="K263" s="67" t="s">
        <v>101</v>
      </c>
      <c r="L263" s="66"/>
      <c r="M263" s="80"/>
      <c r="N263" s="71"/>
      <c r="O263" s="72"/>
      <c r="P263" s="73"/>
      <c r="Q263" s="74"/>
      <c r="R263" s="97"/>
      <c r="S263" s="97"/>
      <c r="T263" s="98"/>
      <c r="U263" s="67" t="s">
        <v>101</v>
      </c>
      <c r="V263" s="66"/>
      <c r="W263" s="68"/>
      <c r="X263" s="405"/>
      <c r="Y263" s="397"/>
    </row>
    <row r="264" spans="3:25" ht="15.75" hidden="1">
      <c r="C264" s="404"/>
      <c r="D264" s="71"/>
      <c r="E264" s="72"/>
      <c r="F264" s="73"/>
      <c r="G264" s="74"/>
      <c r="H264" s="97"/>
      <c r="I264" s="97"/>
      <c r="J264" s="98"/>
      <c r="K264" s="67" t="s">
        <v>102</v>
      </c>
      <c r="L264" s="66"/>
      <c r="M264" s="80"/>
      <c r="N264" s="71"/>
      <c r="O264" s="72"/>
      <c r="P264" s="73"/>
      <c r="Q264" s="74"/>
      <c r="R264" s="97"/>
      <c r="S264" s="97"/>
      <c r="T264" s="98"/>
      <c r="U264" s="67" t="s">
        <v>102</v>
      </c>
      <c r="V264" s="66"/>
      <c r="W264" s="68"/>
      <c r="X264" s="405"/>
      <c r="Y264" s="397"/>
    </row>
    <row r="265" spans="3:25" ht="15.75" hidden="1">
      <c r="C265" s="404"/>
      <c r="D265" s="71"/>
      <c r="E265" s="72"/>
      <c r="F265" s="73"/>
      <c r="G265" s="74"/>
      <c r="H265" s="97"/>
      <c r="I265" s="97"/>
      <c r="J265" s="98"/>
      <c r="K265" s="67" t="s">
        <v>103</v>
      </c>
      <c r="L265" s="66"/>
      <c r="M265" s="80"/>
      <c r="N265" s="71"/>
      <c r="O265" s="72"/>
      <c r="P265" s="73"/>
      <c r="Q265" s="74"/>
      <c r="R265" s="97"/>
      <c r="S265" s="97"/>
      <c r="T265" s="98"/>
      <c r="U265" s="67" t="s">
        <v>103</v>
      </c>
      <c r="V265" s="66"/>
      <c r="W265" s="68"/>
      <c r="X265" s="405"/>
      <c r="Y265" s="397"/>
    </row>
    <row r="266" spans="3:25" ht="15.75" hidden="1">
      <c r="C266" s="406"/>
      <c r="D266" s="108"/>
      <c r="E266" s="109"/>
      <c r="F266" s="110"/>
      <c r="G266" s="111"/>
      <c r="H266" s="112"/>
      <c r="I266" s="112"/>
      <c r="J266" s="113"/>
      <c r="K266" s="82" t="s">
        <v>104</v>
      </c>
      <c r="L266" s="70"/>
      <c r="M266" s="83"/>
      <c r="N266" s="108"/>
      <c r="O266" s="109"/>
      <c r="P266" s="110"/>
      <c r="Q266" s="111"/>
      <c r="R266" s="112"/>
      <c r="S266" s="112"/>
      <c r="T266" s="113"/>
      <c r="U266" s="82" t="s">
        <v>104</v>
      </c>
      <c r="V266" s="70"/>
      <c r="W266" s="84"/>
      <c r="X266" s="407"/>
      <c r="Y266" s="400"/>
    </row>
    <row r="267" spans="3:25" ht="15.75" hidden="1">
      <c r="C267" s="408"/>
      <c r="D267" s="54"/>
      <c r="E267" s="55"/>
      <c r="F267" s="56"/>
      <c r="G267" s="57"/>
      <c r="H267" s="60"/>
      <c r="I267" s="60"/>
      <c r="J267" s="61"/>
      <c r="K267" s="78" t="s">
        <v>95</v>
      </c>
      <c r="L267" s="58"/>
      <c r="M267" s="81"/>
      <c r="N267" s="54"/>
      <c r="O267" s="55"/>
      <c r="P267" s="56"/>
      <c r="Q267" s="57"/>
      <c r="R267" s="60"/>
      <c r="S267" s="60"/>
      <c r="T267" s="61"/>
      <c r="U267" s="78" t="s">
        <v>95</v>
      </c>
      <c r="V267" s="58"/>
      <c r="W267" s="79"/>
      <c r="X267" s="409" t="str">
        <f>IFERROR(IF(E267='Defaults &lt;HIDE&gt;'!$H$11,F267*G267*0.746*H267/I267*J267, 1/(1/(G267*0.746*((M267*L267^3)+(M268*L268^3)+(M269*L269^3)+(M270*L270^3)+(M271*L271^3)+(M272*L272^3)+(M273*L273^3)+(M274*L274^3)+(M275*L275^3)+(M276*L276^3))))),"")</f>
        <v/>
      </c>
      <c r="Y267" s="402" t="str">
        <f>IFERROR(IF(O267='Defaults &lt;HIDE&gt;'!$H$11,P267*Q267*0.746*R267/S267*T267, 1/(1/(Q267*0.746*((W267*V267^3)+(W268*V268^3)+(W269*V269^3)+(W270*V270^3)+(W271*V271^3)+(W272*V272^3)+(W273*V273^3)+(W274*V274^3)+(W275*V275^3)+(W276*V276^3))))),"")</f>
        <v/>
      </c>
    </row>
    <row r="268" spans="3:25" ht="15.75" hidden="1">
      <c r="C268" s="404"/>
      <c r="D268" s="71"/>
      <c r="E268" s="72"/>
      <c r="F268" s="73"/>
      <c r="G268" s="74"/>
      <c r="H268" s="97"/>
      <c r="I268" s="97"/>
      <c r="J268" s="98"/>
      <c r="K268" s="67" t="s">
        <v>96</v>
      </c>
      <c r="L268" s="66"/>
      <c r="M268" s="80"/>
      <c r="N268" s="71"/>
      <c r="O268" s="72"/>
      <c r="P268" s="73"/>
      <c r="Q268" s="74"/>
      <c r="R268" s="97"/>
      <c r="S268" s="97"/>
      <c r="T268" s="98"/>
      <c r="U268" s="67" t="s">
        <v>96</v>
      </c>
      <c r="V268" s="66"/>
      <c r="W268" s="68"/>
      <c r="X268" s="405"/>
      <c r="Y268" s="397"/>
    </row>
    <row r="269" spans="3:25" ht="15.75" hidden="1">
      <c r="C269" s="404"/>
      <c r="D269" s="71"/>
      <c r="E269" s="72"/>
      <c r="F269" s="73"/>
      <c r="G269" s="74"/>
      <c r="H269" s="97"/>
      <c r="I269" s="97"/>
      <c r="J269" s="98"/>
      <c r="K269" s="67" t="s">
        <v>97</v>
      </c>
      <c r="L269" s="66"/>
      <c r="M269" s="80"/>
      <c r="N269" s="71"/>
      <c r="O269" s="72"/>
      <c r="P269" s="73"/>
      <c r="Q269" s="74"/>
      <c r="R269" s="97"/>
      <c r="S269" s="97"/>
      <c r="T269" s="98"/>
      <c r="U269" s="67" t="s">
        <v>97</v>
      </c>
      <c r="V269" s="66"/>
      <c r="W269" s="68"/>
      <c r="X269" s="405"/>
      <c r="Y269" s="397"/>
    </row>
    <row r="270" spans="3:25" ht="15.75" hidden="1">
      <c r="C270" s="404"/>
      <c r="D270" s="71"/>
      <c r="E270" s="72"/>
      <c r="F270" s="73"/>
      <c r="G270" s="74"/>
      <c r="H270" s="97"/>
      <c r="I270" s="97"/>
      <c r="J270" s="98"/>
      <c r="K270" s="67" t="s">
        <v>98</v>
      </c>
      <c r="L270" s="66"/>
      <c r="M270" s="80"/>
      <c r="N270" s="71"/>
      <c r="O270" s="72"/>
      <c r="P270" s="73"/>
      <c r="Q270" s="74"/>
      <c r="R270" s="97"/>
      <c r="S270" s="97"/>
      <c r="T270" s="98"/>
      <c r="U270" s="67" t="s">
        <v>98</v>
      </c>
      <c r="V270" s="66"/>
      <c r="W270" s="68"/>
      <c r="X270" s="405"/>
      <c r="Y270" s="397"/>
    </row>
    <row r="271" spans="3:25" ht="15.75" hidden="1">
      <c r="C271" s="404"/>
      <c r="D271" s="71"/>
      <c r="E271" s="72"/>
      <c r="F271" s="73"/>
      <c r="G271" s="74"/>
      <c r="H271" s="97"/>
      <c r="I271" s="97"/>
      <c r="J271" s="98"/>
      <c r="K271" s="67" t="s">
        <v>99</v>
      </c>
      <c r="L271" s="66"/>
      <c r="M271" s="80"/>
      <c r="N271" s="71"/>
      <c r="O271" s="72"/>
      <c r="P271" s="73"/>
      <c r="Q271" s="74"/>
      <c r="R271" s="97"/>
      <c r="S271" s="97"/>
      <c r="T271" s="98"/>
      <c r="U271" s="67" t="s">
        <v>99</v>
      </c>
      <c r="V271" s="66"/>
      <c r="W271" s="68"/>
      <c r="X271" s="405"/>
      <c r="Y271" s="397"/>
    </row>
    <row r="272" spans="3:25" ht="15.75" hidden="1">
      <c r="C272" s="404">
        <v>26</v>
      </c>
      <c r="D272" s="71"/>
      <c r="E272" s="72"/>
      <c r="F272" s="73"/>
      <c r="G272" s="74"/>
      <c r="H272" s="97"/>
      <c r="I272" s="97"/>
      <c r="J272" s="98"/>
      <c r="K272" s="67" t="s">
        <v>100</v>
      </c>
      <c r="L272" s="66"/>
      <c r="M272" s="80"/>
      <c r="N272" s="71"/>
      <c r="O272" s="72"/>
      <c r="P272" s="73"/>
      <c r="Q272" s="74"/>
      <c r="R272" s="97"/>
      <c r="S272" s="97"/>
      <c r="T272" s="98"/>
      <c r="U272" s="67" t="s">
        <v>100</v>
      </c>
      <c r="V272" s="66"/>
      <c r="W272" s="68"/>
      <c r="X272" s="405"/>
      <c r="Y272" s="397"/>
    </row>
    <row r="273" spans="3:25" ht="15.75" hidden="1">
      <c r="C273" s="404"/>
      <c r="D273" s="71"/>
      <c r="E273" s="72"/>
      <c r="F273" s="73"/>
      <c r="G273" s="74"/>
      <c r="H273" s="97"/>
      <c r="I273" s="97"/>
      <c r="J273" s="98"/>
      <c r="K273" s="67" t="s">
        <v>101</v>
      </c>
      <c r="L273" s="66"/>
      <c r="M273" s="80"/>
      <c r="N273" s="71"/>
      <c r="O273" s="72"/>
      <c r="P273" s="73"/>
      <c r="Q273" s="74"/>
      <c r="R273" s="97"/>
      <c r="S273" s="97"/>
      <c r="T273" s="98"/>
      <c r="U273" s="67" t="s">
        <v>101</v>
      </c>
      <c r="V273" s="66"/>
      <c r="W273" s="68"/>
      <c r="X273" s="405"/>
      <c r="Y273" s="397"/>
    </row>
    <row r="274" spans="3:25" ht="15.75" hidden="1">
      <c r="C274" s="404"/>
      <c r="D274" s="71"/>
      <c r="E274" s="72"/>
      <c r="F274" s="73"/>
      <c r="G274" s="74"/>
      <c r="H274" s="97"/>
      <c r="I274" s="97"/>
      <c r="J274" s="98"/>
      <c r="K274" s="67" t="s">
        <v>102</v>
      </c>
      <c r="L274" s="66"/>
      <c r="M274" s="80"/>
      <c r="N274" s="71"/>
      <c r="O274" s="72"/>
      <c r="P274" s="73"/>
      <c r="Q274" s="74"/>
      <c r="R274" s="97"/>
      <c r="S274" s="97"/>
      <c r="T274" s="98"/>
      <c r="U274" s="67" t="s">
        <v>102</v>
      </c>
      <c r="V274" s="66"/>
      <c r="W274" s="68"/>
      <c r="X274" s="405"/>
      <c r="Y274" s="397"/>
    </row>
    <row r="275" spans="3:25" ht="15.75" hidden="1">
      <c r="C275" s="404"/>
      <c r="D275" s="71"/>
      <c r="E275" s="72"/>
      <c r="F275" s="73"/>
      <c r="G275" s="74"/>
      <c r="H275" s="97"/>
      <c r="I275" s="97"/>
      <c r="J275" s="98"/>
      <c r="K275" s="67" t="s">
        <v>103</v>
      </c>
      <c r="L275" s="66"/>
      <c r="M275" s="80"/>
      <c r="N275" s="71"/>
      <c r="O275" s="72"/>
      <c r="P275" s="73"/>
      <c r="Q275" s="74"/>
      <c r="R275" s="97"/>
      <c r="S275" s="97"/>
      <c r="T275" s="98"/>
      <c r="U275" s="67" t="s">
        <v>103</v>
      </c>
      <c r="V275" s="66"/>
      <c r="W275" s="68"/>
      <c r="X275" s="405"/>
      <c r="Y275" s="397"/>
    </row>
    <row r="276" spans="3:25" ht="15.75" hidden="1">
      <c r="C276" s="406"/>
      <c r="D276" s="108"/>
      <c r="E276" s="109"/>
      <c r="F276" s="110"/>
      <c r="G276" s="111"/>
      <c r="H276" s="112"/>
      <c r="I276" s="112"/>
      <c r="J276" s="113"/>
      <c r="K276" s="82" t="s">
        <v>104</v>
      </c>
      <c r="L276" s="70"/>
      <c r="M276" s="83"/>
      <c r="N276" s="108"/>
      <c r="O276" s="109"/>
      <c r="P276" s="110"/>
      <c r="Q276" s="111"/>
      <c r="R276" s="112"/>
      <c r="S276" s="112"/>
      <c r="T276" s="113"/>
      <c r="U276" s="82" t="s">
        <v>104</v>
      </c>
      <c r="V276" s="70"/>
      <c r="W276" s="84"/>
      <c r="X276" s="407"/>
      <c r="Y276" s="400"/>
    </row>
    <row r="277" spans="3:25" ht="15.75" hidden="1">
      <c r="C277" s="408"/>
      <c r="D277" s="54"/>
      <c r="E277" s="55"/>
      <c r="F277" s="56"/>
      <c r="G277" s="57"/>
      <c r="H277" s="60"/>
      <c r="I277" s="60"/>
      <c r="J277" s="61"/>
      <c r="K277" s="78" t="s">
        <v>95</v>
      </c>
      <c r="L277" s="58"/>
      <c r="M277" s="81"/>
      <c r="N277" s="54"/>
      <c r="O277" s="55"/>
      <c r="P277" s="56"/>
      <c r="Q277" s="57"/>
      <c r="R277" s="60"/>
      <c r="S277" s="60"/>
      <c r="T277" s="61"/>
      <c r="U277" s="78" t="s">
        <v>95</v>
      </c>
      <c r="V277" s="58"/>
      <c r="W277" s="79"/>
      <c r="X277" s="409" t="str">
        <f>IFERROR(IF(E277='Defaults &lt;HIDE&gt;'!$H$11,F277*G277*0.746*H277/I277*J277, 1/(1/(G277*0.746*((M277*L277^3)+(M278*L278^3)+(M279*L279^3)+(M280*L280^3)+(M281*L281^3)+(M282*L282^3)+(M283*L283^3)+(M284*L284^3)+(M285*L285^3)+(M286*L286^3))))),"")</f>
        <v/>
      </c>
      <c r="Y277" s="402" t="str">
        <f>IFERROR(IF(O277='Defaults &lt;HIDE&gt;'!$H$11,P277*Q277*0.746*R277/S277*T277, 1/(1/(Q277*0.746*((W277*V277^3)+(W278*V278^3)+(W279*V279^3)+(W280*V280^3)+(W281*V281^3)+(W282*V282^3)+(W283*V283^3)+(W284*V284^3)+(W285*V285^3)+(W286*V286^3))))),"")</f>
        <v/>
      </c>
    </row>
    <row r="278" spans="3:25" ht="15.75" hidden="1">
      <c r="C278" s="404"/>
      <c r="D278" s="71"/>
      <c r="E278" s="72"/>
      <c r="F278" s="73"/>
      <c r="G278" s="74"/>
      <c r="H278" s="97"/>
      <c r="I278" s="97"/>
      <c r="J278" s="98"/>
      <c r="K278" s="67" t="s">
        <v>96</v>
      </c>
      <c r="L278" s="66"/>
      <c r="M278" s="80"/>
      <c r="N278" s="71"/>
      <c r="O278" s="72"/>
      <c r="P278" s="73"/>
      <c r="Q278" s="74"/>
      <c r="R278" s="97"/>
      <c r="S278" s="97"/>
      <c r="T278" s="98"/>
      <c r="U278" s="67" t="s">
        <v>96</v>
      </c>
      <c r="V278" s="66"/>
      <c r="W278" s="68"/>
      <c r="X278" s="405"/>
      <c r="Y278" s="397"/>
    </row>
    <row r="279" spans="3:25" ht="15.75" hidden="1">
      <c r="C279" s="404"/>
      <c r="D279" s="71"/>
      <c r="E279" s="72"/>
      <c r="F279" s="73"/>
      <c r="G279" s="74"/>
      <c r="H279" s="97"/>
      <c r="I279" s="97"/>
      <c r="J279" s="98"/>
      <c r="K279" s="67" t="s">
        <v>97</v>
      </c>
      <c r="L279" s="66"/>
      <c r="M279" s="80"/>
      <c r="N279" s="71"/>
      <c r="O279" s="72"/>
      <c r="P279" s="73"/>
      <c r="Q279" s="74"/>
      <c r="R279" s="97"/>
      <c r="S279" s="97"/>
      <c r="T279" s="98"/>
      <c r="U279" s="67" t="s">
        <v>97</v>
      </c>
      <c r="V279" s="66"/>
      <c r="W279" s="68"/>
      <c r="X279" s="405"/>
      <c r="Y279" s="397"/>
    </row>
    <row r="280" spans="3:25" ht="15.75" hidden="1">
      <c r="C280" s="404"/>
      <c r="D280" s="71"/>
      <c r="E280" s="72"/>
      <c r="F280" s="73"/>
      <c r="G280" s="74"/>
      <c r="H280" s="97"/>
      <c r="I280" s="97"/>
      <c r="J280" s="98"/>
      <c r="K280" s="67" t="s">
        <v>98</v>
      </c>
      <c r="L280" s="66"/>
      <c r="M280" s="80"/>
      <c r="N280" s="71"/>
      <c r="O280" s="72"/>
      <c r="P280" s="73"/>
      <c r="Q280" s="74"/>
      <c r="R280" s="97"/>
      <c r="S280" s="97"/>
      <c r="T280" s="98"/>
      <c r="U280" s="67" t="s">
        <v>98</v>
      </c>
      <c r="V280" s="66"/>
      <c r="W280" s="68"/>
      <c r="X280" s="405"/>
      <c r="Y280" s="397"/>
    </row>
    <row r="281" spans="3:25" ht="15.75" hidden="1">
      <c r="C281" s="404"/>
      <c r="D281" s="71"/>
      <c r="E281" s="72"/>
      <c r="F281" s="73"/>
      <c r="G281" s="74"/>
      <c r="H281" s="97"/>
      <c r="I281" s="97"/>
      <c r="J281" s="98"/>
      <c r="K281" s="67" t="s">
        <v>99</v>
      </c>
      <c r="L281" s="66"/>
      <c r="M281" s="80"/>
      <c r="N281" s="71"/>
      <c r="O281" s="72"/>
      <c r="P281" s="73"/>
      <c r="Q281" s="74"/>
      <c r="R281" s="97"/>
      <c r="S281" s="97"/>
      <c r="T281" s="98"/>
      <c r="U281" s="67" t="s">
        <v>99</v>
      </c>
      <c r="V281" s="66"/>
      <c r="W281" s="68"/>
      <c r="X281" s="405"/>
      <c r="Y281" s="397"/>
    </row>
    <row r="282" spans="3:25" ht="15.75" hidden="1">
      <c r="C282" s="404">
        <v>27</v>
      </c>
      <c r="D282" s="71"/>
      <c r="E282" s="72"/>
      <c r="F282" s="73"/>
      <c r="G282" s="74"/>
      <c r="H282" s="97"/>
      <c r="I282" s="97"/>
      <c r="J282" s="98"/>
      <c r="K282" s="67" t="s">
        <v>100</v>
      </c>
      <c r="L282" s="66"/>
      <c r="M282" s="80"/>
      <c r="N282" s="71"/>
      <c r="O282" s="72"/>
      <c r="P282" s="73"/>
      <c r="Q282" s="74"/>
      <c r="R282" s="97"/>
      <c r="S282" s="97"/>
      <c r="T282" s="98"/>
      <c r="U282" s="67" t="s">
        <v>100</v>
      </c>
      <c r="V282" s="66"/>
      <c r="W282" s="68"/>
      <c r="X282" s="405"/>
      <c r="Y282" s="397"/>
    </row>
    <row r="283" spans="3:25" ht="15.75" hidden="1">
      <c r="C283" s="404"/>
      <c r="D283" s="71"/>
      <c r="E283" s="72"/>
      <c r="F283" s="73"/>
      <c r="G283" s="74"/>
      <c r="H283" s="97"/>
      <c r="I283" s="97"/>
      <c r="J283" s="98"/>
      <c r="K283" s="67" t="s">
        <v>101</v>
      </c>
      <c r="L283" s="66"/>
      <c r="M283" s="80"/>
      <c r="N283" s="71"/>
      <c r="O283" s="72"/>
      <c r="P283" s="73"/>
      <c r="Q283" s="74"/>
      <c r="R283" s="97"/>
      <c r="S283" s="97"/>
      <c r="T283" s="98"/>
      <c r="U283" s="67" t="s">
        <v>101</v>
      </c>
      <c r="V283" s="66"/>
      <c r="W283" s="68"/>
      <c r="X283" s="405"/>
      <c r="Y283" s="397"/>
    </row>
    <row r="284" spans="3:25" ht="15.75" hidden="1">
      <c r="C284" s="404"/>
      <c r="D284" s="71"/>
      <c r="E284" s="72"/>
      <c r="F284" s="73"/>
      <c r="G284" s="74"/>
      <c r="H284" s="97"/>
      <c r="I284" s="97"/>
      <c r="J284" s="98"/>
      <c r="K284" s="67" t="s">
        <v>102</v>
      </c>
      <c r="L284" s="66"/>
      <c r="M284" s="80"/>
      <c r="N284" s="71"/>
      <c r="O284" s="72"/>
      <c r="P284" s="73"/>
      <c r="Q284" s="74"/>
      <c r="R284" s="97"/>
      <c r="S284" s="97"/>
      <c r="T284" s="98"/>
      <c r="U284" s="67" t="s">
        <v>102</v>
      </c>
      <c r="V284" s="66"/>
      <c r="W284" s="68"/>
      <c r="X284" s="405"/>
      <c r="Y284" s="397"/>
    </row>
    <row r="285" spans="3:25" ht="15.75" hidden="1">
      <c r="C285" s="404"/>
      <c r="D285" s="71"/>
      <c r="E285" s="72"/>
      <c r="F285" s="73"/>
      <c r="G285" s="74"/>
      <c r="H285" s="97"/>
      <c r="I285" s="97"/>
      <c r="J285" s="98"/>
      <c r="K285" s="67" t="s">
        <v>103</v>
      </c>
      <c r="L285" s="66"/>
      <c r="M285" s="80"/>
      <c r="N285" s="71"/>
      <c r="O285" s="72"/>
      <c r="P285" s="73"/>
      <c r="Q285" s="74"/>
      <c r="R285" s="97"/>
      <c r="S285" s="97"/>
      <c r="T285" s="98"/>
      <c r="U285" s="67" t="s">
        <v>103</v>
      </c>
      <c r="V285" s="66"/>
      <c r="W285" s="68"/>
      <c r="X285" s="405"/>
      <c r="Y285" s="397"/>
    </row>
    <row r="286" spans="3:25" ht="15.75" hidden="1">
      <c r="C286" s="406"/>
      <c r="D286" s="108"/>
      <c r="E286" s="109"/>
      <c r="F286" s="110"/>
      <c r="G286" s="111"/>
      <c r="H286" s="112"/>
      <c r="I286" s="112"/>
      <c r="J286" s="113"/>
      <c r="K286" s="82" t="s">
        <v>104</v>
      </c>
      <c r="L286" s="70"/>
      <c r="M286" s="83"/>
      <c r="N286" s="108"/>
      <c r="O286" s="109"/>
      <c r="P286" s="110"/>
      <c r="Q286" s="111"/>
      <c r="R286" s="112"/>
      <c r="S286" s="112"/>
      <c r="T286" s="113"/>
      <c r="U286" s="82" t="s">
        <v>104</v>
      </c>
      <c r="V286" s="70"/>
      <c r="W286" s="84"/>
      <c r="X286" s="407"/>
      <c r="Y286" s="400"/>
    </row>
    <row r="287" spans="3:25" ht="15.75" hidden="1">
      <c r="C287" s="408"/>
      <c r="D287" s="54"/>
      <c r="E287" s="55"/>
      <c r="F287" s="56"/>
      <c r="G287" s="57"/>
      <c r="H287" s="60"/>
      <c r="I287" s="60"/>
      <c r="J287" s="61"/>
      <c r="K287" s="78" t="s">
        <v>95</v>
      </c>
      <c r="L287" s="58"/>
      <c r="M287" s="81"/>
      <c r="N287" s="54"/>
      <c r="O287" s="55"/>
      <c r="P287" s="56"/>
      <c r="Q287" s="57"/>
      <c r="R287" s="60"/>
      <c r="S287" s="60"/>
      <c r="T287" s="61"/>
      <c r="U287" s="78" t="s">
        <v>95</v>
      </c>
      <c r="V287" s="58"/>
      <c r="W287" s="79"/>
      <c r="X287" s="409" t="str">
        <f>IFERROR(IF(E287='Defaults &lt;HIDE&gt;'!$H$11,F287*G287*0.746*H287/I287*J287, 1/(1/(G287*0.746*((M287*L287^3)+(M288*L288^3)+(M289*L289^3)+(M290*L290^3)+(M291*L291^3)+(M292*L292^3)+(M293*L293^3)+(M294*L294^3)+(M295*L295^3)+(M296*L296^3))))),"")</f>
        <v/>
      </c>
      <c r="Y287" s="402" t="str">
        <f>IFERROR(IF(O287='Defaults &lt;HIDE&gt;'!$H$11,P287*Q287*0.746*R287/S287*T287, 1/(1/(Q287*0.746*((W287*V287^3)+(W288*V288^3)+(W289*V289^3)+(W290*V290^3)+(W291*V291^3)+(W292*V292^3)+(W293*V293^3)+(W294*V294^3)+(W295*V295^3)+(W296*V296^3))))),"")</f>
        <v/>
      </c>
    </row>
    <row r="288" spans="3:25" ht="15.75" hidden="1">
      <c r="C288" s="404"/>
      <c r="D288" s="71"/>
      <c r="E288" s="72"/>
      <c r="F288" s="73"/>
      <c r="G288" s="74"/>
      <c r="H288" s="97"/>
      <c r="I288" s="97"/>
      <c r="J288" s="98"/>
      <c r="K288" s="67" t="s">
        <v>96</v>
      </c>
      <c r="L288" s="66"/>
      <c r="M288" s="80"/>
      <c r="N288" s="71"/>
      <c r="O288" s="72"/>
      <c r="P288" s="73"/>
      <c r="Q288" s="74"/>
      <c r="R288" s="97"/>
      <c r="S288" s="97"/>
      <c r="T288" s="98"/>
      <c r="U288" s="67" t="s">
        <v>96</v>
      </c>
      <c r="V288" s="66"/>
      <c r="W288" s="68"/>
      <c r="X288" s="405"/>
      <c r="Y288" s="397"/>
    </row>
    <row r="289" spans="3:25" ht="15.75" hidden="1">
      <c r="C289" s="404"/>
      <c r="D289" s="71"/>
      <c r="E289" s="72"/>
      <c r="F289" s="73"/>
      <c r="G289" s="74"/>
      <c r="H289" s="97"/>
      <c r="I289" s="97"/>
      <c r="J289" s="98"/>
      <c r="K289" s="67" t="s">
        <v>97</v>
      </c>
      <c r="L289" s="66"/>
      <c r="M289" s="80"/>
      <c r="N289" s="71"/>
      <c r="O289" s="72"/>
      <c r="P289" s="73"/>
      <c r="Q289" s="74"/>
      <c r="R289" s="97"/>
      <c r="S289" s="97"/>
      <c r="T289" s="98"/>
      <c r="U289" s="67" t="s">
        <v>97</v>
      </c>
      <c r="V289" s="66"/>
      <c r="W289" s="68"/>
      <c r="X289" s="405"/>
      <c r="Y289" s="397"/>
    </row>
    <row r="290" spans="3:25" ht="15.75" hidden="1">
      <c r="C290" s="404"/>
      <c r="D290" s="71"/>
      <c r="E290" s="72"/>
      <c r="F290" s="73"/>
      <c r="G290" s="74"/>
      <c r="H290" s="97"/>
      <c r="I290" s="97"/>
      <c r="J290" s="98"/>
      <c r="K290" s="67" t="s">
        <v>98</v>
      </c>
      <c r="L290" s="66"/>
      <c r="M290" s="80"/>
      <c r="N290" s="71"/>
      <c r="O290" s="72"/>
      <c r="P290" s="73"/>
      <c r="Q290" s="74"/>
      <c r="R290" s="97"/>
      <c r="S290" s="97"/>
      <c r="T290" s="98"/>
      <c r="U290" s="67" t="s">
        <v>98</v>
      </c>
      <c r="V290" s="66"/>
      <c r="W290" s="68"/>
      <c r="X290" s="405"/>
      <c r="Y290" s="397"/>
    </row>
    <row r="291" spans="3:25" ht="15.75" hidden="1">
      <c r="C291" s="404"/>
      <c r="D291" s="71"/>
      <c r="E291" s="72"/>
      <c r="F291" s="73"/>
      <c r="G291" s="74"/>
      <c r="H291" s="97"/>
      <c r="I291" s="97"/>
      <c r="J291" s="98"/>
      <c r="K291" s="67" t="s">
        <v>99</v>
      </c>
      <c r="L291" s="66"/>
      <c r="M291" s="80"/>
      <c r="N291" s="71"/>
      <c r="O291" s="72"/>
      <c r="P291" s="73"/>
      <c r="Q291" s="74"/>
      <c r="R291" s="97"/>
      <c r="S291" s="97"/>
      <c r="T291" s="98"/>
      <c r="U291" s="67" t="s">
        <v>99</v>
      </c>
      <c r="V291" s="66"/>
      <c r="W291" s="68"/>
      <c r="X291" s="405"/>
      <c r="Y291" s="397"/>
    </row>
    <row r="292" spans="3:25" ht="15.75" hidden="1">
      <c r="C292" s="404">
        <v>28</v>
      </c>
      <c r="D292" s="71"/>
      <c r="E292" s="72"/>
      <c r="F292" s="73"/>
      <c r="G292" s="74"/>
      <c r="H292" s="97"/>
      <c r="I292" s="97"/>
      <c r="J292" s="98"/>
      <c r="K292" s="67" t="s">
        <v>100</v>
      </c>
      <c r="L292" s="66"/>
      <c r="M292" s="80"/>
      <c r="N292" s="71"/>
      <c r="O292" s="72"/>
      <c r="P292" s="73"/>
      <c r="Q292" s="74"/>
      <c r="R292" s="97"/>
      <c r="S292" s="97"/>
      <c r="T292" s="98"/>
      <c r="U292" s="67" t="s">
        <v>100</v>
      </c>
      <c r="V292" s="66"/>
      <c r="W292" s="68"/>
      <c r="X292" s="405"/>
      <c r="Y292" s="397"/>
    </row>
    <row r="293" spans="3:25" ht="15.75" hidden="1">
      <c r="C293" s="404"/>
      <c r="D293" s="71"/>
      <c r="E293" s="72"/>
      <c r="F293" s="73"/>
      <c r="G293" s="74"/>
      <c r="H293" s="97"/>
      <c r="I293" s="97"/>
      <c r="J293" s="98"/>
      <c r="K293" s="67" t="s">
        <v>101</v>
      </c>
      <c r="L293" s="66"/>
      <c r="M293" s="80"/>
      <c r="N293" s="71"/>
      <c r="O293" s="72"/>
      <c r="P293" s="73"/>
      <c r="Q293" s="74"/>
      <c r="R293" s="97"/>
      <c r="S293" s="97"/>
      <c r="T293" s="98"/>
      <c r="U293" s="67" t="s">
        <v>101</v>
      </c>
      <c r="V293" s="66"/>
      <c r="W293" s="68"/>
      <c r="X293" s="405"/>
      <c r="Y293" s="397"/>
    </row>
    <row r="294" spans="3:25" ht="15.75" hidden="1">
      <c r="C294" s="404"/>
      <c r="D294" s="71"/>
      <c r="E294" s="72"/>
      <c r="F294" s="73"/>
      <c r="G294" s="74"/>
      <c r="H294" s="97"/>
      <c r="I294" s="97"/>
      <c r="J294" s="98"/>
      <c r="K294" s="67" t="s">
        <v>102</v>
      </c>
      <c r="L294" s="66"/>
      <c r="M294" s="80"/>
      <c r="N294" s="71"/>
      <c r="O294" s="72"/>
      <c r="P294" s="73"/>
      <c r="Q294" s="74"/>
      <c r="R294" s="97"/>
      <c r="S294" s="97"/>
      <c r="T294" s="98"/>
      <c r="U294" s="67" t="s">
        <v>102</v>
      </c>
      <c r="V294" s="66"/>
      <c r="W294" s="68"/>
      <c r="X294" s="405"/>
      <c r="Y294" s="397"/>
    </row>
    <row r="295" spans="3:25" ht="15.75" hidden="1">
      <c r="C295" s="404"/>
      <c r="D295" s="71"/>
      <c r="E295" s="72"/>
      <c r="F295" s="73"/>
      <c r="G295" s="74"/>
      <c r="H295" s="97"/>
      <c r="I295" s="97"/>
      <c r="J295" s="98"/>
      <c r="K295" s="67" t="s">
        <v>103</v>
      </c>
      <c r="L295" s="66"/>
      <c r="M295" s="80"/>
      <c r="N295" s="71"/>
      <c r="O295" s="72"/>
      <c r="P295" s="73"/>
      <c r="Q295" s="74"/>
      <c r="R295" s="97"/>
      <c r="S295" s="97"/>
      <c r="T295" s="98"/>
      <c r="U295" s="67" t="s">
        <v>103</v>
      </c>
      <c r="V295" s="66"/>
      <c r="W295" s="68"/>
      <c r="X295" s="405"/>
      <c r="Y295" s="397"/>
    </row>
    <row r="296" spans="3:25" ht="15.75" hidden="1">
      <c r="C296" s="406"/>
      <c r="D296" s="108"/>
      <c r="E296" s="109"/>
      <c r="F296" s="110"/>
      <c r="G296" s="111"/>
      <c r="H296" s="112"/>
      <c r="I296" s="112"/>
      <c r="J296" s="113"/>
      <c r="K296" s="82" t="s">
        <v>104</v>
      </c>
      <c r="L296" s="70"/>
      <c r="M296" s="83"/>
      <c r="N296" s="108"/>
      <c r="O296" s="109"/>
      <c r="P296" s="110"/>
      <c r="Q296" s="111"/>
      <c r="R296" s="112"/>
      <c r="S296" s="112"/>
      <c r="T296" s="113"/>
      <c r="U296" s="82" t="s">
        <v>104</v>
      </c>
      <c r="V296" s="70"/>
      <c r="W296" s="84"/>
      <c r="X296" s="407"/>
      <c r="Y296" s="400"/>
    </row>
    <row r="297" spans="3:25" ht="15.75" hidden="1">
      <c r="C297" s="408"/>
      <c r="D297" s="54"/>
      <c r="E297" s="55"/>
      <c r="F297" s="56"/>
      <c r="G297" s="57"/>
      <c r="H297" s="60"/>
      <c r="I297" s="60"/>
      <c r="J297" s="61"/>
      <c r="K297" s="78" t="s">
        <v>95</v>
      </c>
      <c r="L297" s="58"/>
      <c r="M297" s="81"/>
      <c r="N297" s="54"/>
      <c r="O297" s="55"/>
      <c r="P297" s="56"/>
      <c r="Q297" s="57"/>
      <c r="R297" s="60"/>
      <c r="S297" s="60"/>
      <c r="T297" s="61"/>
      <c r="U297" s="78" t="s">
        <v>95</v>
      </c>
      <c r="V297" s="58"/>
      <c r="W297" s="79"/>
      <c r="X297" s="409" t="str">
        <f>IFERROR(IF(E297='Defaults &lt;HIDE&gt;'!$H$11,F297*G297*0.746*H297/I297*J297, 1/(1/(G297*0.746*((M297*L297^3)+(M298*L298^3)+(M299*L299^3)+(M300*L300^3)+(M301*L301^3)+(M302*L302^3)+(M303*L303^3)+(M304*L304^3)+(M305*L305^3)+(M306*L306^3))))),"")</f>
        <v/>
      </c>
      <c r="Y297" s="402" t="str">
        <f>IFERROR(IF(O297='Defaults &lt;HIDE&gt;'!$H$11,P297*Q297*0.746*R297/S297*T297, 1/(1/(Q297*0.746*((W297*V297^3)+(W298*V298^3)+(W299*V299^3)+(W300*V300^3)+(W301*V301^3)+(W302*V302^3)+(W303*V303^3)+(W304*V304^3)+(W305*V305^3)+(W306*V306^3))))),"")</f>
        <v/>
      </c>
    </row>
    <row r="298" spans="3:25" ht="15.75" hidden="1">
      <c r="C298" s="404"/>
      <c r="D298" s="71"/>
      <c r="E298" s="72"/>
      <c r="F298" s="73"/>
      <c r="G298" s="74"/>
      <c r="H298" s="97"/>
      <c r="I298" s="97"/>
      <c r="J298" s="98"/>
      <c r="K298" s="67" t="s">
        <v>96</v>
      </c>
      <c r="L298" s="66"/>
      <c r="M298" s="80"/>
      <c r="N298" s="71"/>
      <c r="O298" s="72"/>
      <c r="P298" s="73"/>
      <c r="Q298" s="74"/>
      <c r="R298" s="97"/>
      <c r="S298" s="97"/>
      <c r="T298" s="98"/>
      <c r="U298" s="67" t="s">
        <v>96</v>
      </c>
      <c r="V298" s="66"/>
      <c r="W298" s="68"/>
      <c r="X298" s="405"/>
      <c r="Y298" s="397"/>
    </row>
    <row r="299" spans="3:25" ht="15.75" hidden="1">
      <c r="C299" s="404"/>
      <c r="D299" s="71"/>
      <c r="E299" s="72"/>
      <c r="F299" s="73"/>
      <c r="G299" s="74"/>
      <c r="H299" s="97"/>
      <c r="I299" s="97"/>
      <c r="J299" s="98"/>
      <c r="K299" s="67" t="s">
        <v>97</v>
      </c>
      <c r="L299" s="66"/>
      <c r="M299" s="80"/>
      <c r="N299" s="71"/>
      <c r="O299" s="72"/>
      <c r="P299" s="73"/>
      <c r="Q299" s="74"/>
      <c r="R299" s="97"/>
      <c r="S299" s="97"/>
      <c r="T299" s="98"/>
      <c r="U299" s="67" t="s">
        <v>97</v>
      </c>
      <c r="V299" s="66"/>
      <c r="W299" s="68"/>
      <c r="X299" s="405"/>
      <c r="Y299" s="397"/>
    </row>
    <row r="300" spans="3:25" ht="15.75" hidden="1">
      <c r="C300" s="404"/>
      <c r="D300" s="71"/>
      <c r="E300" s="72"/>
      <c r="F300" s="73"/>
      <c r="G300" s="74"/>
      <c r="H300" s="97"/>
      <c r="I300" s="97"/>
      <c r="J300" s="98"/>
      <c r="K300" s="67" t="s">
        <v>98</v>
      </c>
      <c r="L300" s="66"/>
      <c r="M300" s="80"/>
      <c r="N300" s="71"/>
      <c r="O300" s="72"/>
      <c r="P300" s="73"/>
      <c r="Q300" s="74"/>
      <c r="R300" s="97"/>
      <c r="S300" s="97"/>
      <c r="T300" s="98"/>
      <c r="U300" s="67" t="s">
        <v>98</v>
      </c>
      <c r="V300" s="66"/>
      <c r="W300" s="68"/>
      <c r="X300" s="405"/>
      <c r="Y300" s="397"/>
    </row>
    <row r="301" spans="3:25" ht="15.75" hidden="1">
      <c r="C301" s="404"/>
      <c r="D301" s="71"/>
      <c r="E301" s="72"/>
      <c r="F301" s="73"/>
      <c r="G301" s="74"/>
      <c r="H301" s="97"/>
      <c r="I301" s="97"/>
      <c r="J301" s="98"/>
      <c r="K301" s="67" t="s">
        <v>99</v>
      </c>
      <c r="L301" s="66"/>
      <c r="M301" s="80"/>
      <c r="N301" s="71"/>
      <c r="O301" s="72"/>
      <c r="P301" s="73"/>
      <c r="Q301" s="74"/>
      <c r="R301" s="97"/>
      <c r="S301" s="97"/>
      <c r="T301" s="98"/>
      <c r="U301" s="67" t="s">
        <v>99</v>
      </c>
      <c r="V301" s="66"/>
      <c r="W301" s="68"/>
      <c r="X301" s="405"/>
      <c r="Y301" s="397"/>
    </row>
    <row r="302" spans="3:25" ht="15.75" hidden="1">
      <c r="C302" s="404">
        <v>29</v>
      </c>
      <c r="D302" s="71"/>
      <c r="E302" s="72"/>
      <c r="F302" s="73"/>
      <c r="G302" s="74"/>
      <c r="H302" s="97"/>
      <c r="I302" s="97"/>
      <c r="J302" s="98"/>
      <c r="K302" s="67" t="s">
        <v>100</v>
      </c>
      <c r="L302" s="66"/>
      <c r="M302" s="80"/>
      <c r="N302" s="71"/>
      <c r="O302" s="72"/>
      <c r="P302" s="73"/>
      <c r="Q302" s="74"/>
      <c r="R302" s="97"/>
      <c r="S302" s="97"/>
      <c r="T302" s="98"/>
      <c r="U302" s="67" t="s">
        <v>100</v>
      </c>
      <c r="V302" s="66"/>
      <c r="W302" s="68"/>
      <c r="X302" s="405"/>
      <c r="Y302" s="397"/>
    </row>
    <row r="303" spans="3:25" ht="15.75" hidden="1">
      <c r="C303" s="404"/>
      <c r="D303" s="71"/>
      <c r="E303" s="72"/>
      <c r="F303" s="73"/>
      <c r="G303" s="74"/>
      <c r="H303" s="97"/>
      <c r="I303" s="97"/>
      <c r="J303" s="98"/>
      <c r="K303" s="67" t="s">
        <v>101</v>
      </c>
      <c r="L303" s="66"/>
      <c r="M303" s="80"/>
      <c r="N303" s="71"/>
      <c r="O303" s="72"/>
      <c r="P303" s="73"/>
      <c r="Q303" s="74"/>
      <c r="R303" s="97"/>
      <c r="S303" s="97"/>
      <c r="T303" s="98"/>
      <c r="U303" s="67" t="s">
        <v>101</v>
      </c>
      <c r="V303" s="66"/>
      <c r="W303" s="68"/>
      <c r="X303" s="405"/>
      <c r="Y303" s="397"/>
    </row>
    <row r="304" spans="3:25" ht="15.75" hidden="1">
      <c r="C304" s="404"/>
      <c r="D304" s="71"/>
      <c r="E304" s="72"/>
      <c r="F304" s="73"/>
      <c r="G304" s="74"/>
      <c r="H304" s="97"/>
      <c r="I304" s="97"/>
      <c r="J304" s="98"/>
      <c r="K304" s="67" t="s">
        <v>102</v>
      </c>
      <c r="L304" s="66"/>
      <c r="M304" s="80"/>
      <c r="N304" s="71"/>
      <c r="O304" s="72"/>
      <c r="P304" s="73"/>
      <c r="Q304" s="74"/>
      <c r="R304" s="97"/>
      <c r="S304" s="97"/>
      <c r="T304" s="98"/>
      <c r="U304" s="67" t="s">
        <v>102</v>
      </c>
      <c r="V304" s="66"/>
      <c r="W304" s="68"/>
      <c r="X304" s="405"/>
      <c r="Y304" s="397"/>
    </row>
    <row r="305" spans="3:25" ht="15.75" hidden="1">
      <c r="C305" s="404"/>
      <c r="D305" s="71"/>
      <c r="E305" s="72"/>
      <c r="F305" s="73"/>
      <c r="G305" s="74"/>
      <c r="H305" s="97"/>
      <c r="I305" s="97"/>
      <c r="J305" s="98"/>
      <c r="K305" s="67" t="s">
        <v>103</v>
      </c>
      <c r="L305" s="66"/>
      <c r="M305" s="80"/>
      <c r="N305" s="71"/>
      <c r="O305" s="72"/>
      <c r="P305" s="73"/>
      <c r="Q305" s="74"/>
      <c r="R305" s="97"/>
      <c r="S305" s="97"/>
      <c r="T305" s="98"/>
      <c r="U305" s="67" t="s">
        <v>103</v>
      </c>
      <c r="V305" s="66"/>
      <c r="W305" s="68"/>
      <c r="X305" s="405"/>
      <c r="Y305" s="397"/>
    </row>
    <row r="306" spans="3:25" ht="15.75" hidden="1">
      <c r="C306" s="406"/>
      <c r="D306" s="108"/>
      <c r="E306" s="109"/>
      <c r="F306" s="110"/>
      <c r="G306" s="111"/>
      <c r="H306" s="112"/>
      <c r="I306" s="112"/>
      <c r="J306" s="113"/>
      <c r="K306" s="82" t="s">
        <v>104</v>
      </c>
      <c r="L306" s="70"/>
      <c r="M306" s="83"/>
      <c r="N306" s="108"/>
      <c r="O306" s="109"/>
      <c r="P306" s="110"/>
      <c r="Q306" s="111"/>
      <c r="R306" s="112"/>
      <c r="S306" s="112"/>
      <c r="T306" s="113"/>
      <c r="U306" s="82" t="s">
        <v>104</v>
      </c>
      <c r="V306" s="70"/>
      <c r="W306" s="84"/>
      <c r="X306" s="407"/>
      <c r="Y306" s="400"/>
    </row>
    <row r="307" spans="3:25" ht="15.75" hidden="1">
      <c r="C307" s="404"/>
      <c r="D307" s="54"/>
      <c r="E307" s="55"/>
      <c r="F307" s="56"/>
      <c r="G307" s="57"/>
      <c r="H307" s="60"/>
      <c r="I307" s="60"/>
      <c r="J307" s="61"/>
      <c r="K307" s="78" t="s">
        <v>95</v>
      </c>
      <c r="L307" s="58"/>
      <c r="M307" s="81"/>
      <c r="N307" s="54"/>
      <c r="O307" s="55"/>
      <c r="P307" s="56"/>
      <c r="Q307" s="57"/>
      <c r="R307" s="60"/>
      <c r="S307" s="60"/>
      <c r="T307" s="61"/>
      <c r="U307" s="78" t="s">
        <v>95</v>
      </c>
      <c r="V307" s="58"/>
      <c r="W307" s="79"/>
      <c r="X307" s="409" t="str">
        <f>IFERROR(IF(E307='Defaults &lt;HIDE&gt;'!$H$11,F307*G307*0.746*H307/I307*J307, 1/(1/(G307*0.746*((M307*L307^3)+(M308*L308^3)+(M309*L309^3)+(M310*L310^3)+(M311*L311^3)+(M312*L312^3)+(M313*L313^3)+(M314*L314^3)+(M315*L315^3)+(M316*L316^3))))),"")</f>
        <v/>
      </c>
      <c r="Y307" s="402" t="str">
        <f>IFERROR(IF(O307='Defaults &lt;HIDE&gt;'!$H$11,P307*Q307*0.746*R307/S307*T307, 1/(1/(Q307*0.746*((W307*V307^3)+(W308*V308^3)+(W309*V309^3)+(W310*V310^3)+(W311*V311^3)+(W312*V312^3)+(W313*V313^3)+(W314*V314^3)+(W315*V315^3)+(W316*V316^3))))),"")</f>
        <v/>
      </c>
    </row>
    <row r="308" spans="3:25" ht="15.75" hidden="1">
      <c r="C308" s="404"/>
      <c r="D308" s="71"/>
      <c r="E308" s="72"/>
      <c r="F308" s="73"/>
      <c r="G308" s="74"/>
      <c r="H308" s="97"/>
      <c r="I308" s="97"/>
      <c r="J308" s="98"/>
      <c r="K308" s="67" t="s">
        <v>96</v>
      </c>
      <c r="L308" s="66"/>
      <c r="M308" s="80"/>
      <c r="N308" s="71"/>
      <c r="O308" s="72"/>
      <c r="P308" s="73"/>
      <c r="Q308" s="74"/>
      <c r="R308" s="97"/>
      <c r="S308" s="97"/>
      <c r="T308" s="98"/>
      <c r="U308" s="67" t="s">
        <v>96</v>
      </c>
      <c r="V308" s="66"/>
      <c r="W308" s="68"/>
      <c r="X308" s="405"/>
      <c r="Y308" s="397"/>
    </row>
    <row r="309" spans="3:25" ht="15.75" hidden="1">
      <c r="C309" s="404"/>
      <c r="D309" s="71"/>
      <c r="E309" s="72"/>
      <c r="F309" s="73"/>
      <c r="G309" s="74"/>
      <c r="H309" s="97"/>
      <c r="I309" s="97"/>
      <c r="J309" s="98"/>
      <c r="K309" s="67" t="s">
        <v>97</v>
      </c>
      <c r="L309" s="66"/>
      <c r="M309" s="80"/>
      <c r="N309" s="71"/>
      <c r="O309" s="72"/>
      <c r="P309" s="73"/>
      <c r="Q309" s="74"/>
      <c r="R309" s="97"/>
      <c r="S309" s="97"/>
      <c r="T309" s="98"/>
      <c r="U309" s="67" t="s">
        <v>97</v>
      </c>
      <c r="V309" s="66"/>
      <c r="W309" s="68"/>
      <c r="X309" s="405"/>
      <c r="Y309" s="397"/>
    </row>
    <row r="310" spans="3:25" ht="15.75" hidden="1">
      <c r="C310" s="404"/>
      <c r="D310" s="71"/>
      <c r="E310" s="72"/>
      <c r="F310" s="73"/>
      <c r="G310" s="74"/>
      <c r="H310" s="97"/>
      <c r="I310" s="97"/>
      <c r="J310" s="98"/>
      <c r="K310" s="67" t="s">
        <v>98</v>
      </c>
      <c r="L310" s="66"/>
      <c r="M310" s="80"/>
      <c r="N310" s="71"/>
      <c r="O310" s="72"/>
      <c r="P310" s="73"/>
      <c r="Q310" s="74"/>
      <c r="R310" s="97"/>
      <c r="S310" s="97"/>
      <c r="T310" s="98"/>
      <c r="U310" s="67" t="s">
        <v>98</v>
      </c>
      <c r="V310" s="66"/>
      <c r="W310" s="68"/>
      <c r="X310" s="405"/>
      <c r="Y310" s="397"/>
    </row>
    <row r="311" spans="3:25" ht="15.75" hidden="1">
      <c r="C311" s="404"/>
      <c r="D311" s="71"/>
      <c r="E311" s="72"/>
      <c r="F311" s="73"/>
      <c r="G311" s="74"/>
      <c r="H311" s="97"/>
      <c r="I311" s="97"/>
      <c r="J311" s="98"/>
      <c r="K311" s="67" t="s">
        <v>99</v>
      </c>
      <c r="L311" s="66"/>
      <c r="M311" s="80"/>
      <c r="N311" s="71"/>
      <c r="O311" s="72"/>
      <c r="P311" s="73"/>
      <c r="Q311" s="74"/>
      <c r="R311" s="97"/>
      <c r="S311" s="97"/>
      <c r="T311" s="98"/>
      <c r="U311" s="67" t="s">
        <v>99</v>
      </c>
      <c r="V311" s="66"/>
      <c r="W311" s="68"/>
      <c r="X311" s="405"/>
      <c r="Y311" s="397"/>
    </row>
    <row r="312" spans="3:25" ht="15.75" hidden="1">
      <c r="C312" s="404">
        <v>30</v>
      </c>
      <c r="D312" s="71"/>
      <c r="E312" s="72"/>
      <c r="F312" s="73"/>
      <c r="G312" s="74"/>
      <c r="H312" s="97"/>
      <c r="I312" s="97"/>
      <c r="J312" s="98"/>
      <c r="K312" s="67" t="s">
        <v>100</v>
      </c>
      <c r="L312" s="66"/>
      <c r="M312" s="80"/>
      <c r="N312" s="71"/>
      <c r="O312" s="72"/>
      <c r="P312" s="73"/>
      <c r="Q312" s="74"/>
      <c r="R312" s="97"/>
      <c r="S312" s="97"/>
      <c r="T312" s="98"/>
      <c r="U312" s="67" t="s">
        <v>100</v>
      </c>
      <c r="V312" s="66"/>
      <c r="W312" s="68"/>
      <c r="X312" s="405"/>
      <c r="Y312" s="397"/>
    </row>
    <row r="313" spans="3:25" ht="15.75" hidden="1">
      <c r="C313" s="404"/>
      <c r="D313" s="71"/>
      <c r="E313" s="72"/>
      <c r="F313" s="73"/>
      <c r="G313" s="74"/>
      <c r="H313" s="97"/>
      <c r="I313" s="97"/>
      <c r="J313" s="98"/>
      <c r="K313" s="67" t="s">
        <v>101</v>
      </c>
      <c r="L313" s="66"/>
      <c r="M313" s="80"/>
      <c r="N313" s="71"/>
      <c r="O313" s="72"/>
      <c r="P313" s="73"/>
      <c r="Q313" s="74"/>
      <c r="R313" s="97"/>
      <c r="S313" s="97"/>
      <c r="T313" s="98"/>
      <c r="U313" s="67" t="s">
        <v>101</v>
      </c>
      <c r="V313" s="66"/>
      <c r="W313" s="68"/>
      <c r="X313" s="405"/>
      <c r="Y313" s="397"/>
    </row>
    <row r="314" spans="3:25" ht="15.75" hidden="1">
      <c r="C314" s="404"/>
      <c r="D314" s="71"/>
      <c r="E314" s="72"/>
      <c r="F314" s="73"/>
      <c r="G314" s="74"/>
      <c r="H314" s="97"/>
      <c r="I314" s="97"/>
      <c r="J314" s="98"/>
      <c r="K314" s="67" t="s">
        <v>102</v>
      </c>
      <c r="L314" s="66"/>
      <c r="M314" s="80"/>
      <c r="N314" s="71"/>
      <c r="O314" s="72"/>
      <c r="P314" s="73"/>
      <c r="Q314" s="74"/>
      <c r="R314" s="97"/>
      <c r="S314" s="97"/>
      <c r="T314" s="98"/>
      <c r="U314" s="67" t="s">
        <v>102</v>
      </c>
      <c r="V314" s="66"/>
      <c r="W314" s="68"/>
      <c r="X314" s="405"/>
      <c r="Y314" s="397"/>
    </row>
    <row r="315" spans="3:25" ht="15.75" hidden="1">
      <c r="C315" s="404"/>
      <c r="D315" s="71"/>
      <c r="E315" s="72"/>
      <c r="F315" s="73"/>
      <c r="G315" s="74"/>
      <c r="H315" s="97"/>
      <c r="I315" s="97"/>
      <c r="J315" s="98"/>
      <c r="K315" s="67" t="s">
        <v>103</v>
      </c>
      <c r="L315" s="66"/>
      <c r="M315" s="80"/>
      <c r="N315" s="71"/>
      <c r="O315" s="72"/>
      <c r="P315" s="73"/>
      <c r="Q315" s="74"/>
      <c r="R315" s="97"/>
      <c r="S315" s="97"/>
      <c r="T315" s="98"/>
      <c r="U315" s="67" t="s">
        <v>103</v>
      </c>
      <c r="V315" s="66"/>
      <c r="W315" s="68"/>
      <c r="X315" s="405"/>
      <c r="Y315" s="397"/>
    </row>
    <row r="316" spans="3:25" ht="15.75" hidden="1">
      <c r="C316" s="406"/>
      <c r="D316" s="108"/>
      <c r="E316" s="109"/>
      <c r="F316" s="110"/>
      <c r="G316" s="111"/>
      <c r="H316" s="112"/>
      <c r="I316" s="112"/>
      <c r="J316" s="113"/>
      <c r="K316" s="82" t="s">
        <v>104</v>
      </c>
      <c r="L316" s="70"/>
      <c r="M316" s="83"/>
      <c r="N316" s="108"/>
      <c r="O316" s="109"/>
      <c r="P316" s="110"/>
      <c r="Q316" s="111"/>
      <c r="R316" s="112"/>
      <c r="S316" s="112"/>
      <c r="T316" s="113"/>
      <c r="U316" s="82" t="s">
        <v>104</v>
      </c>
      <c r="V316" s="70"/>
      <c r="W316" s="84"/>
      <c r="X316" s="407"/>
      <c r="Y316" s="400"/>
    </row>
    <row r="317" spans="3:25" ht="16.5" thickTop="1">
      <c r="D317" s="114" t="s">
        <v>105</v>
      </c>
      <c r="E317" s="115"/>
      <c r="F317" s="115"/>
      <c r="G317" s="115"/>
      <c r="H317" s="115"/>
      <c r="I317" s="115"/>
      <c r="J317" s="115"/>
      <c r="K317" s="115"/>
      <c r="L317" s="115"/>
      <c r="M317" s="115"/>
      <c r="N317" s="115"/>
      <c r="O317" s="115"/>
      <c r="P317" s="115"/>
      <c r="Q317" s="115"/>
      <c r="R317" s="115"/>
      <c r="S317" s="115"/>
      <c r="T317" s="115"/>
      <c r="U317" s="115"/>
      <c r="V317" s="115"/>
      <c r="W317" s="115"/>
      <c r="X317" s="410"/>
      <c r="Y317" s="410"/>
    </row>
  </sheetData>
  <sheetProtection algorithmName="SHA-512" hashValue="8iU11oo/cJwa67Y6s1FhWYJLyvVwEnXETVqUARdWrkGq5vKU8pAVpKEPPMUdxTNslyZq+0RSVa9Xx0r1m26ETQ==" saltValue="Rqj9Nq8tuw7DLo5qE9n8bA==" spinCount="100000" sheet="1" formatRows="0"/>
  <conditionalFormatting sqref="D27:D316">
    <cfRule type="expression" dxfId="119" priority="4">
      <formula>ISBLANK($D17)</formula>
    </cfRule>
  </conditionalFormatting>
  <conditionalFormatting sqref="E17:G316">
    <cfRule type="expression" dxfId="118" priority="6">
      <formula>ISBLANK($D17)</formula>
    </cfRule>
  </conditionalFormatting>
  <conditionalFormatting sqref="N27:N316">
    <cfRule type="expression" dxfId="67" priority="3">
      <formula>ISBLANK($N17)</formula>
    </cfRule>
  </conditionalFormatting>
  <conditionalFormatting sqref="O17:Q316">
    <cfRule type="expression" dxfId="66" priority="5">
      <formula>ISBLANK($N17)</formula>
    </cfRule>
  </conditionalFormatting>
  <conditionalFormatting sqref="X17:X316">
    <cfRule type="expression" dxfId="15" priority="2">
      <formula>ISBLANK($D17)</formula>
    </cfRule>
  </conditionalFormatting>
  <conditionalFormatting sqref="Y17:Y316">
    <cfRule type="expression" dxfId="14" priority="1">
      <formula>ISBLANK($N17)</formula>
    </cfRule>
  </conditionalFormatting>
  <dataValidations count="14">
    <dataValidation type="decimal" operator="greaterThanOrEqual" allowBlank="1" showInputMessage="1" showErrorMessage="1" errorTitle="Invalid Input" error="Input must be a number greater than 0." sqref="G27:J27 Q27:T27 G37:J37 Q37:T37 G47:J47 Q47:T47 G57:J57 Q57:T57 G67:J67 Q67:T67 G77:J77 Q77:T77 G87:J87 Q87:T87 G97:J97 Q97:T97 G107:J107 Q107:T107 G17:J17 Q17:T17 G117:J117 Q117:T117 G127:J127 Q127:T127 G137:J137 Q137:T137 G147:J147 Q147:T147 G157:J157 Q157:T157 G167:J167 Q167:T167 G177:J177 Q177:T177 G187:J187 Q187:T187 G197:J197 Q197:T197 G207:J207 Q207:T207 G217:J217 Q217:T217 G227:J227 Q227:T227 G237:J237 Q237:T237 G247:J247 Q247:T247 G257:J257 Q257:T257 G267:J267 Q267:T267 G277:J277 Q277:T277 G287:J287 Q287:T287 G297:J297 Q297:T297 G307:J307 Q307:T307" xr:uid="{00000000-0002-0000-0300-000000000000}">
      <formula1>0</formula1>
    </dataValidation>
    <dataValidation type="decimal" allowBlank="1" showInputMessage="1" showErrorMessage="1" errorTitle="Invalid Input" error="Input must be between 0% and 100%." sqref="L17:L316 V17:V316" xr:uid="{00000000-0002-0000-0300-000001000000}">
      <formula1>0</formula1>
      <formula2>1</formula2>
    </dataValidation>
    <dataValidation allowBlank="1" showInputMessage="1" errorTitle="Invalid Input" error="Input must be between 0% and 100%." sqref="K17:K316 U17:U316" xr:uid="{00000000-0002-0000-0300-000002000000}"/>
    <dataValidation type="whole" showInputMessage="1" showErrorMessage="1" errorTitle="Invalid Input:" error="Total annual operating hours must be less then the maximum of 8,760 hours in a year." sqref="M26 W36 M36 W46 M46 W56 M56 W66 M66 W76 M76 W86 M86 W96 M96 W106 M106 W116 M116 W26 W126 M126 W136 M136 W146 M146 W156 M156 W166 M166 W176 M176 W186 M186 W196 M196 W206 M206 W216 M216 W226 M226 W236 M236 W246 M246 W256 M256 W266 M266 W276 M276 W286 M286 W296 M296 W306 M306 W316 M316" xr:uid="{00000000-0002-0000-0300-000003000000}">
      <formula1>0</formula1>
      <formula2>8760-M17-M18-M19-M20-M21-M22-M23-M24-M25</formula2>
    </dataValidation>
    <dataValidation type="whole" showInputMessage="1" showErrorMessage="1" errorTitle="Invalid Input:" error="Total annual operating hours must be less then the maximum of 8,760 hours in a year." sqref="M25 W35 M35 W45 M45 W55 M55 W65 M65 W75 M75 W85 M85 W95 M95 W105 M105 W115 M115 W25 W125 M125 W135 M135 W145 M145 W155 M155 W165 M165 W175 M175 W185 M185 W195 M195 W205 M205 W215 M215 W225 M225 W235 M235 W245 M245 W255 M255 W265 M265 W275 M275 W285 M285 W295 M295 W305 M305 W315 M315" xr:uid="{00000000-0002-0000-0300-000004000000}">
      <formula1>0</formula1>
      <formula2>8760-M17-M18-M19-M20-M21-M22-M23-M24-M26</formula2>
    </dataValidation>
    <dataValidation type="whole" showInputMessage="1" showErrorMessage="1" errorTitle="Invalid Input:" error="Total annual operating hours must be less then the maximum of 8,760 hours in a year." sqref="M24 W34 M34 W44 M44 W54 M54 W64 M64 W74 M74 W84 M84 W94 M94 W104 M104 W114 M114 W24 W124 M124 W134 M134 W144 M144 W154 M154 W164 M164 W174 M174 W184 M184 W194 M194 W204 M204 W214 M214 W224 M224 W234 M234 W244 M244 W254 M254 W264 M264 W274 M274 W284 M284 W294 M294 W304 M304 W314 M314" xr:uid="{00000000-0002-0000-0300-000005000000}">
      <formula1>0</formula1>
      <formula2>8760-M17-M18-M19-M20-M21-M22-M23-M25-M26</formula2>
    </dataValidation>
    <dataValidation type="whole" showInputMessage="1" showErrorMessage="1" errorTitle="Invalid Input:" error="Total annual operating hours must be less then the maximum of 8,760 hours in a year." sqref="M23 W33 M33 W43 M43 W53 M53 W63 M63 W73 M73 W83 M83 W93 M93 W103 M103 W113 M113 W23 W123 M123 W133 M133 W143 M143 W153 M153 W163 M163 W173 M173 W183 M183 W193 M193 W203 M203 W213 M213 W223 M223 W233 M233 W243 M243 W253 M253 W263 M263 W273 M273 W283 M283 W293 M293 W303 M303 W313 M313" xr:uid="{00000000-0002-0000-0300-000006000000}">
      <formula1>0</formula1>
      <formula2>8760-M17-M18-M19-M20-M21-M22-M24-M25-M26</formula2>
    </dataValidation>
    <dataValidation type="whole" showInputMessage="1" showErrorMessage="1" errorTitle="Invalid Input:" error="Total annual operating hours must be less then the maximum of 8,760 hours in a year." sqref="M22 W32 M32 W42 M42 W52 M52 W62 M62 W72 M72 W82 M82 W92 M92 W102 M102 W112 M112 W22 W122 M122 W132 M132 W142 M142 W152 M152 W162 M162 W172 M172 W182 M182 W192 M192 W202 M202 W212 M212 W222 M222 W232 M232 W242 M242 W252 M252 W262 M262 W272 M272 W282 M282 W292 M292 W302 M302 W312 M312" xr:uid="{00000000-0002-0000-0300-000007000000}">
      <formula1>0</formula1>
      <formula2>8760-M17-M18-M19-M20-M21-M23-M24-M25-M26</formula2>
    </dataValidation>
    <dataValidation type="whole" showInputMessage="1" showErrorMessage="1" errorTitle="Invalid Input:" error="Total annual operating hours must be less then the maximum of 8,760 hours in a year." sqref="M21 W31 M31 W41 M41 W51 M51 W61 M61 W71 M71 W81 M81 W91 M91 W101 M101 W111 M111 W21 W121 M121 W131 M131 W141 M141 W151 M151 W161 M161 W171 M171 W181 M181 W191 M191 W201 M201 W211 M211 W221 M221 W231 M231 W241 M241 W251 M251 W261 M261 W271 M271 W281 M281 W291 M291 W301 M301 W311 M311" xr:uid="{00000000-0002-0000-0300-000008000000}">
      <formula1>0</formula1>
      <formula2>8760-M17-M18-M19-M20-M22-M23-M24-M25-M26</formula2>
    </dataValidation>
    <dataValidation type="whole" showInputMessage="1" showErrorMessage="1" errorTitle="Invalid Input:" error="Total annual operating hours must be less then the maximum of 8,760 hours in a year." sqref="M20 W30 M30 W40 M40 W50 M50 W60 M60 W70 M70 W80 M80 W90 M90 W100 M100 W110 M110 W20 W120 M120 W130 M130 W140 M140 W150 M150 W160 M160 W170 M170 W180 M180 W190 M190 W200 M200 W210 M210 W220 M220 W230 M230 W240 M240 W250 M250 W260 M260 W270 M270 W280 M280 W290 M290 W300 M300 W310 M310" xr:uid="{00000000-0002-0000-0300-000009000000}">
      <formula1>0</formula1>
      <formula2>8760-M17-M18-M19-M21-M22-M23-M24-M25-M26</formula2>
    </dataValidation>
    <dataValidation type="whole" showInputMessage="1" showErrorMessage="1" errorTitle="Invalid Input:" error="Total annual operating hours must be less then the maximum of 8,760 hours in a year." sqref="M19 W29 M29 W39 M39 W49 M49 W59 M59 W69 M69 W79 M79 W89 M89 W99 M99 W109 M109 W19 W119 M119 W129 M129 W139 M139 W149 M149 W159 M159 W169 M169 W179 M179 W189 M189 W199 M199 W209 M209 W219 M219 W229 M229 W239 M239 W249 M249 W259 M259 W269 M269 W279 M279 W289 M289 W299 M299 W309 M309" xr:uid="{00000000-0002-0000-0300-00000A000000}">
      <formula1>0</formula1>
      <formula2>8760-M17-M18-M20-M21-M22-M23-M24-M25-M26</formula2>
    </dataValidation>
    <dataValidation type="whole" showInputMessage="1" showErrorMessage="1" errorTitle="Invalid Input:" error="Total annual operating hours must be less then the maximum of 8,760 hours in a year." sqref="M18 W28 M28 W38 M38 W48 M48 W58 M58 W68 M68 W78 M78 W88 M88 W98 M98 W108 M108 W18 W118 M118 W128 M128 W138 M138 W148 M148 W158 M158 W168 M168 W178 M178 W188 M188 W198 M198 W208 M208 W218 M218 W228 M228 W238 M238 W248 M248 W258 M258 W268 M268 W278 M278 W288 M288 W298 M298 W308 M308" xr:uid="{00000000-0002-0000-0300-00000B000000}">
      <formula1>0</formula1>
      <formula2>8760-M17-M19-M20-M21-M22-M23-M24-M25-M26</formula2>
    </dataValidation>
    <dataValidation type="whole" showInputMessage="1" showErrorMessage="1" errorTitle="Invalid Input:" error="Total annual operating hours must be less then the maximum of 8,760 hours in a year." sqref="M17 W27 M27 W37 M37 W47 M47 W57 M57 W67 M67 W77 M77 W87 M87 W97 M97 W107 M107 W17 W117 M117 W127 M127 W137 M137 W147 M147 W157 M157 W167 M167 W177 M177 W187 M187 W197 M197 W207 M207 W217 M217 W227 M227 W237 M237 W247 M247 W257 M257 W267 M267 W277 M277 W287 M287 W297 M297 W307 M307" xr:uid="{00000000-0002-0000-0300-00000C000000}">
      <formula1>0</formula1>
      <formula2>8760-M18-M19-M20-M21-M22-M23-M24-M25-M26</formula2>
    </dataValidation>
    <dataValidation type="decimal" operator="greaterThanOrEqual" allowBlank="1" showInputMessage="1" showErrorMessage="1" errorTitle="Invalid Input" error="Input must be a number greater than 0." promptTitle="Note:" prompt="If the type or size of two or more components vary, an additional row(s) must be used" sqref="F307 F17 F27 F37 F47 F57 F67 F77 F87 F97 F107 F117 F127 F137 F147 F157 F167 F177 F187 F197 F207 F217 F227 F237 F247 F257 F267 F277 F287 F297 P17 P27 P37 P47 P57 P67 P77 P87 P97 P107 P117 P127 P137 P147 P157 P167 P177 P187 P197 P207 P217 P227 P237 P247 P257 P267 P277 P287 P297 P307" xr:uid="{00000000-0002-0000-0300-00000D000000}">
      <formula1>0</formula1>
    </dataValidation>
  </dataValidations>
  <hyperlinks>
    <hyperlink ref="E11:F11" r:id="rId1" tooltip="Link to User Guide" display="https://ww3.arb.ca.gov/cc/capandtrade/auctionproceeds/cec_fpip_finaluserguide_v1-1_2019-10-01.pdf" xr:uid="{0CE6BB0F-9DC3-4287-A004-8074D72AEF62}"/>
    <hyperlink ref="G11" r:id="rId2" display="A step-by-step user guide, including project examples, for this Benefits Calculator Tool is available here." xr:uid="{A939B1EF-74C4-4AFE-A5A2-120E7A1BA3B8}"/>
    <hyperlink ref="H11" r:id="rId3" display="A step-by-step user guide, including project examples, for this Benefits Calculator Tool is available here." xr:uid="{00D4BD08-2ACD-4BA8-9774-A15EAF719135}"/>
    <hyperlink ref="H11:J11" r:id="rId4" tooltip="Link to User Guide" display="https://ww3.arb.ca.gov/cc/capandtrade/auctionproceeds/cec_fpip_finaluserguide_v1-1_2019-10-01.pdf" xr:uid="{BE74EAB8-4ECD-4BE7-BBFA-19737542D31D}"/>
    <hyperlink ref="D12" r:id="rId5" xr:uid="{931C2664-5E09-4D6D-9B1C-82E511AEB2CE}"/>
  </hyperlinks>
  <pageMargins left="0.7" right="0.7" top="0.98479166666666695" bottom="0.75" header="0.3" footer="0.3"/>
  <pageSetup scale="51" fitToHeight="0" orientation="landscape" r:id="rId6"/>
  <headerFooter>
    <oddFooter>&amp;L&amp;"Avenir LT Std 35 Light,Regular"&amp;12&amp;K000000FINAL April 19, 2024&amp;C&amp;"Avenir LT Std 35 Light,Regular"&amp;12Page &amp;P of &amp;N&amp;R&amp;"Avenir LT Std 35 Light,Regular"&amp;12&amp;K000000&amp;A</oddFooter>
  </headerFooter>
  <colBreaks count="1" manualBreakCount="1">
    <brk id="13" max="1048575" man="1"/>
  </colBreaks>
  <drawing r:id="rId7"/>
  <legacyDrawingHF r:id="rId8"/>
  <extLst>
    <ext xmlns:x14="http://schemas.microsoft.com/office/spreadsheetml/2009/9/main" uri="{78C0D931-6437-407d-A8EE-F0AAD7539E65}">
      <x14:conditionalFormattings>
        <x14:conditionalFormatting xmlns:xm="http://schemas.microsoft.com/office/excel/2006/main">
          <x14:cfRule type="expression" priority="332" id="{67D22B2A-FE0F-4130-B4C0-B06080B12374}">
            <xm:f>NOT($E17='Defaults &lt;HIDE&gt;'!$H$11)</xm:f>
            <x14:dxf>
              <font>
                <color rgb="FFFF0000"/>
              </font>
              <fill>
                <patternFill>
                  <bgColor theme="1"/>
                </patternFill>
              </fill>
              <border>
                <left style="thin">
                  <color theme="0"/>
                </left>
                <right style="thin">
                  <color theme="0"/>
                </right>
                <top style="thin">
                  <color theme="0"/>
                </top>
                <bottom style="thin">
                  <color theme="0"/>
                </bottom>
              </border>
            </x14:dxf>
          </x14:cfRule>
          <xm:sqref>H17:J17</xm:sqref>
        </x14:conditionalFormatting>
        <x14:conditionalFormatting xmlns:xm="http://schemas.microsoft.com/office/excel/2006/main">
          <x14:cfRule type="expression" priority="300" id="{86CDCF48-7011-4734-AF8D-271A6714D940}">
            <xm:f>NOT($E27='Defaults &lt;HIDE&gt;'!$H$11)</xm:f>
            <x14:dxf>
              <font>
                <color rgb="FFFF0000"/>
              </font>
              <fill>
                <patternFill>
                  <bgColor theme="1"/>
                </patternFill>
              </fill>
              <border>
                <left style="thin">
                  <color theme="0"/>
                </left>
                <right style="thin">
                  <color theme="0"/>
                </right>
                <top style="thin">
                  <color theme="0"/>
                </top>
                <bottom style="thin">
                  <color theme="0"/>
                </bottom>
              </border>
            </x14:dxf>
          </x14:cfRule>
          <xm:sqref>H27:J27</xm:sqref>
        </x14:conditionalFormatting>
        <x14:conditionalFormatting xmlns:xm="http://schemas.microsoft.com/office/excel/2006/main">
          <x14:cfRule type="expression" priority="294" id="{9AF8B8D0-3F12-4D29-B59C-2F46FB058CF3}">
            <xm:f>NOT($E37='Defaults &lt;HIDE&gt;'!$H$11)</xm:f>
            <x14:dxf>
              <font>
                <color rgb="FFFF0000"/>
              </font>
              <fill>
                <patternFill>
                  <bgColor theme="1"/>
                </patternFill>
              </fill>
              <border>
                <left style="thin">
                  <color theme="0"/>
                </left>
                <right style="thin">
                  <color theme="0"/>
                </right>
                <top style="thin">
                  <color theme="0"/>
                </top>
                <bottom style="thin">
                  <color theme="0"/>
                </bottom>
              </border>
            </x14:dxf>
          </x14:cfRule>
          <xm:sqref>H37:J37</xm:sqref>
        </x14:conditionalFormatting>
        <x14:conditionalFormatting xmlns:xm="http://schemas.microsoft.com/office/excel/2006/main">
          <x14:cfRule type="expression" priority="288" id="{4BC8BF73-39DB-4911-8262-748CC2A96EE1}">
            <xm:f>NOT($E47='Defaults &lt;HIDE&gt;'!$H$11)</xm:f>
            <x14:dxf>
              <font>
                <color rgb="FFFF0000"/>
              </font>
              <fill>
                <patternFill>
                  <bgColor theme="1"/>
                </patternFill>
              </fill>
              <border>
                <left style="thin">
                  <color theme="0"/>
                </left>
                <right style="thin">
                  <color theme="0"/>
                </right>
                <top style="thin">
                  <color theme="0"/>
                </top>
                <bottom style="thin">
                  <color theme="0"/>
                </bottom>
              </border>
            </x14:dxf>
          </x14:cfRule>
          <xm:sqref>H47:J47</xm:sqref>
        </x14:conditionalFormatting>
        <x14:conditionalFormatting xmlns:xm="http://schemas.microsoft.com/office/excel/2006/main">
          <x14:cfRule type="expression" priority="282" id="{647357A2-AB64-4A8C-A64B-DF38623EDF67}">
            <xm:f>NOT($E57='Defaults &lt;HIDE&gt;'!$H$11)</xm:f>
            <x14:dxf>
              <font>
                <color rgb="FFFF0000"/>
              </font>
              <fill>
                <patternFill>
                  <bgColor theme="1"/>
                </patternFill>
              </fill>
              <border>
                <left style="thin">
                  <color theme="0"/>
                </left>
                <right style="thin">
                  <color theme="0"/>
                </right>
                <top style="thin">
                  <color theme="0"/>
                </top>
                <bottom style="thin">
                  <color theme="0"/>
                </bottom>
              </border>
            </x14:dxf>
          </x14:cfRule>
          <xm:sqref>H57:J57</xm:sqref>
        </x14:conditionalFormatting>
        <x14:conditionalFormatting xmlns:xm="http://schemas.microsoft.com/office/excel/2006/main">
          <x14:cfRule type="expression" priority="276" id="{C194098A-D0AF-432A-83A6-CD9DEECE806B}">
            <xm:f>NOT($E67='Defaults &lt;HIDE&gt;'!$H$11)</xm:f>
            <x14:dxf>
              <font>
                <color rgb="FFFF0000"/>
              </font>
              <fill>
                <patternFill>
                  <bgColor theme="1"/>
                </patternFill>
              </fill>
              <border>
                <left style="thin">
                  <color theme="0"/>
                </left>
                <right style="thin">
                  <color theme="0"/>
                </right>
                <top style="thin">
                  <color theme="0"/>
                </top>
                <bottom style="thin">
                  <color theme="0"/>
                </bottom>
              </border>
            </x14:dxf>
          </x14:cfRule>
          <xm:sqref>H67:J67</xm:sqref>
        </x14:conditionalFormatting>
        <x14:conditionalFormatting xmlns:xm="http://schemas.microsoft.com/office/excel/2006/main">
          <x14:cfRule type="expression" priority="270" id="{4ED8584A-6E60-4D32-90AA-9E372A1B1487}">
            <xm:f>NOT($E77='Defaults &lt;HIDE&gt;'!$H$11)</xm:f>
            <x14:dxf>
              <font>
                <color rgb="FFFF0000"/>
              </font>
              <fill>
                <patternFill>
                  <bgColor theme="1"/>
                </patternFill>
              </fill>
              <border>
                <left style="thin">
                  <color theme="0"/>
                </left>
                <right style="thin">
                  <color theme="0"/>
                </right>
                <top style="thin">
                  <color theme="0"/>
                </top>
                <bottom style="thin">
                  <color theme="0"/>
                </bottom>
              </border>
            </x14:dxf>
          </x14:cfRule>
          <xm:sqref>H77:J77</xm:sqref>
        </x14:conditionalFormatting>
        <x14:conditionalFormatting xmlns:xm="http://schemas.microsoft.com/office/excel/2006/main">
          <x14:cfRule type="expression" priority="264" id="{FF7DA1E5-7F7B-4D0D-B30A-7BB7418FA421}">
            <xm:f>NOT($E87='Defaults &lt;HIDE&gt;'!$H$11)</xm:f>
            <x14:dxf>
              <font>
                <color rgb="FFFF0000"/>
              </font>
              <fill>
                <patternFill>
                  <bgColor theme="1"/>
                </patternFill>
              </fill>
              <border>
                <left style="thin">
                  <color theme="0"/>
                </left>
                <right style="thin">
                  <color theme="0"/>
                </right>
                <top style="thin">
                  <color theme="0"/>
                </top>
                <bottom style="thin">
                  <color theme="0"/>
                </bottom>
              </border>
            </x14:dxf>
          </x14:cfRule>
          <xm:sqref>H87:J87</xm:sqref>
        </x14:conditionalFormatting>
        <x14:conditionalFormatting xmlns:xm="http://schemas.microsoft.com/office/excel/2006/main">
          <x14:cfRule type="expression" priority="258" id="{E15DC9E3-FCB4-4209-8D99-353EDB9467DF}">
            <xm:f>NOT($E97='Defaults &lt;HIDE&gt;'!$H$11)</xm:f>
            <x14:dxf>
              <font>
                <color rgb="FFFF0000"/>
              </font>
              <fill>
                <patternFill>
                  <bgColor theme="1"/>
                </patternFill>
              </fill>
              <border>
                <left style="thin">
                  <color theme="0"/>
                </left>
                <right style="thin">
                  <color theme="0"/>
                </right>
                <top style="thin">
                  <color theme="0"/>
                </top>
                <bottom style="thin">
                  <color theme="0"/>
                </bottom>
              </border>
            </x14:dxf>
          </x14:cfRule>
          <xm:sqref>H97:J97</xm:sqref>
        </x14:conditionalFormatting>
        <x14:conditionalFormatting xmlns:xm="http://schemas.microsoft.com/office/excel/2006/main">
          <x14:cfRule type="expression" priority="252" id="{955FE481-8D1C-4359-85CD-252A98C13790}">
            <xm:f>NOT($E107='Defaults &lt;HIDE&gt;'!$H$11)</xm:f>
            <x14:dxf>
              <font>
                <color rgb="FFFF0000"/>
              </font>
              <fill>
                <patternFill>
                  <bgColor theme="1"/>
                </patternFill>
              </fill>
              <border>
                <left style="thin">
                  <color theme="0"/>
                </left>
                <right style="thin">
                  <color theme="0"/>
                </right>
                <top style="thin">
                  <color theme="0"/>
                </top>
                <bottom style="thin">
                  <color theme="0"/>
                </bottom>
              </border>
            </x14:dxf>
          </x14:cfRule>
          <xm:sqref>H107:J107</xm:sqref>
        </x14:conditionalFormatting>
        <x14:conditionalFormatting xmlns:xm="http://schemas.microsoft.com/office/excel/2006/main">
          <x14:cfRule type="expression" priority="240" id="{DB22E36A-A55E-4747-B4B1-994671D4F19B}">
            <xm:f>NOT($E117='Defaults &lt;HIDE&gt;'!$H$11)</xm:f>
            <x14:dxf>
              <font>
                <color rgb="FFFF0000"/>
              </font>
              <fill>
                <patternFill>
                  <bgColor theme="1"/>
                </patternFill>
              </fill>
            </x14:dxf>
          </x14:cfRule>
          <xm:sqref>H117:J117</xm:sqref>
        </x14:conditionalFormatting>
        <x14:conditionalFormatting xmlns:xm="http://schemas.microsoft.com/office/excel/2006/main">
          <x14:cfRule type="expression" priority="228" id="{08D2C17A-997E-4663-8DD2-B259A3456EE9}">
            <xm:f>NOT($E127='Defaults &lt;HIDE&gt;'!$H$11)</xm:f>
            <x14:dxf>
              <font>
                <color rgb="FFFF0000"/>
              </font>
              <fill>
                <patternFill>
                  <bgColor theme="1"/>
                </patternFill>
              </fill>
            </x14:dxf>
          </x14:cfRule>
          <xm:sqref>H127:J127</xm:sqref>
        </x14:conditionalFormatting>
        <x14:conditionalFormatting xmlns:xm="http://schemas.microsoft.com/office/excel/2006/main">
          <x14:cfRule type="expression" priority="216" id="{55DC8447-792E-43CE-B50C-94944B8F4D93}">
            <xm:f>NOT($E137='Defaults &lt;HIDE&gt;'!$H$11)</xm:f>
            <x14:dxf>
              <font>
                <color rgb="FFFF0000"/>
              </font>
              <fill>
                <patternFill>
                  <bgColor theme="1"/>
                </patternFill>
              </fill>
            </x14:dxf>
          </x14:cfRule>
          <xm:sqref>H137:J137</xm:sqref>
        </x14:conditionalFormatting>
        <x14:conditionalFormatting xmlns:xm="http://schemas.microsoft.com/office/excel/2006/main">
          <x14:cfRule type="expression" priority="204" id="{FCDF0C00-C86C-41FD-B19D-F118A7FFD771}">
            <xm:f>NOT($E147='Defaults &lt;HIDE&gt;'!$H$11)</xm:f>
            <x14:dxf>
              <font>
                <color rgb="FFFF0000"/>
              </font>
              <fill>
                <patternFill>
                  <bgColor theme="1"/>
                </patternFill>
              </fill>
            </x14:dxf>
          </x14:cfRule>
          <xm:sqref>H147:J147</xm:sqref>
        </x14:conditionalFormatting>
        <x14:conditionalFormatting xmlns:xm="http://schemas.microsoft.com/office/excel/2006/main">
          <x14:cfRule type="expression" priority="192" id="{C01699FD-8312-4DCF-8036-3A97FC817E3E}">
            <xm:f>NOT($E157='Defaults &lt;HIDE&gt;'!$H$11)</xm:f>
            <x14:dxf>
              <font>
                <color rgb="FFFF0000"/>
              </font>
              <fill>
                <patternFill>
                  <bgColor theme="1"/>
                </patternFill>
              </fill>
            </x14:dxf>
          </x14:cfRule>
          <xm:sqref>H157:J157</xm:sqref>
        </x14:conditionalFormatting>
        <x14:conditionalFormatting xmlns:xm="http://schemas.microsoft.com/office/excel/2006/main">
          <x14:cfRule type="expression" priority="180" id="{10C126F1-A455-46BA-A78E-F03CAEEA6687}">
            <xm:f>NOT($E167='Defaults &lt;HIDE&gt;'!$H$11)</xm:f>
            <x14:dxf>
              <font>
                <color rgb="FFFF0000"/>
              </font>
              <fill>
                <patternFill>
                  <bgColor theme="1"/>
                </patternFill>
              </fill>
            </x14:dxf>
          </x14:cfRule>
          <xm:sqref>H167:J167</xm:sqref>
        </x14:conditionalFormatting>
        <x14:conditionalFormatting xmlns:xm="http://schemas.microsoft.com/office/excel/2006/main">
          <x14:cfRule type="expression" priority="168" id="{96B27B2A-A91E-4771-AEF6-05F188EB96AF}">
            <xm:f>NOT($E177='Defaults &lt;HIDE&gt;'!$H$11)</xm:f>
            <x14:dxf>
              <font>
                <color rgb="FFFF0000"/>
              </font>
              <fill>
                <patternFill>
                  <bgColor theme="1"/>
                </patternFill>
              </fill>
            </x14:dxf>
          </x14:cfRule>
          <xm:sqref>H177:J177</xm:sqref>
        </x14:conditionalFormatting>
        <x14:conditionalFormatting xmlns:xm="http://schemas.microsoft.com/office/excel/2006/main">
          <x14:cfRule type="expression" priority="156" id="{90CD4D8B-1757-454D-A031-2900EE1DE79B}">
            <xm:f>NOT($E187='Defaults &lt;HIDE&gt;'!$H$11)</xm:f>
            <x14:dxf>
              <font>
                <color rgb="FFFF0000"/>
              </font>
              <fill>
                <patternFill>
                  <bgColor theme="1"/>
                </patternFill>
              </fill>
            </x14:dxf>
          </x14:cfRule>
          <xm:sqref>H187:J187</xm:sqref>
        </x14:conditionalFormatting>
        <x14:conditionalFormatting xmlns:xm="http://schemas.microsoft.com/office/excel/2006/main">
          <x14:cfRule type="expression" priority="144" id="{5E6FE7A8-0C48-415D-BF2B-06D0FA98176A}">
            <xm:f>NOT($E197='Defaults &lt;HIDE&gt;'!$H$11)</xm:f>
            <x14:dxf>
              <font>
                <color rgb="FFFF0000"/>
              </font>
              <fill>
                <patternFill>
                  <bgColor theme="1"/>
                </patternFill>
              </fill>
            </x14:dxf>
          </x14:cfRule>
          <xm:sqref>H197:J197</xm:sqref>
        </x14:conditionalFormatting>
        <x14:conditionalFormatting xmlns:xm="http://schemas.microsoft.com/office/excel/2006/main">
          <x14:cfRule type="expression" priority="132" id="{A1FE675C-D17D-43B3-8634-11A612F56D0E}">
            <xm:f>NOT($E207='Defaults &lt;HIDE&gt;'!$H$11)</xm:f>
            <x14:dxf>
              <font>
                <color rgb="FFFF0000"/>
              </font>
              <fill>
                <patternFill>
                  <bgColor theme="1"/>
                </patternFill>
              </fill>
            </x14:dxf>
          </x14:cfRule>
          <xm:sqref>H207:J207</xm:sqref>
        </x14:conditionalFormatting>
        <x14:conditionalFormatting xmlns:xm="http://schemas.microsoft.com/office/excel/2006/main">
          <x14:cfRule type="expression" priority="120" id="{1D1C818F-32C4-482D-845F-0EEE6C0CD059}">
            <xm:f>NOT($E217='Defaults &lt;HIDE&gt;'!$H$11)</xm:f>
            <x14:dxf>
              <font>
                <color rgb="FFFF0000"/>
              </font>
              <fill>
                <patternFill>
                  <bgColor theme="1"/>
                </patternFill>
              </fill>
            </x14:dxf>
          </x14:cfRule>
          <xm:sqref>H217:J217</xm:sqref>
        </x14:conditionalFormatting>
        <x14:conditionalFormatting xmlns:xm="http://schemas.microsoft.com/office/excel/2006/main">
          <x14:cfRule type="expression" priority="108" id="{BE0319A0-8ADE-4EB7-B0AE-D754BFDA9D44}">
            <xm:f>NOT($E227='Defaults &lt;HIDE&gt;'!$H$11)</xm:f>
            <x14:dxf>
              <font>
                <color rgb="FFFF0000"/>
              </font>
              <fill>
                <patternFill>
                  <bgColor theme="1"/>
                </patternFill>
              </fill>
            </x14:dxf>
          </x14:cfRule>
          <xm:sqref>H227:J227</xm:sqref>
        </x14:conditionalFormatting>
        <x14:conditionalFormatting xmlns:xm="http://schemas.microsoft.com/office/excel/2006/main">
          <x14:cfRule type="expression" priority="96" id="{56BB5FED-9729-4866-ABA6-A9648F22BA6E}">
            <xm:f>NOT($E237='Defaults &lt;HIDE&gt;'!$H$11)</xm:f>
            <x14:dxf>
              <font>
                <color rgb="FFFF0000"/>
              </font>
              <fill>
                <patternFill>
                  <bgColor theme="1"/>
                </patternFill>
              </fill>
            </x14:dxf>
          </x14:cfRule>
          <xm:sqref>H237:J237</xm:sqref>
        </x14:conditionalFormatting>
        <x14:conditionalFormatting xmlns:xm="http://schemas.microsoft.com/office/excel/2006/main">
          <x14:cfRule type="expression" priority="84" id="{8F234659-759E-497E-A060-9C795B9FB604}">
            <xm:f>NOT($E247='Defaults &lt;HIDE&gt;'!$H$11)</xm:f>
            <x14:dxf>
              <font>
                <color rgb="FFFF0000"/>
              </font>
              <fill>
                <patternFill>
                  <bgColor theme="1"/>
                </patternFill>
              </fill>
            </x14:dxf>
          </x14:cfRule>
          <xm:sqref>H247:J247</xm:sqref>
        </x14:conditionalFormatting>
        <x14:conditionalFormatting xmlns:xm="http://schemas.microsoft.com/office/excel/2006/main">
          <x14:cfRule type="expression" priority="72" id="{840993A9-B17D-49D4-A201-DECEA88514E5}">
            <xm:f>NOT($E257='Defaults &lt;HIDE&gt;'!$H$11)</xm:f>
            <x14:dxf>
              <font>
                <color rgb="FFFF0000"/>
              </font>
              <fill>
                <patternFill>
                  <bgColor theme="1"/>
                </patternFill>
              </fill>
            </x14:dxf>
          </x14:cfRule>
          <xm:sqref>H257:J257</xm:sqref>
        </x14:conditionalFormatting>
        <x14:conditionalFormatting xmlns:xm="http://schemas.microsoft.com/office/excel/2006/main">
          <x14:cfRule type="expression" priority="60" id="{00EE8F9F-3948-4761-8B83-429C02262AA8}">
            <xm:f>NOT($E267='Defaults &lt;HIDE&gt;'!$H$11)</xm:f>
            <x14:dxf>
              <font>
                <color rgb="FFFF0000"/>
              </font>
              <fill>
                <patternFill>
                  <bgColor theme="1"/>
                </patternFill>
              </fill>
            </x14:dxf>
          </x14:cfRule>
          <xm:sqref>H267:J267</xm:sqref>
        </x14:conditionalFormatting>
        <x14:conditionalFormatting xmlns:xm="http://schemas.microsoft.com/office/excel/2006/main">
          <x14:cfRule type="expression" priority="48" id="{361DA2B9-6798-4E4F-9AD9-4FB0AD267F97}">
            <xm:f>NOT($E277='Defaults &lt;HIDE&gt;'!$H$11)</xm:f>
            <x14:dxf>
              <font>
                <color rgb="FFFF0000"/>
              </font>
              <fill>
                <patternFill>
                  <bgColor theme="1"/>
                </patternFill>
              </fill>
            </x14:dxf>
          </x14:cfRule>
          <xm:sqref>H277:J277</xm:sqref>
        </x14:conditionalFormatting>
        <x14:conditionalFormatting xmlns:xm="http://schemas.microsoft.com/office/excel/2006/main">
          <x14:cfRule type="expression" priority="36" id="{AB2C1ACA-5BAA-4F4D-A5E2-74773118EEE5}">
            <xm:f>NOT($E287='Defaults &lt;HIDE&gt;'!$H$11)</xm:f>
            <x14:dxf>
              <font>
                <color rgb="FFFF0000"/>
              </font>
              <fill>
                <patternFill>
                  <bgColor theme="1"/>
                </patternFill>
              </fill>
            </x14:dxf>
          </x14:cfRule>
          <xm:sqref>H287:J287</xm:sqref>
        </x14:conditionalFormatting>
        <x14:conditionalFormatting xmlns:xm="http://schemas.microsoft.com/office/excel/2006/main">
          <x14:cfRule type="expression" priority="24" id="{DB566536-D2C7-433F-86FD-6C2F13509E6E}">
            <xm:f>NOT($E297='Defaults &lt;HIDE&gt;'!$H$11)</xm:f>
            <x14:dxf>
              <font>
                <color rgb="FFFF0000"/>
              </font>
              <fill>
                <patternFill>
                  <bgColor theme="1"/>
                </patternFill>
              </fill>
            </x14:dxf>
          </x14:cfRule>
          <xm:sqref>H297:J297</xm:sqref>
        </x14:conditionalFormatting>
        <x14:conditionalFormatting xmlns:xm="http://schemas.microsoft.com/office/excel/2006/main">
          <x14:cfRule type="expression" priority="12" id="{83A89F49-ACB7-415C-AEA6-5374F9330E97}">
            <xm:f>NOT($E307='Defaults &lt;HIDE&gt;'!$H$11)</xm:f>
            <x14:dxf>
              <font>
                <color rgb="FFFF0000"/>
              </font>
              <fill>
                <patternFill>
                  <bgColor theme="1"/>
                </patternFill>
              </fill>
            </x14:dxf>
          </x14:cfRule>
          <xm:sqref>H307:J307</xm:sqref>
        </x14:conditionalFormatting>
        <x14:conditionalFormatting xmlns:xm="http://schemas.microsoft.com/office/excel/2006/main">
          <x14:cfRule type="expression" priority="303" id="{F773A0B2-612D-4F36-9C83-0F9DCACB977F}">
            <xm:f>NOT($E$17='Defaults &lt;HIDE&gt;'!$H$12)</xm:f>
            <x14:dxf>
              <font>
                <color theme="1"/>
              </font>
              <fill>
                <patternFill>
                  <bgColor theme="1"/>
                </patternFill>
              </fill>
              <border>
                <left style="thin">
                  <color theme="0"/>
                </left>
                <right style="thin">
                  <color theme="0"/>
                </right>
                <top style="thin">
                  <color theme="0"/>
                </top>
                <bottom style="thin">
                  <color theme="0"/>
                </bottom>
              </border>
            </x14:dxf>
          </x14:cfRule>
          <xm:sqref>K17:K26</xm:sqref>
        </x14:conditionalFormatting>
        <x14:conditionalFormatting xmlns:xm="http://schemas.microsoft.com/office/excel/2006/main">
          <x14:cfRule type="expression" priority="297" id="{2E701D05-0DBA-4EEA-8F6D-E318396D20D6}">
            <xm:f>NOT($E$27='Defaults &lt;HIDE&gt;'!$H$12)</xm:f>
            <x14:dxf>
              <font>
                <color theme="1"/>
              </font>
              <fill>
                <patternFill>
                  <bgColor theme="1"/>
                </patternFill>
              </fill>
              <border>
                <left style="thin">
                  <color theme="0"/>
                </left>
                <right style="thin">
                  <color theme="0"/>
                </right>
                <top style="thin">
                  <color theme="0"/>
                </top>
                <bottom style="thin">
                  <color theme="0"/>
                </bottom>
              </border>
            </x14:dxf>
          </x14:cfRule>
          <xm:sqref>K27:K36</xm:sqref>
        </x14:conditionalFormatting>
        <x14:conditionalFormatting xmlns:xm="http://schemas.microsoft.com/office/excel/2006/main">
          <x14:cfRule type="expression" priority="291" id="{47EC481D-A4EB-4F23-8AE7-0F566F758DF2}">
            <xm:f>NOT($E$37='Defaults &lt;HIDE&gt;'!$H$12)</xm:f>
            <x14:dxf>
              <font>
                <color theme="1"/>
              </font>
              <fill>
                <patternFill>
                  <bgColor theme="1"/>
                </patternFill>
              </fill>
              <border>
                <left style="thin">
                  <color theme="0"/>
                </left>
                <right style="thin">
                  <color theme="0"/>
                </right>
                <top style="thin">
                  <color theme="0"/>
                </top>
                <bottom style="thin">
                  <color theme="0"/>
                </bottom>
              </border>
            </x14:dxf>
          </x14:cfRule>
          <xm:sqref>K37:K46</xm:sqref>
        </x14:conditionalFormatting>
        <x14:conditionalFormatting xmlns:xm="http://schemas.microsoft.com/office/excel/2006/main">
          <x14:cfRule type="expression" priority="285" id="{56623F27-7239-4CB5-9001-07C9531370F9}">
            <xm:f>NOT($E$47='Defaults &lt;HIDE&gt;'!$H$12)</xm:f>
            <x14:dxf>
              <font>
                <color theme="1"/>
              </font>
              <fill>
                <patternFill>
                  <bgColor theme="1"/>
                </patternFill>
              </fill>
              <border>
                <left style="thin">
                  <color theme="0"/>
                </left>
                <right style="thin">
                  <color theme="0"/>
                </right>
                <top style="thin">
                  <color theme="0"/>
                </top>
                <bottom style="thin">
                  <color theme="0"/>
                </bottom>
              </border>
            </x14:dxf>
          </x14:cfRule>
          <xm:sqref>K47:K56</xm:sqref>
        </x14:conditionalFormatting>
        <x14:conditionalFormatting xmlns:xm="http://schemas.microsoft.com/office/excel/2006/main">
          <x14:cfRule type="expression" priority="279" id="{B259CF9F-122F-4560-B48F-85DD2C43EEEC}">
            <xm:f>NOT($E$57='Defaults &lt;HIDE&gt;'!$H$12)</xm:f>
            <x14:dxf>
              <font>
                <color theme="1"/>
              </font>
              <fill>
                <patternFill>
                  <bgColor theme="1"/>
                </patternFill>
              </fill>
              <border>
                <left style="thin">
                  <color theme="0"/>
                </left>
                <right style="thin">
                  <color theme="0"/>
                </right>
                <top style="thin">
                  <color theme="0"/>
                </top>
                <bottom style="thin">
                  <color theme="0"/>
                </bottom>
              </border>
            </x14:dxf>
          </x14:cfRule>
          <xm:sqref>K57:K66</xm:sqref>
        </x14:conditionalFormatting>
        <x14:conditionalFormatting xmlns:xm="http://schemas.microsoft.com/office/excel/2006/main">
          <x14:cfRule type="expression" priority="273" id="{667F1022-3A5E-415B-B7ED-C48405E6837D}">
            <xm:f>NOT($E$67='Defaults &lt;HIDE&gt;'!$H$12)</xm:f>
            <x14:dxf>
              <font>
                <color theme="1"/>
              </font>
              <fill>
                <patternFill>
                  <bgColor theme="1"/>
                </patternFill>
              </fill>
              <border>
                <left style="thin">
                  <color theme="0"/>
                </left>
                <right style="thin">
                  <color theme="0"/>
                </right>
                <top style="thin">
                  <color theme="0"/>
                </top>
                <bottom style="thin">
                  <color theme="0"/>
                </bottom>
              </border>
            </x14:dxf>
          </x14:cfRule>
          <xm:sqref>K67:K76</xm:sqref>
        </x14:conditionalFormatting>
        <x14:conditionalFormatting xmlns:xm="http://schemas.microsoft.com/office/excel/2006/main">
          <x14:cfRule type="expression" priority="267" id="{4CB64227-AC1F-4626-B7DD-CFC71D254538}">
            <xm:f>NOT($E$77='Defaults &lt;HIDE&gt;'!$H$12)</xm:f>
            <x14:dxf>
              <font>
                <color theme="1"/>
              </font>
              <fill>
                <patternFill>
                  <bgColor theme="1"/>
                </patternFill>
              </fill>
              <border>
                <left style="thin">
                  <color theme="0"/>
                </left>
                <right style="thin">
                  <color theme="0"/>
                </right>
                <top style="thin">
                  <color theme="0"/>
                </top>
                <bottom style="thin">
                  <color theme="0"/>
                </bottom>
              </border>
            </x14:dxf>
          </x14:cfRule>
          <xm:sqref>K77:K86</xm:sqref>
        </x14:conditionalFormatting>
        <x14:conditionalFormatting xmlns:xm="http://schemas.microsoft.com/office/excel/2006/main">
          <x14:cfRule type="expression" priority="261" id="{C6D8D16B-A564-4635-BBF7-F5BECFC9FB37}">
            <xm:f>NOT($E$87='Defaults &lt;HIDE&gt;'!$H$12)</xm:f>
            <x14:dxf>
              <font>
                <color theme="1"/>
              </font>
              <fill>
                <patternFill>
                  <bgColor theme="1"/>
                </patternFill>
              </fill>
              <border>
                <left style="thin">
                  <color theme="0"/>
                </left>
                <right style="thin">
                  <color theme="0"/>
                </right>
                <top style="thin">
                  <color theme="0"/>
                </top>
                <bottom style="thin">
                  <color theme="0"/>
                </bottom>
              </border>
            </x14:dxf>
          </x14:cfRule>
          <xm:sqref>K87:K96</xm:sqref>
        </x14:conditionalFormatting>
        <x14:conditionalFormatting xmlns:xm="http://schemas.microsoft.com/office/excel/2006/main">
          <x14:cfRule type="expression" priority="255" id="{1EF8594F-C3F2-45B5-9ABD-E6EEAB02D2B2}">
            <xm:f>NOT($E$97='Defaults &lt;HIDE&gt;'!$H$12)</xm:f>
            <x14:dxf>
              <font>
                <color theme="1"/>
              </font>
              <fill>
                <patternFill>
                  <bgColor theme="1"/>
                </patternFill>
              </fill>
              <border>
                <left style="thin">
                  <color theme="0"/>
                </left>
                <right style="thin">
                  <color theme="0"/>
                </right>
                <top style="thin">
                  <color theme="0"/>
                </top>
                <bottom style="thin">
                  <color theme="0"/>
                </bottom>
              </border>
            </x14:dxf>
          </x14:cfRule>
          <xm:sqref>K97:K106</xm:sqref>
        </x14:conditionalFormatting>
        <x14:conditionalFormatting xmlns:xm="http://schemas.microsoft.com/office/excel/2006/main">
          <x14:cfRule type="expression" priority="9" id="{11F52B5A-0948-4BF5-A5BA-6AC45020194A}">
            <xm:f>NOT($E$107='Defaults &lt;HIDE&gt;'!$H$12)</xm:f>
            <x14:dxf>
              <font>
                <color theme="1"/>
              </font>
              <fill>
                <patternFill>
                  <bgColor theme="1"/>
                </patternFill>
              </fill>
              <border>
                <left style="thin">
                  <color theme="0"/>
                </left>
                <right style="thin">
                  <color theme="0"/>
                </right>
                <top style="thin">
                  <color theme="0"/>
                </top>
                <bottom style="thin">
                  <color theme="0"/>
                </bottom>
              </border>
            </x14:dxf>
          </x14:cfRule>
          <xm:sqref>K107:K316</xm:sqref>
        </x14:conditionalFormatting>
        <x14:conditionalFormatting xmlns:xm="http://schemas.microsoft.com/office/excel/2006/main">
          <x14:cfRule type="expression" priority="304" id="{8E68B704-11AC-43E4-A407-B9E42877138C}">
            <xm:f>NOT($E$17='Defaults &lt;HIDE&gt;'!$H$12)</xm:f>
            <x14:dxf>
              <font>
                <color rgb="FFFF0000"/>
              </font>
              <fill>
                <patternFill>
                  <bgColor theme="1"/>
                </patternFill>
              </fill>
              <border>
                <left style="thin">
                  <color theme="0"/>
                </left>
                <right style="thin">
                  <color theme="0"/>
                </right>
                <top style="thin">
                  <color theme="0"/>
                </top>
                <bottom style="thin">
                  <color theme="0"/>
                </bottom>
              </border>
            </x14:dxf>
          </x14:cfRule>
          <xm:sqref>L17:M26</xm:sqref>
        </x14:conditionalFormatting>
        <x14:conditionalFormatting xmlns:xm="http://schemas.microsoft.com/office/excel/2006/main">
          <x14:cfRule type="expression" priority="298" id="{86B99120-049D-42B6-9C76-FD00A2B0B723}">
            <xm:f>NOT($E$27='Defaults &lt;HIDE&gt;'!$H$12)</xm:f>
            <x14:dxf>
              <font>
                <color rgb="FFFF0000"/>
              </font>
              <fill>
                <patternFill>
                  <bgColor theme="1"/>
                </patternFill>
              </fill>
              <border>
                <left style="thin">
                  <color theme="0"/>
                </left>
                <right style="thin">
                  <color theme="0"/>
                </right>
                <top style="thin">
                  <color theme="0"/>
                </top>
                <bottom style="thin">
                  <color theme="0"/>
                </bottom>
              </border>
            </x14:dxf>
          </x14:cfRule>
          <xm:sqref>L27:M36</xm:sqref>
        </x14:conditionalFormatting>
        <x14:conditionalFormatting xmlns:xm="http://schemas.microsoft.com/office/excel/2006/main">
          <x14:cfRule type="expression" priority="292" id="{8284B472-5033-4B6E-A71C-05341DA4774D}">
            <xm:f>NOT($E$37='Defaults &lt;HIDE&gt;'!$H$12)</xm:f>
            <x14:dxf>
              <font>
                <color rgb="FFFF0000"/>
              </font>
              <fill>
                <patternFill>
                  <bgColor theme="1"/>
                </patternFill>
              </fill>
              <border>
                <left style="thin">
                  <color theme="0"/>
                </left>
                <right style="thin">
                  <color theme="0"/>
                </right>
                <top style="thin">
                  <color theme="0"/>
                </top>
                <bottom style="thin">
                  <color theme="0"/>
                </bottom>
              </border>
            </x14:dxf>
          </x14:cfRule>
          <xm:sqref>L37:M46</xm:sqref>
        </x14:conditionalFormatting>
        <x14:conditionalFormatting xmlns:xm="http://schemas.microsoft.com/office/excel/2006/main">
          <x14:cfRule type="expression" priority="286" id="{10B998CC-613B-4EAF-91E3-705DA9B6B1AF}">
            <xm:f>NOT($E$47='Defaults &lt;HIDE&gt;'!$H$12)</xm:f>
            <x14:dxf>
              <font>
                <color rgb="FFFF0000"/>
              </font>
              <fill>
                <patternFill>
                  <bgColor theme="1"/>
                </patternFill>
              </fill>
              <border>
                <left style="thin">
                  <color theme="0"/>
                </left>
                <right style="thin">
                  <color theme="0"/>
                </right>
                <top style="thin">
                  <color theme="0"/>
                </top>
                <bottom style="thin">
                  <color theme="0"/>
                </bottom>
              </border>
            </x14:dxf>
          </x14:cfRule>
          <xm:sqref>L47:M56</xm:sqref>
        </x14:conditionalFormatting>
        <x14:conditionalFormatting xmlns:xm="http://schemas.microsoft.com/office/excel/2006/main">
          <x14:cfRule type="expression" priority="280" id="{59B9EF50-6175-426B-993D-A4A09397B964}">
            <xm:f>NOT($E$57='Defaults &lt;HIDE&gt;'!$H$12)</xm:f>
            <x14:dxf>
              <font>
                <color rgb="FFFF0000"/>
              </font>
              <fill>
                <patternFill>
                  <bgColor theme="1"/>
                </patternFill>
              </fill>
              <border>
                <left style="thin">
                  <color theme="0"/>
                </left>
                <right style="thin">
                  <color theme="0"/>
                </right>
                <top style="thin">
                  <color theme="0"/>
                </top>
                <bottom style="thin">
                  <color theme="0"/>
                </bottom>
              </border>
            </x14:dxf>
          </x14:cfRule>
          <xm:sqref>L57:M66</xm:sqref>
        </x14:conditionalFormatting>
        <x14:conditionalFormatting xmlns:xm="http://schemas.microsoft.com/office/excel/2006/main">
          <x14:cfRule type="expression" priority="274" id="{7C5507A8-EC82-4C66-A1FA-F689AE943D91}">
            <xm:f>NOT($E$67='Defaults &lt;HIDE&gt;'!$H$12)</xm:f>
            <x14:dxf>
              <font>
                <color rgb="FFFF0000"/>
              </font>
              <fill>
                <patternFill>
                  <bgColor theme="1"/>
                </patternFill>
              </fill>
              <border>
                <left style="thin">
                  <color theme="0"/>
                </left>
                <right style="thin">
                  <color theme="0"/>
                </right>
                <top style="thin">
                  <color theme="0"/>
                </top>
                <bottom style="thin">
                  <color theme="0"/>
                </bottom>
              </border>
            </x14:dxf>
          </x14:cfRule>
          <xm:sqref>L67:M76</xm:sqref>
        </x14:conditionalFormatting>
        <x14:conditionalFormatting xmlns:xm="http://schemas.microsoft.com/office/excel/2006/main">
          <x14:cfRule type="expression" priority="268" id="{D77C95B6-0C7D-4D03-A4BF-E5DE953A5646}">
            <xm:f>NOT($E$77='Defaults &lt;HIDE&gt;'!$H$12)</xm:f>
            <x14:dxf>
              <font>
                <color rgb="FFFF0000"/>
              </font>
              <fill>
                <patternFill>
                  <bgColor theme="1"/>
                </patternFill>
              </fill>
              <border>
                <left style="thin">
                  <color theme="0"/>
                </left>
                <right style="thin">
                  <color theme="0"/>
                </right>
                <top style="thin">
                  <color theme="0"/>
                </top>
                <bottom style="thin">
                  <color theme="0"/>
                </bottom>
              </border>
            </x14:dxf>
          </x14:cfRule>
          <xm:sqref>L77:M86</xm:sqref>
        </x14:conditionalFormatting>
        <x14:conditionalFormatting xmlns:xm="http://schemas.microsoft.com/office/excel/2006/main">
          <x14:cfRule type="expression" priority="262" id="{DE4C4C27-8C38-43AA-8395-0051AF15C697}">
            <xm:f>NOT($E$87='Defaults &lt;HIDE&gt;'!$H$12)</xm:f>
            <x14:dxf>
              <font>
                <color rgb="FFFF0000"/>
              </font>
              <fill>
                <patternFill>
                  <bgColor theme="1"/>
                </patternFill>
              </fill>
              <border>
                <left style="thin">
                  <color theme="0"/>
                </left>
                <right style="thin">
                  <color theme="0"/>
                </right>
                <top style="thin">
                  <color theme="0"/>
                </top>
                <bottom style="thin">
                  <color theme="0"/>
                </bottom>
              </border>
            </x14:dxf>
          </x14:cfRule>
          <xm:sqref>L87:M96</xm:sqref>
        </x14:conditionalFormatting>
        <x14:conditionalFormatting xmlns:xm="http://schemas.microsoft.com/office/excel/2006/main">
          <x14:cfRule type="expression" priority="256" id="{622579FD-8893-4AB4-BE98-D2F17532FA39}">
            <xm:f>NOT($E$97='Defaults &lt;HIDE&gt;'!$H$12)</xm:f>
            <x14:dxf>
              <font>
                <color rgb="FFFF0000"/>
              </font>
              <fill>
                <patternFill>
                  <bgColor theme="1"/>
                </patternFill>
              </fill>
              <border>
                <left style="thin">
                  <color theme="0"/>
                </left>
                <right style="thin">
                  <color theme="0"/>
                </right>
                <top style="thin">
                  <color theme="0"/>
                </top>
                <bottom style="thin">
                  <color theme="0"/>
                </bottom>
              </border>
            </x14:dxf>
          </x14:cfRule>
          <xm:sqref>L97:M106</xm:sqref>
        </x14:conditionalFormatting>
        <x14:conditionalFormatting xmlns:xm="http://schemas.microsoft.com/office/excel/2006/main">
          <x14:cfRule type="expression" priority="10" id="{EDD5D1CC-523F-490C-B6D3-A570194BEBF6}">
            <xm:f>NOT($E$107='Defaults &lt;HIDE&gt;'!$H$12)</xm:f>
            <x14:dxf>
              <font>
                <color rgb="FFFF0000"/>
              </font>
              <fill>
                <patternFill>
                  <bgColor theme="1"/>
                </patternFill>
              </fill>
              <border>
                <left style="thin">
                  <color theme="0"/>
                </left>
                <right style="thin">
                  <color theme="0"/>
                </right>
                <top style="thin">
                  <color theme="0"/>
                </top>
                <bottom style="thin">
                  <color theme="0"/>
                </bottom>
              </border>
            </x14:dxf>
          </x14:cfRule>
          <xm:sqref>L107:M316</xm:sqref>
        </x14:conditionalFormatting>
        <x14:conditionalFormatting xmlns:xm="http://schemas.microsoft.com/office/excel/2006/main">
          <x14:cfRule type="expression" priority="305" id="{82413BA6-722F-4031-9C6C-9A4EB3DE7ACD}">
            <xm:f>NOT($O17='Defaults &lt;HIDE&gt;'!$H$11)</xm:f>
            <x14:dxf>
              <font>
                <color rgb="FFFF0000"/>
              </font>
              <fill>
                <patternFill>
                  <bgColor theme="1"/>
                </patternFill>
              </fill>
              <border>
                <left style="thin">
                  <color theme="0"/>
                </left>
                <right style="thin">
                  <color theme="0"/>
                </right>
                <top style="thin">
                  <color theme="0"/>
                </top>
                <bottom style="thin">
                  <color theme="0"/>
                </bottom>
              </border>
            </x14:dxf>
          </x14:cfRule>
          <xm:sqref>R17:T17</xm:sqref>
        </x14:conditionalFormatting>
        <x14:conditionalFormatting xmlns:xm="http://schemas.microsoft.com/office/excel/2006/main">
          <x14:cfRule type="expression" priority="299" id="{DB6B0480-0829-4C46-B60A-DE50C9682A59}">
            <xm:f>NOT($O27='Defaults &lt;HIDE&gt;'!$H$11)</xm:f>
            <x14:dxf>
              <font>
                <color rgb="FFFF0000"/>
              </font>
              <fill>
                <patternFill>
                  <bgColor theme="1"/>
                </patternFill>
              </fill>
              <border>
                <left style="thin">
                  <color theme="0"/>
                </left>
                <right style="thin">
                  <color theme="0"/>
                </right>
                <top style="thin">
                  <color theme="0"/>
                </top>
                <bottom style="thin">
                  <color theme="0"/>
                </bottom>
              </border>
            </x14:dxf>
          </x14:cfRule>
          <xm:sqref>R27:T27</xm:sqref>
        </x14:conditionalFormatting>
        <x14:conditionalFormatting xmlns:xm="http://schemas.microsoft.com/office/excel/2006/main">
          <x14:cfRule type="expression" priority="293" id="{627B6DE3-E509-4196-AB3E-94B918A1814E}">
            <xm:f>NOT($O37='Defaults &lt;HIDE&gt;'!$H$11)</xm:f>
            <x14:dxf>
              <font>
                <color rgb="FFFF0000"/>
              </font>
              <fill>
                <patternFill>
                  <bgColor theme="1"/>
                </patternFill>
              </fill>
              <border>
                <left style="thin">
                  <color theme="0"/>
                </left>
                <right style="thin">
                  <color theme="0"/>
                </right>
                <top style="thin">
                  <color theme="0"/>
                </top>
                <bottom style="thin">
                  <color theme="0"/>
                </bottom>
              </border>
            </x14:dxf>
          </x14:cfRule>
          <xm:sqref>R37:T37</xm:sqref>
        </x14:conditionalFormatting>
        <x14:conditionalFormatting xmlns:xm="http://schemas.microsoft.com/office/excel/2006/main">
          <x14:cfRule type="expression" priority="287" id="{6EC20ADB-94EA-4514-85F1-286720B46BE2}">
            <xm:f>NOT($O47='Defaults &lt;HIDE&gt;'!$H$11)</xm:f>
            <x14:dxf>
              <font>
                <color rgb="FFFF0000"/>
              </font>
              <fill>
                <patternFill>
                  <bgColor theme="1"/>
                </patternFill>
              </fill>
              <border>
                <left style="thin">
                  <color theme="0"/>
                </left>
                <right style="thin">
                  <color theme="0"/>
                </right>
                <top style="thin">
                  <color theme="0"/>
                </top>
                <bottom style="thin">
                  <color theme="0"/>
                </bottom>
              </border>
            </x14:dxf>
          </x14:cfRule>
          <xm:sqref>R47:T47</xm:sqref>
        </x14:conditionalFormatting>
        <x14:conditionalFormatting xmlns:xm="http://schemas.microsoft.com/office/excel/2006/main">
          <x14:cfRule type="expression" priority="281" id="{0EE8959D-67AB-401B-B374-0AB910B8737A}">
            <xm:f>NOT($O57='Defaults &lt;HIDE&gt;'!$H$11)</xm:f>
            <x14:dxf>
              <font>
                <color rgb="FFFF0000"/>
              </font>
              <fill>
                <patternFill>
                  <bgColor theme="1"/>
                </patternFill>
              </fill>
              <border>
                <left style="thin">
                  <color theme="0"/>
                </left>
                <right style="thin">
                  <color theme="0"/>
                </right>
                <top style="thin">
                  <color theme="0"/>
                </top>
                <bottom style="thin">
                  <color theme="0"/>
                </bottom>
              </border>
            </x14:dxf>
          </x14:cfRule>
          <xm:sqref>R57:T57</xm:sqref>
        </x14:conditionalFormatting>
        <x14:conditionalFormatting xmlns:xm="http://schemas.microsoft.com/office/excel/2006/main">
          <x14:cfRule type="expression" priority="275" id="{E0E459E6-3809-4C3A-92A7-36F822CFA7A3}">
            <xm:f>NOT($O67='Defaults &lt;HIDE&gt;'!$H$11)</xm:f>
            <x14:dxf>
              <font>
                <color rgb="FFFF0000"/>
              </font>
              <fill>
                <patternFill>
                  <bgColor theme="1"/>
                </patternFill>
              </fill>
              <border>
                <left style="thin">
                  <color theme="0"/>
                </left>
                <right style="thin">
                  <color theme="0"/>
                </right>
                <top style="thin">
                  <color theme="0"/>
                </top>
                <bottom style="thin">
                  <color theme="0"/>
                </bottom>
              </border>
            </x14:dxf>
          </x14:cfRule>
          <xm:sqref>R67:T67</xm:sqref>
        </x14:conditionalFormatting>
        <x14:conditionalFormatting xmlns:xm="http://schemas.microsoft.com/office/excel/2006/main">
          <x14:cfRule type="expression" priority="269" id="{9AFC4613-BBA8-4031-B516-D119ECD4CA4B}">
            <xm:f>NOT($O77='Defaults &lt;HIDE&gt;'!$H$11)</xm:f>
            <x14:dxf>
              <font>
                <color rgb="FFFF0000"/>
              </font>
              <fill>
                <patternFill>
                  <bgColor theme="1"/>
                </patternFill>
              </fill>
              <border>
                <left style="thin">
                  <color theme="0"/>
                </left>
                <right style="thin">
                  <color theme="0"/>
                </right>
                <top style="thin">
                  <color theme="0"/>
                </top>
                <bottom style="thin">
                  <color theme="0"/>
                </bottom>
              </border>
            </x14:dxf>
          </x14:cfRule>
          <xm:sqref>R77:T77</xm:sqref>
        </x14:conditionalFormatting>
        <x14:conditionalFormatting xmlns:xm="http://schemas.microsoft.com/office/excel/2006/main">
          <x14:cfRule type="expression" priority="263" id="{F4D0C73F-081A-41FE-8708-F82EE44BA961}">
            <xm:f>NOT($O87='Defaults &lt;HIDE&gt;'!$H$11)</xm:f>
            <x14:dxf>
              <font>
                <color rgb="FFFF0000"/>
              </font>
              <fill>
                <patternFill>
                  <bgColor theme="1"/>
                </patternFill>
              </fill>
              <border>
                <left style="thin">
                  <color theme="0"/>
                </left>
                <right style="thin">
                  <color theme="0"/>
                </right>
                <top style="thin">
                  <color theme="0"/>
                </top>
                <bottom style="thin">
                  <color theme="0"/>
                </bottom>
              </border>
            </x14:dxf>
          </x14:cfRule>
          <xm:sqref>R87:T87</xm:sqref>
        </x14:conditionalFormatting>
        <x14:conditionalFormatting xmlns:xm="http://schemas.microsoft.com/office/excel/2006/main">
          <x14:cfRule type="expression" priority="257" id="{B5EC5584-D33D-4065-B018-441618C04C58}">
            <xm:f>NOT($O97='Defaults &lt;HIDE&gt;'!$H$11)</xm:f>
            <x14:dxf>
              <font>
                <color rgb="FFFF0000"/>
              </font>
              <fill>
                <patternFill>
                  <bgColor theme="1"/>
                </patternFill>
              </fill>
              <border>
                <left style="thin">
                  <color theme="0"/>
                </left>
                <right style="thin">
                  <color theme="0"/>
                </right>
                <top style="thin">
                  <color theme="0"/>
                </top>
                <bottom style="thin">
                  <color theme="0"/>
                </bottom>
              </border>
            </x14:dxf>
          </x14:cfRule>
          <xm:sqref>R97:T97</xm:sqref>
        </x14:conditionalFormatting>
        <x14:conditionalFormatting xmlns:xm="http://schemas.microsoft.com/office/excel/2006/main">
          <x14:cfRule type="expression" priority="251" id="{29B9FAA3-ADF2-4411-910D-E4CBEBD9D331}">
            <xm:f>NOT($O107='Defaults &lt;HIDE&gt;'!$H$11)</xm:f>
            <x14:dxf>
              <font>
                <color rgb="FFFF0000"/>
              </font>
              <fill>
                <patternFill>
                  <bgColor theme="1"/>
                </patternFill>
              </fill>
              <border>
                <left style="thin">
                  <color theme="0"/>
                </left>
                <right style="thin">
                  <color theme="0"/>
                </right>
                <top style="thin">
                  <color theme="0"/>
                </top>
                <bottom style="thin">
                  <color theme="0"/>
                </bottom>
              </border>
            </x14:dxf>
          </x14:cfRule>
          <xm:sqref>R107:T107</xm:sqref>
        </x14:conditionalFormatting>
        <x14:conditionalFormatting xmlns:xm="http://schemas.microsoft.com/office/excel/2006/main">
          <x14:cfRule type="expression" priority="239" id="{5D849BA9-4767-4FE6-8647-6904C2AFE4DA}">
            <xm:f>NOT($O117='Defaults &lt;HIDE&gt;'!$H$11)</xm:f>
            <x14:dxf>
              <font>
                <color rgb="FFFF0000"/>
              </font>
              <fill>
                <patternFill>
                  <bgColor theme="1"/>
                </patternFill>
              </fill>
            </x14:dxf>
          </x14:cfRule>
          <xm:sqref>R117:T117</xm:sqref>
        </x14:conditionalFormatting>
        <x14:conditionalFormatting xmlns:xm="http://schemas.microsoft.com/office/excel/2006/main">
          <x14:cfRule type="expression" priority="227" id="{144002A9-4B2A-44F9-835C-680ACB0CB05F}">
            <xm:f>NOT($O127='Defaults &lt;HIDE&gt;'!$H$11)</xm:f>
            <x14:dxf>
              <font>
                <color rgb="FFFF0000"/>
              </font>
              <fill>
                <patternFill>
                  <bgColor theme="1"/>
                </patternFill>
              </fill>
            </x14:dxf>
          </x14:cfRule>
          <xm:sqref>R127:T127</xm:sqref>
        </x14:conditionalFormatting>
        <x14:conditionalFormatting xmlns:xm="http://schemas.microsoft.com/office/excel/2006/main">
          <x14:cfRule type="expression" priority="215" id="{584C6D3E-53AC-44DB-A210-9FB2BA13F61C}">
            <xm:f>NOT($O137='Defaults &lt;HIDE&gt;'!$H$11)</xm:f>
            <x14:dxf>
              <font>
                <color rgb="FFFF0000"/>
              </font>
              <fill>
                <patternFill>
                  <bgColor theme="1"/>
                </patternFill>
              </fill>
            </x14:dxf>
          </x14:cfRule>
          <xm:sqref>R137:T137</xm:sqref>
        </x14:conditionalFormatting>
        <x14:conditionalFormatting xmlns:xm="http://schemas.microsoft.com/office/excel/2006/main">
          <x14:cfRule type="expression" priority="203" id="{74D81C45-F2D2-46CB-9D93-F99D3D66CAA8}">
            <xm:f>NOT($O147='Defaults &lt;HIDE&gt;'!$H$11)</xm:f>
            <x14:dxf>
              <font>
                <color rgb="FFFF0000"/>
              </font>
              <fill>
                <patternFill>
                  <bgColor theme="1"/>
                </patternFill>
              </fill>
            </x14:dxf>
          </x14:cfRule>
          <xm:sqref>R147:T147</xm:sqref>
        </x14:conditionalFormatting>
        <x14:conditionalFormatting xmlns:xm="http://schemas.microsoft.com/office/excel/2006/main">
          <x14:cfRule type="expression" priority="191" id="{B73E298C-AB75-4638-845D-AB2EA94DF4CA}">
            <xm:f>NOT($O157='Defaults &lt;HIDE&gt;'!$H$11)</xm:f>
            <x14:dxf>
              <font>
                <color rgb="FFFF0000"/>
              </font>
              <fill>
                <patternFill>
                  <bgColor theme="1"/>
                </patternFill>
              </fill>
            </x14:dxf>
          </x14:cfRule>
          <xm:sqref>R157:T157</xm:sqref>
        </x14:conditionalFormatting>
        <x14:conditionalFormatting xmlns:xm="http://schemas.microsoft.com/office/excel/2006/main">
          <x14:cfRule type="expression" priority="179" id="{EF938345-6E8E-450E-A5FA-017017AA9E53}">
            <xm:f>NOT($O167='Defaults &lt;HIDE&gt;'!$H$11)</xm:f>
            <x14:dxf>
              <font>
                <color rgb="FFFF0000"/>
              </font>
              <fill>
                <patternFill>
                  <bgColor theme="1"/>
                </patternFill>
              </fill>
            </x14:dxf>
          </x14:cfRule>
          <xm:sqref>R167:T167</xm:sqref>
        </x14:conditionalFormatting>
        <x14:conditionalFormatting xmlns:xm="http://schemas.microsoft.com/office/excel/2006/main">
          <x14:cfRule type="expression" priority="167" id="{925FFEC3-8B13-41E9-8E9E-41E8920F4D92}">
            <xm:f>NOT($O177='Defaults &lt;HIDE&gt;'!$H$11)</xm:f>
            <x14:dxf>
              <font>
                <color rgb="FFFF0000"/>
              </font>
              <fill>
                <patternFill>
                  <bgColor theme="1"/>
                </patternFill>
              </fill>
            </x14:dxf>
          </x14:cfRule>
          <xm:sqref>R177:T177</xm:sqref>
        </x14:conditionalFormatting>
        <x14:conditionalFormatting xmlns:xm="http://schemas.microsoft.com/office/excel/2006/main">
          <x14:cfRule type="expression" priority="155" id="{D95306D8-DFC4-41C8-87E1-A918D24E551E}">
            <xm:f>NOT($O187='Defaults &lt;HIDE&gt;'!$H$11)</xm:f>
            <x14:dxf>
              <font>
                <color rgb="FFFF0000"/>
              </font>
              <fill>
                <patternFill>
                  <bgColor theme="1"/>
                </patternFill>
              </fill>
            </x14:dxf>
          </x14:cfRule>
          <xm:sqref>R187:T187</xm:sqref>
        </x14:conditionalFormatting>
        <x14:conditionalFormatting xmlns:xm="http://schemas.microsoft.com/office/excel/2006/main">
          <x14:cfRule type="expression" priority="143" id="{592A817B-145B-4632-BA17-2E1852A88AAE}">
            <xm:f>NOT($O197='Defaults &lt;HIDE&gt;'!$H$11)</xm:f>
            <x14:dxf>
              <font>
                <color rgb="FFFF0000"/>
              </font>
              <fill>
                <patternFill>
                  <bgColor theme="1"/>
                </patternFill>
              </fill>
            </x14:dxf>
          </x14:cfRule>
          <xm:sqref>R197:T197</xm:sqref>
        </x14:conditionalFormatting>
        <x14:conditionalFormatting xmlns:xm="http://schemas.microsoft.com/office/excel/2006/main">
          <x14:cfRule type="expression" priority="131" id="{54D9D865-CE8C-417D-A9C2-C0307F9CBE79}">
            <xm:f>NOT($O207='Defaults &lt;HIDE&gt;'!$H$11)</xm:f>
            <x14:dxf>
              <font>
                <color rgb="FFFF0000"/>
              </font>
              <fill>
                <patternFill>
                  <bgColor theme="1"/>
                </patternFill>
              </fill>
            </x14:dxf>
          </x14:cfRule>
          <xm:sqref>R207:T207</xm:sqref>
        </x14:conditionalFormatting>
        <x14:conditionalFormatting xmlns:xm="http://schemas.microsoft.com/office/excel/2006/main">
          <x14:cfRule type="expression" priority="119" id="{03D01711-7F1A-4191-8380-29B267FB0F4F}">
            <xm:f>NOT($O217='Defaults &lt;HIDE&gt;'!$H$11)</xm:f>
            <x14:dxf>
              <font>
                <color rgb="FFFF0000"/>
              </font>
              <fill>
                <patternFill>
                  <bgColor theme="1"/>
                </patternFill>
              </fill>
            </x14:dxf>
          </x14:cfRule>
          <xm:sqref>R217:T217</xm:sqref>
        </x14:conditionalFormatting>
        <x14:conditionalFormatting xmlns:xm="http://schemas.microsoft.com/office/excel/2006/main">
          <x14:cfRule type="expression" priority="107" id="{C8F9D8C8-6C08-465C-BDBF-C847F9FB0BC4}">
            <xm:f>NOT($O227='Defaults &lt;HIDE&gt;'!$H$11)</xm:f>
            <x14:dxf>
              <font>
                <color rgb="FFFF0000"/>
              </font>
              <fill>
                <patternFill>
                  <bgColor theme="1"/>
                </patternFill>
              </fill>
            </x14:dxf>
          </x14:cfRule>
          <xm:sqref>R227:T227</xm:sqref>
        </x14:conditionalFormatting>
        <x14:conditionalFormatting xmlns:xm="http://schemas.microsoft.com/office/excel/2006/main">
          <x14:cfRule type="expression" priority="95" id="{4B85C0F2-3C97-4876-895A-75C225415737}">
            <xm:f>NOT($O237='Defaults &lt;HIDE&gt;'!$H$11)</xm:f>
            <x14:dxf>
              <font>
                <color rgb="FFFF0000"/>
              </font>
              <fill>
                <patternFill>
                  <bgColor theme="1"/>
                </patternFill>
              </fill>
            </x14:dxf>
          </x14:cfRule>
          <xm:sqref>R237:T237</xm:sqref>
        </x14:conditionalFormatting>
        <x14:conditionalFormatting xmlns:xm="http://schemas.microsoft.com/office/excel/2006/main">
          <x14:cfRule type="expression" priority="83" id="{1390496F-2AA4-4352-A61D-2DAA8248990F}">
            <xm:f>NOT($O247='Defaults &lt;HIDE&gt;'!$H$11)</xm:f>
            <x14:dxf>
              <font>
                <color rgb="FFFF0000"/>
              </font>
              <fill>
                <patternFill>
                  <bgColor theme="1"/>
                </patternFill>
              </fill>
            </x14:dxf>
          </x14:cfRule>
          <xm:sqref>R247:T247</xm:sqref>
        </x14:conditionalFormatting>
        <x14:conditionalFormatting xmlns:xm="http://schemas.microsoft.com/office/excel/2006/main">
          <x14:cfRule type="expression" priority="71" id="{4FDB7EAC-3AAE-4577-BB47-7C8397EA87DE}">
            <xm:f>NOT($O257='Defaults &lt;HIDE&gt;'!$H$11)</xm:f>
            <x14:dxf>
              <font>
                <color rgb="FFFF0000"/>
              </font>
              <fill>
                <patternFill>
                  <bgColor theme="1"/>
                </patternFill>
              </fill>
            </x14:dxf>
          </x14:cfRule>
          <xm:sqref>R257:T257</xm:sqref>
        </x14:conditionalFormatting>
        <x14:conditionalFormatting xmlns:xm="http://schemas.microsoft.com/office/excel/2006/main">
          <x14:cfRule type="expression" priority="59" id="{2AF106D5-FFC9-45AF-A4D6-FF2E6ABAF9E8}">
            <xm:f>NOT($O267='Defaults &lt;HIDE&gt;'!$H$11)</xm:f>
            <x14:dxf>
              <font>
                <color rgb="FFFF0000"/>
              </font>
              <fill>
                <patternFill>
                  <bgColor theme="1"/>
                </patternFill>
              </fill>
            </x14:dxf>
          </x14:cfRule>
          <xm:sqref>R267:T267</xm:sqref>
        </x14:conditionalFormatting>
        <x14:conditionalFormatting xmlns:xm="http://schemas.microsoft.com/office/excel/2006/main">
          <x14:cfRule type="expression" priority="47" id="{0673D137-2F58-45F9-A0BC-A3A404C0C64F}">
            <xm:f>NOT($O277='Defaults &lt;HIDE&gt;'!$H$11)</xm:f>
            <x14:dxf>
              <font>
                <color rgb="FFFF0000"/>
              </font>
              <fill>
                <patternFill>
                  <bgColor theme="1"/>
                </patternFill>
              </fill>
            </x14:dxf>
          </x14:cfRule>
          <xm:sqref>R277:T277</xm:sqref>
        </x14:conditionalFormatting>
        <x14:conditionalFormatting xmlns:xm="http://schemas.microsoft.com/office/excel/2006/main">
          <x14:cfRule type="expression" priority="35" id="{8228A64A-9143-4FAA-927A-2F6658A30FCF}">
            <xm:f>NOT($O287='Defaults &lt;HIDE&gt;'!$H$11)</xm:f>
            <x14:dxf>
              <font>
                <color rgb="FFFF0000"/>
              </font>
              <fill>
                <patternFill>
                  <bgColor theme="1"/>
                </patternFill>
              </fill>
            </x14:dxf>
          </x14:cfRule>
          <xm:sqref>R287:T287</xm:sqref>
        </x14:conditionalFormatting>
        <x14:conditionalFormatting xmlns:xm="http://schemas.microsoft.com/office/excel/2006/main">
          <x14:cfRule type="expression" priority="23" id="{88A54B28-C7A3-40B1-8FB6-15062513048C}">
            <xm:f>NOT($O297='Defaults &lt;HIDE&gt;'!$H$11)</xm:f>
            <x14:dxf>
              <font>
                <color rgb="FFFF0000"/>
              </font>
              <fill>
                <patternFill>
                  <bgColor theme="1"/>
                </patternFill>
              </fill>
            </x14:dxf>
          </x14:cfRule>
          <xm:sqref>R297:T297</xm:sqref>
        </x14:conditionalFormatting>
        <x14:conditionalFormatting xmlns:xm="http://schemas.microsoft.com/office/excel/2006/main">
          <x14:cfRule type="expression" priority="11" id="{039A8C6C-3AF1-462C-B7ED-3094D2D990BC}">
            <xm:f>NOT($O307='Defaults &lt;HIDE&gt;'!$H$11)</xm:f>
            <x14:dxf>
              <font>
                <color rgb="FFFF0000"/>
              </font>
              <fill>
                <patternFill>
                  <bgColor theme="1"/>
                </patternFill>
              </fill>
            </x14:dxf>
          </x14:cfRule>
          <xm:sqref>R307:T307</xm:sqref>
        </x14:conditionalFormatting>
        <x14:conditionalFormatting xmlns:xm="http://schemas.microsoft.com/office/excel/2006/main">
          <x14:cfRule type="expression" priority="301" id="{073CD545-8D84-45BF-AC3D-FA040AF3013C}">
            <xm:f>NOT($O$17='Defaults &lt;HIDE&gt;'!$H$12)</xm:f>
            <x14:dxf>
              <font>
                <color theme="1"/>
              </font>
              <fill>
                <patternFill>
                  <fgColor auto="1"/>
                  <bgColor theme="1"/>
                </patternFill>
              </fill>
              <border>
                <left style="thin">
                  <color theme="0"/>
                </left>
                <right style="thin">
                  <color theme="0"/>
                </right>
                <top style="thin">
                  <color theme="0"/>
                </top>
                <bottom style="thin">
                  <color theme="0"/>
                </bottom>
              </border>
            </x14:dxf>
          </x14:cfRule>
          <xm:sqref>U17:U26</xm:sqref>
        </x14:conditionalFormatting>
        <x14:conditionalFormatting xmlns:xm="http://schemas.microsoft.com/office/excel/2006/main">
          <x14:cfRule type="expression" priority="295" id="{A91045DA-DCC3-4456-9013-36FB9B7799E5}">
            <xm:f>NOT($O$27='Defaults &lt;HIDE&gt;'!$H$12)</xm:f>
            <x14:dxf>
              <font>
                <color theme="1"/>
              </font>
              <fill>
                <patternFill>
                  <fgColor auto="1"/>
                  <bgColor theme="1"/>
                </patternFill>
              </fill>
              <border>
                <left style="thin">
                  <color theme="0"/>
                </left>
                <right style="thin">
                  <color theme="0"/>
                </right>
                <top style="thin">
                  <color theme="0"/>
                </top>
                <bottom style="thin">
                  <color theme="0"/>
                </bottom>
              </border>
            </x14:dxf>
          </x14:cfRule>
          <xm:sqref>U27:U36</xm:sqref>
        </x14:conditionalFormatting>
        <x14:conditionalFormatting xmlns:xm="http://schemas.microsoft.com/office/excel/2006/main">
          <x14:cfRule type="expression" priority="289" id="{1EBEBF69-7FA3-44C8-8A5F-19E650B93A1B}">
            <xm:f>NOT($O$37='Defaults &lt;HIDE&gt;'!$H$12)</xm:f>
            <x14:dxf>
              <font>
                <color theme="1"/>
              </font>
              <fill>
                <patternFill>
                  <fgColor auto="1"/>
                  <bgColor theme="1"/>
                </patternFill>
              </fill>
              <border>
                <left style="thin">
                  <color theme="0"/>
                </left>
                <right style="thin">
                  <color theme="0"/>
                </right>
                <top style="thin">
                  <color theme="0"/>
                </top>
                <bottom style="thin">
                  <color theme="0"/>
                </bottom>
              </border>
            </x14:dxf>
          </x14:cfRule>
          <xm:sqref>U37:U46</xm:sqref>
        </x14:conditionalFormatting>
        <x14:conditionalFormatting xmlns:xm="http://schemas.microsoft.com/office/excel/2006/main">
          <x14:cfRule type="expression" priority="283" id="{1B083912-86C6-4284-9FDF-CDA8607A311A}">
            <xm:f>NOT($O$47='Defaults &lt;HIDE&gt;'!$H$12)</xm:f>
            <x14:dxf>
              <font>
                <color theme="1"/>
              </font>
              <fill>
                <patternFill>
                  <fgColor auto="1"/>
                  <bgColor theme="1"/>
                </patternFill>
              </fill>
              <border>
                <left style="thin">
                  <color theme="0"/>
                </left>
                <right style="thin">
                  <color theme="0"/>
                </right>
                <top style="thin">
                  <color theme="0"/>
                </top>
                <bottom style="thin">
                  <color theme="0"/>
                </bottom>
              </border>
            </x14:dxf>
          </x14:cfRule>
          <xm:sqref>U47:U56</xm:sqref>
        </x14:conditionalFormatting>
        <x14:conditionalFormatting xmlns:xm="http://schemas.microsoft.com/office/excel/2006/main">
          <x14:cfRule type="expression" priority="277" id="{0D2789DE-F1B7-46AD-8A4D-D113EE129EEE}">
            <xm:f>NOT($O$57='Defaults &lt;HIDE&gt;'!$H$12)</xm:f>
            <x14:dxf>
              <font>
                <color theme="1"/>
              </font>
              <fill>
                <patternFill>
                  <fgColor auto="1"/>
                  <bgColor theme="1"/>
                </patternFill>
              </fill>
              <border>
                <left style="thin">
                  <color theme="0"/>
                </left>
                <right style="thin">
                  <color theme="0"/>
                </right>
                <top style="thin">
                  <color theme="0"/>
                </top>
                <bottom style="thin">
                  <color theme="0"/>
                </bottom>
              </border>
            </x14:dxf>
          </x14:cfRule>
          <xm:sqref>U57:U66</xm:sqref>
        </x14:conditionalFormatting>
        <x14:conditionalFormatting xmlns:xm="http://schemas.microsoft.com/office/excel/2006/main">
          <x14:cfRule type="expression" priority="271" id="{D604FE06-10A7-40A0-B045-ACBDB2EFBEAD}">
            <xm:f>NOT($O$67='Defaults &lt;HIDE&gt;'!$H$12)</xm:f>
            <x14:dxf>
              <font>
                <color theme="1"/>
              </font>
              <fill>
                <patternFill>
                  <fgColor auto="1"/>
                  <bgColor theme="1"/>
                </patternFill>
              </fill>
              <border>
                <left style="thin">
                  <color theme="0"/>
                </left>
                <right style="thin">
                  <color theme="0"/>
                </right>
                <top style="thin">
                  <color theme="0"/>
                </top>
                <bottom style="thin">
                  <color theme="0"/>
                </bottom>
              </border>
            </x14:dxf>
          </x14:cfRule>
          <xm:sqref>U67:U76</xm:sqref>
        </x14:conditionalFormatting>
        <x14:conditionalFormatting xmlns:xm="http://schemas.microsoft.com/office/excel/2006/main">
          <x14:cfRule type="expression" priority="265" id="{1D5D3A11-5B12-455D-8E43-011CB4020B82}">
            <xm:f>NOT($O$77='Defaults &lt;HIDE&gt;'!$H$12)</xm:f>
            <x14:dxf>
              <font>
                <color theme="1"/>
              </font>
              <fill>
                <patternFill>
                  <fgColor auto="1"/>
                  <bgColor theme="1"/>
                </patternFill>
              </fill>
              <border>
                <left style="thin">
                  <color theme="0"/>
                </left>
                <right style="thin">
                  <color theme="0"/>
                </right>
                <top style="thin">
                  <color theme="0"/>
                </top>
                <bottom style="thin">
                  <color theme="0"/>
                </bottom>
              </border>
            </x14:dxf>
          </x14:cfRule>
          <xm:sqref>U77:U86</xm:sqref>
        </x14:conditionalFormatting>
        <x14:conditionalFormatting xmlns:xm="http://schemas.microsoft.com/office/excel/2006/main">
          <x14:cfRule type="expression" priority="259" id="{CBCC203B-B66A-427E-BDE9-08DFBB77C54F}">
            <xm:f>NOT($O$87='Defaults &lt;HIDE&gt;'!$H$12)</xm:f>
            <x14:dxf>
              <font>
                <color theme="1"/>
              </font>
              <fill>
                <patternFill>
                  <fgColor auto="1"/>
                  <bgColor theme="1"/>
                </patternFill>
              </fill>
              <border>
                <left style="thin">
                  <color theme="0"/>
                </left>
                <right style="thin">
                  <color theme="0"/>
                </right>
                <top style="thin">
                  <color theme="0"/>
                </top>
                <bottom style="thin">
                  <color theme="0"/>
                </bottom>
              </border>
            </x14:dxf>
          </x14:cfRule>
          <xm:sqref>U87:U96</xm:sqref>
        </x14:conditionalFormatting>
        <x14:conditionalFormatting xmlns:xm="http://schemas.microsoft.com/office/excel/2006/main">
          <x14:cfRule type="expression" priority="253" id="{AEECB6E1-3CAF-46D8-8706-B41B0ED5B85F}">
            <xm:f>NOT($O$97='Defaults &lt;HIDE&gt;'!$H$12)</xm:f>
            <x14:dxf>
              <font>
                <color theme="1"/>
              </font>
              <fill>
                <patternFill>
                  <fgColor auto="1"/>
                  <bgColor theme="1"/>
                </patternFill>
              </fill>
              <border>
                <left style="thin">
                  <color theme="0"/>
                </left>
                <right style="thin">
                  <color theme="0"/>
                </right>
                <top style="thin">
                  <color theme="0"/>
                </top>
                <bottom style="thin">
                  <color theme="0"/>
                </bottom>
              </border>
            </x14:dxf>
          </x14:cfRule>
          <xm:sqref>U97:U106</xm:sqref>
        </x14:conditionalFormatting>
        <x14:conditionalFormatting xmlns:xm="http://schemas.microsoft.com/office/excel/2006/main">
          <x14:cfRule type="expression" priority="7" id="{C5CAA732-9651-4F4B-BCEB-942072B24118}">
            <xm:f>NOT($O$107='Defaults &lt;HIDE&gt;'!$H$12)</xm:f>
            <x14:dxf>
              <font>
                <color theme="1"/>
              </font>
              <fill>
                <patternFill>
                  <fgColor auto="1"/>
                  <bgColor theme="1"/>
                </patternFill>
              </fill>
              <border>
                <left style="thin">
                  <color theme="0"/>
                </left>
                <right style="thin">
                  <color theme="0"/>
                </right>
                <top style="thin">
                  <color theme="0"/>
                </top>
                <bottom style="thin">
                  <color theme="0"/>
                </bottom>
              </border>
            </x14:dxf>
          </x14:cfRule>
          <xm:sqref>U107:U316</xm:sqref>
        </x14:conditionalFormatting>
        <x14:conditionalFormatting xmlns:xm="http://schemas.microsoft.com/office/excel/2006/main">
          <x14:cfRule type="expression" priority="302" id="{405A0D4E-1843-4ECB-B790-1EBEA984C23B}">
            <xm:f>NOT($O$17='Defaults &lt;HIDE&gt;'!$H$12)</xm:f>
            <x14:dxf>
              <font>
                <color rgb="FFFF0000"/>
              </font>
              <fill>
                <patternFill>
                  <bgColor theme="1"/>
                </patternFill>
              </fill>
              <border>
                <left style="thin">
                  <color theme="0"/>
                </left>
                <right style="thin">
                  <color theme="0"/>
                </right>
                <top style="thin">
                  <color theme="0"/>
                </top>
                <bottom style="thin">
                  <color theme="0"/>
                </bottom>
              </border>
            </x14:dxf>
          </x14:cfRule>
          <xm:sqref>V17:W26</xm:sqref>
        </x14:conditionalFormatting>
        <x14:conditionalFormatting xmlns:xm="http://schemas.microsoft.com/office/excel/2006/main">
          <x14:cfRule type="expression" priority="296" id="{3F503AC2-3659-49BB-A59E-560F05180182}">
            <xm:f>NOT($O$27='Defaults &lt;HIDE&gt;'!$H$12)</xm:f>
            <x14:dxf>
              <font>
                <color rgb="FFFF0000"/>
              </font>
              <fill>
                <patternFill>
                  <bgColor theme="1"/>
                </patternFill>
              </fill>
              <border>
                <left style="thin">
                  <color theme="0"/>
                </left>
                <right style="thin">
                  <color theme="0"/>
                </right>
                <top style="thin">
                  <color theme="0"/>
                </top>
                <bottom style="thin">
                  <color theme="0"/>
                </bottom>
              </border>
            </x14:dxf>
          </x14:cfRule>
          <xm:sqref>V27:W36</xm:sqref>
        </x14:conditionalFormatting>
        <x14:conditionalFormatting xmlns:xm="http://schemas.microsoft.com/office/excel/2006/main">
          <x14:cfRule type="expression" priority="290" id="{06F4DE66-3C48-4E15-95A9-848A09A11D5D}">
            <xm:f>NOT($O$37='Defaults &lt;HIDE&gt;'!$H$12)</xm:f>
            <x14:dxf>
              <font>
                <color rgb="FFFF0000"/>
              </font>
              <fill>
                <patternFill>
                  <bgColor theme="1"/>
                </patternFill>
              </fill>
              <border>
                <left style="thin">
                  <color theme="0"/>
                </left>
                <right style="thin">
                  <color theme="0"/>
                </right>
                <top style="thin">
                  <color theme="0"/>
                </top>
                <bottom style="thin">
                  <color theme="0"/>
                </bottom>
              </border>
            </x14:dxf>
          </x14:cfRule>
          <xm:sqref>V37:W46</xm:sqref>
        </x14:conditionalFormatting>
        <x14:conditionalFormatting xmlns:xm="http://schemas.microsoft.com/office/excel/2006/main">
          <x14:cfRule type="expression" priority="284" id="{57F4A8C3-832D-4D4A-85EE-4EFDCA1DD0E7}">
            <xm:f>NOT($O$47='Defaults &lt;HIDE&gt;'!$H$12)</xm:f>
            <x14:dxf>
              <font>
                <color rgb="FFFF0000"/>
              </font>
              <fill>
                <patternFill>
                  <bgColor theme="1"/>
                </patternFill>
              </fill>
              <border>
                <left style="thin">
                  <color theme="0"/>
                </left>
                <right style="thin">
                  <color theme="0"/>
                </right>
                <top style="thin">
                  <color theme="0"/>
                </top>
                <bottom style="thin">
                  <color theme="0"/>
                </bottom>
              </border>
            </x14:dxf>
          </x14:cfRule>
          <xm:sqref>V47:W56</xm:sqref>
        </x14:conditionalFormatting>
        <x14:conditionalFormatting xmlns:xm="http://schemas.microsoft.com/office/excel/2006/main">
          <x14:cfRule type="expression" priority="278" id="{45B1278C-9BB9-44EA-9D74-6A19A90A059A}">
            <xm:f>NOT($O$57='Defaults &lt;HIDE&gt;'!$H$12)</xm:f>
            <x14:dxf>
              <font>
                <color rgb="FFFF0000"/>
              </font>
              <fill>
                <patternFill>
                  <bgColor theme="1"/>
                </patternFill>
              </fill>
              <border>
                <left style="thin">
                  <color theme="0"/>
                </left>
                <right style="thin">
                  <color theme="0"/>
                </right>
                <top style="thin">
                  <color theme="0"/>
                </top>
                <bottom style="thin">
                  <color theme="0"/>
                </bottom>
              </border>
            </x14:dxf>
          </x14:cfRule>
          <xm:sqref>V57:W66</xm:sqref>
        </x14:conditionalFormatting>
        <x14:conditionalFormatting xmlns:xm="http://schemas.microsoft.com/office/excel/2006/main">
          <x14:cfRule type="expression" priority="272" id="{A3A30B4F-DDF3-4239-99D7-DC5C8D380C55}">
            <xm:f>NOT($O$67='Defaults &lt;HIDE&gt;'!$H$12)</xm:f>
            <x14:dxf>
              <font>
                <color rgb="FFFF0000"/>
              </font>
              <fill>
                <patternFill>
                  <bgColor theme="1"/>
                </patternFill>
              </fill>
              <border>
                <left style="thin">
                  <color theme="0"/>
                </left>
                <right style="thin">
                  <color theme="0"/>
                </right>
                <top style="thin">
                  <color theme="0"/>
                </top>
                <bottom style="thin">
                  <color theme="0"/>
                </bottom>
              </border>
            </x14:dxf>
          </x14:cfRule>
          <xm:sqref>V67:W76</xm:sqref>
        </x14:conditionalFormatting>
        <x14:conditionalFormatting xmlns:xm="http://schemas.microsoft.com/office/excel/2006/main">
          <x14:cfRule type="expression" priority="266" id="{65A17EB3-31D3-4E9B-88EE-5374CE1BF95F}">
            <xm:f>NOT($O$77='Defaults &lt;HIDE&gt;'!$H$12)</xm:f>
            <x14:dxf>
              <font>
                <color rgb="FFFF0000"/>
              </font>
              <fill>
                <patternFill>
                  <bgColor theme="1"/>
                </patternFill>
              </fill>
              <border>
                <left style="thin">
                  <color theme="0"/>
                </left>
                <right style="thin">
                  <color theme="0"/>
                </right>
                <top style="thin">
                  <color theme="0"/>
                </top>
                <bottom style="thin">
                  <color theme="0"/>
                </bottom>
              </border>
            </x14:dxf>
          </x14:cfRule>
          <xm:sqref>V77:W86</xm:sqref>
        </x14:conditionalFormatting>
        <x14:conditionalFormatting xmlns:xm="http://schemas.microsoft.com/office/excel/2006/main">
          <x14:cfRule type="expression" priority="260" id="{CC7182AB-14DC-41DF-B818-805E6D4314C1}">
            <xm:f>NOT($O$87='Defaults &lt;HIDE&gt;'!$H$12)</xm:f>
            <x14:dxf>
              <font>
                <color rgb="FFFF0000"/>
              </font>
              <fill>
                <patternFill>
                  <bgColor theme="1"/>
                </patternFill>
              </fill>
              <border>
                <left style="thin">
                  <color theme="0"/>
                </left>
                <right style="thin">
                  <color theme="0"/>
                </right>
                <top style="thin">
                  <color theme="0"/>
                </top>
                <bottom style="thin">
                  <color theme="0"/>
                </bottom>
              </border>
            </x14:dxf>
          </x14:cfRule>
          <xm:sqref>V87:W96</xm:sqref>
        </x14:conditionalFormatting>
        <x14:conditionalFormatting xmlns:xm="http://schemas.microsoft.com/office/excel/2006/main">
          <x14:cfRule type="expression" priority="254" id="{3ED1B1D2-8937-4ED2-9F99-F9A55A246CBE}">
            <xm:f>NOT($O$97='Defaults &lt;HIDE&gt;'!$H$12)</xm:f>
            <x14:dxf>
              <font>
                <color rgb="FFFF0000"/>
              </font>
              <fill>
                <patternFill>
                  <bgColor theme="1"/>
                </patternFill>
              </fill>
              <border>
                <left style="thin">
                  <color theme="0"/>
                </left>
                <right style="thin">
                  <color theme="0"/>
                </right>
                <top style="thin">
                  <color theme="0"/>
                </top>
                <bottom style="thin">
                  <color theme="0"/>
                </bottom>
              </border>
            </x14:dxf>
          </x14:cfRule>
          <xm:sqref>V97:W106</xm:sqref>
        </x14:conditionalFormatting>
        <x14:conditionalFormatting xmlns:xm="http://schemas.microsoft.com/office/excel/2006/main">
          <x14:cfRule type="expression" priority="8" id="{277A947B-DA0D-42B3-8328-D053E00BBA20}">
            <xm:f>NOT($O$107='Defaults &lt;HIDE&gt;'!$H$12)</xm:f>
            <x14:dxf>
              <font>
                <color rgb="FFFF0000"/>
              </font>
              <fill>
                <patternFill>
                  <bgColor theme="1"/>
                </patternFill>
              </fill>
              <border>
                <left style="thin">
                  <color theme="0"/>
                </left>
                <right style="thin">
                  <color theme="0"/>
                </right>
                <top style="thin">
                  <color theme="0"/>
                </top>
                <bottom style="thin">
                  <color theme="0"/>
                </bottom>
              </border>
            </x14:dxf>
          </x14:cfRule>
          <xm:sqref>V107:W316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E000000}">
          <x14:formula1>
            <xm:f>'Defaults &lt;HIDE&gt;'!$H$11:$H$12</xm:f>
          </x14:formula1>
          <xm:sqref>E307 E17 E27 E37 E47 E57 E67 E77 E87 E97 E107 E117 E127 E137 E147 E157 E167 E177 E187 E197 E207 E217 E227 E237 E247 E257 E267 E277 E287 E297 O17 O27 O37 O47 O57 O67 O77 O87 O97 O107 O117 O127 O137 O147 O157 O167 O177 O187 O197 O207 O217 O227 O237 O247 O257 O267 O277 O287 O297 O307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A1:Q65"/>
  <sheetViews>
    <sheetView showGridLines="0" zoomScaleNormal="100" workbookViewId="0"/>
  </sheetViews>
  <sheetFormatPr defaultColWidth="9.140625" defaultRowHeight="15"/>
  <cols>
    <col min="1" max="1" width="2.42578125" style="12" customWidth="1"/>
    <col min="2" max="2" width="2.85546875" style="12" customWidth="1"/>
    <col min="3" max="3" width="91.7109375" style="12" customWidth="1"/>
    <col min="4" max="4" width="19.140625" style="12" customWidth="1"/>
    <col min="5" max="5" width="31.28515625" style="12" customWidth="1"/>
    <col min="6" max="6" width="60.140625" style="12" customWidth="1"/>
    <col min="7" max="7" width="2.85546875" style="12" customWidth="1"/>
    <col min="8" max="12" width="9.140625" style="12"/>
    <col min="13" max="13" width="9.140625" style="12" customWidth="1"/>
    <col min="14" max="16384" width="9.140625" style="12"/>
  </cols>
  <sheetData>
    <row r="1" spans="1:17">
      <c r="A1" s="821" t="s">
        <v>753</v>
      </c>
    </row>
    <row r="2" spans="1:17" ht="18.75" customHeight="1">
      <c r="B2" s="11" t="s">
        <v>0</v>
      </c>
      <c r="C2" s="11"/>
      <c r="D2" s="11"/>
      <c r="E2" s="11"/>
      <c r="F2" s="42"/>
    </row>
    <row r="3" spans="1:17" ht="15" customHeight="1">
      <c r="B3" s="13"/>
      <c r="C3" s="13"/>
      <c r="D3" s="13"/>
      <c r="E3" s="13"/>
      <c r="F3" s="43"/>
    </row>
    <row r="4" spans="1:17" ht="18.75" customHeight="1">
      <c r="B4" s="11" t="s">
        <v>1</v>
      </c>
      <c r="C4" s="11"/>
      <c r="D4" s="11"/>
      <c r="E4" s="11"/>
      <c r="F4" s="42"/>
    </row>
    <row r="5" spans="1:17" ht="18.75" customHeight="1">
      <c r="B5" s="14" t="s">
        <v>118</v>
      </c>
      <c r="C5" s="14"/>
      <c r="D5" s="14"/>
      <c r="E5" s="14"/>
      <c r="F5" s="44"/>
    </row>
    <row r="6" spans="1:17" ht="15" customHeight="1">
      <c r="B6" s="15"/>
      <c r="C6" s="15"/>
      <c r="D6" s="15"/>
      <c r="E6" s="15"/>
      <c r="F6" s="43"/>
    </row>
    <row r="7" spans="1:17" ht="15" customHeight="1">
      <c r="B7" s="11" t="s">
        <v>3</v>
      </c>
      <c r="C7" s="15"/>
      <c r="D7" s="15"/>
      <c r="E7" s="15"/>
      <c r="F7" s="43"/>
    </row>
    <row r="8" spans="1:17" ht="18.75" customHeight="1">
      <c r="B8" s="14"/>
      <c r="C8" s="11"/>
      <c r="D8" s="11"/>
      <c r="E8" s="11"/>
      <c r="F8" s="42"/>
    </row>
    <row r="9" spans="1:17" ht="15" customHeight="1">
      <c r="C9" s="10"/>
      <c r="D9" s="10"/>
      <c r="E9" s="10"/>
      <c r="F9" s="10"/>
    </row>
    <row r="10" spans="1:17" ht="15" customHeight="1" thickBot="1">
      <c r="B10" s="16"/>
      <c r="C10" s="45" t="s">
        <v>20</v>
      </c>
      <c r="D10" s="45"/>
      <c r="E10" s="45"/>
      <c r="F10" s="45"/>
    </row>
    <row r="11" spans="1:17" ht="15" customHeight="1">
      <c r="B11" s="16"/>
      <c r="C11" s="336" t="s">
        <v>21</v>
      </c>
      <c r="D11" s="165"/>
      <c r="E11" s="150"/>
      <c r="F11" s="45"/>
    </row>
    <row r="12" spans="1:17" ht="15.75">
      <c r="C12" s="321" t="s">
        <v>9</v>
      </c>
      <c r="D12" s="167"/>
      <c r="E12" s="152"/>
      <c r="F12" s="87"/>
      <c r="G12" s="87"/>
      <c r="H12" s="87"/>
      <c r="I12" s="87"/>
      <c r="J12" s="87"/>
      <c r="K12" s="87"/>
      <c r="L12" s="87"/>
      <c r="M12" s="87"/>
      <c r="N12" s="87"/>
      <c r="O12" s="87"/>
      <c r="P12" s="87"/>
      <c r="Q12" s="87"/>
    </row>
    <row r="13" spans="1:17" ht="15" customHeight="1" thickBot="1">
      <c r="C13" s="88"/>
      <c r="D13" s="88"/>
      <c r="E13" s="88"/>
      <c r="F13" s="88"/>
    </row>
    <row r="14" spans="1:17" ht="16.5" thickTop="1">
      <c r="B14" s="10"/>
      <c r="C14" s="260" t="s">
        <v>119</v>
      </c>
      <c r="D14" s="261"/>
      <c r="E14" s="261"/>
      <c r="F14" s="262"/>
    </row>
    <row r="15" spans="1:17" ht="15.75">
      <c r="B15" s="10"/>
      <c r="C15" s="263" t="s">
        <v>120</v>
      </c>
      <c r="D15" s="264"/>
      <c r="E15" s="264"/>
      <c r="F15" s="265"/>
    </row>
    <row r="16" spans="1:17" ht="15.75">
      <c r="B16" s="10"/>
      <c r="C16" s="263"/>
      <c r="D16" s="264"/>
      <c r="E16" s="264"/>
      <c r="F16" s="265"/>
    </row>
    <row r="17" spans="2:6" ht="15.75">
      <c r="B17" s="10"/>
      <c r="C17" s="266" t="s">
        <v>121</v>
      </c>
      <c r="D17" s="267"/>
      <c r="E17" s="267"/>
      <c r="F17" s="268"/>
    </row>
    <row r="18" spans="2:6" ht="15.75">
      <c r="B18" s="10"/>
      <c r="C18" s="266" t="s">
        <v>122</v>
      </c>
      <c r="D18" s="267"/>
      <c r="E18" s="267"/>
      <c r="F18" s="268"/>
    </row>
    <row r="19" spans="2:6" ht="15" customHeight="1" thickBot="1">
      <c r="B19" s="10"/>
      <c r="C19" s="269" t="s">
        <v>9</v>
      </c>
      <c r="D19" s="270"/>
      <c r="E19" s="270"/>
      <c r="F19" s="271"/>
    </row>
    <row r="20" spans="2:6" ht="15" customHeight="1" thickTop="1" thickBot="1">
      <c r="B20" s="10"/>
      <c r="C20" s="10"/>
      <c r="D20" s="10"/>
      <c r="E20" s="10"/>
      <c r="F20" s="10"/>
    </row>
    <row r="21" spans="2:6" ht="33.75" customHeight="1" thickTop="1" thickBot="1">
      <c r="B21" s="10"/>
      <c r="C21" s="198" t="s">
        <v>123</v>
      </c>
      <c r="D21" s="199" t="s">
        <v>124</v>
      </c>
      <c r="E21" s="200" t="s">
        <v>125</v>
      </c>
      <c r="F21" s="200" t="s">
        <v>126</v>
      </c>
    </row>
    <row r="22" spans="2:6" ht="18.75" customHeight="1" thickTop="1" thickBot="1">
      <c r="B22" s="10"/>
      <c r="C22" s="202" t="s">
        <v>127</v>
      </c>
      <c r="D22" s="203"/>
      <c r="E22" s="280"/>
      <c r="F22" s="281"/>
    </row>
    <row r="23" spans="2:6" ht="35.1" customHeight="1" thickTop="1" thickBot="1">
      <c r="B23" s="10"/>
      <c r="C23" s="201" t="s">
        <v>128</v>
      </c>
      <c r="D23" s="282" t="s">
        <v>129</v>
      </c>
      <c r="E23" s="196" t="s">
        <v>130</v>
      </c>
      <c r="F23" s="236" t="s">
        <v>131</v>
      </c>
    </row>
    <row r="24" spans="2:6" ht="35.1" customHeight="1" thickTop="1" thickBot="1">
      <c r="B24" s="10"/>
      <c r="C24" s="277" t="s">
        <v>132</v>
      </c>
      <c r="D24" s="196" t="s">
        <v>130</v>
      </c>
      <c r="E24" s="284"/>
      <c r="F24" s="288" t="s">
        <v>133</v>
      </c>
    </row>
    <row r="25" spans="2:6" ht="40.5" customHeight="1" thickTop="1" thickBot="1">
      <c r="C25" s="198" t="s">
        <v>123</v>
      </c>
      <c r="D25" s="285" t="s">
        <v>124</v>
      </c>
      <c r="E25" s="276" t="s">
        <v>125</v>
      </c>
      <c r="F25" s="276" t="s">
        <v>134</v>
      </c>
    </row>
    <row r="26" spans="2:6" ht="35.1" customHeight="1" thickTop="1" thickBot="1">
      <c r="C26" s="204" t="s">
        <v>135</v>
      </c>
      <c r="D26" s="205"/>
      <c r="E26" s="205"/>
      <c r="F26" s="186"/>
    </row>
    <row r="27" spans="2:6" ht="72" customHeight="1" thickTop="1" thickBot="1">
      <c r="B27" s="20"/>
      <c r="C27" s="283" t="s">
        <v>136</v>
      </c>
      <c r="D27" s="290" t="s">
        <v>130</v>
      </c>
      <c r="E27" s="295"/>
      <c r="F27" s="296"/>
    </row>
    <row r="28" spans="2:6" ht="34.5" customHeight="1" thickTop="1" thickBot="1">
      <c r="B28" s="20"/>
      <c r="C28" s="289" t="s">
        <v>137</v>
      </c>
      <c r="D28" s="196" t="str">
        <f>IF(E24="","No",E24)</f>
        <v>No</v>
      </c>
      <c r="E28" s="235"/>
      <c r="F28" s="275"/>
    </row>
    <row r="29" spans="2:6" ht="35.1" customHeight="1" thickTop="1" thickBot="1">
      <c r="B29" s="20"/>
      <c r="C29" s="286" t="s">
        <v>138</v>
      </c>
      <c r="D29" s="274"/>
      <c r="E29" s="272"/>
      <c r="F29" s="273"/>
    </row>
    <row r="30" spans="2:6" ht="83.25" customHeight="1" thickTop="1" thickBot="1">
      <c r="B30" s="90"/>
      <c r="C30" s="289" t="s">
        <v>139</v>
      </c>
      <c r="D30" s="196" t="s">
        <v>130</v>
      </c>
      <c r="E30" s="291"/>
      <c r="F30" s="292"/>
    </row>
    <row r="31" spans="2:6" ht="66.75" customHeight="1" thickTop="1" thickBot="1">
      <c r="B31" s="116"/>
      <c r="C31" s="195" t="s">
        <v>140</v>
      </c>
      <c r="D31" s="196" t="s">
        <v>130</v>
      </c>
      <c r="E31" s="291"/>
      <c r="F31" s="292"/>
    </row>
    <row r="32" spans="2:6" ht="96.75" customHeight="1" thickTop="1" thickBot="1">
      <c r="B32" s="20"/>
      <c r="C32" s="197" t="s">
        <v>141</v>
      </c>
      <c r="D32" s="196" t="s">
        <v>130</v>
      </c>
      <c r="E32" s="291"/>
      <c r="F32" s="292"/>
    </row>
    <row r="33" spans="2:6" ht="82.5" customHeight="1" thickTop="1" thickBot="1">
      <c r="B33" s="20"/>
      <c r="C33" s="197" t="s">
        <v>142</v>
      </c>
      <c r="D33" s="196" t="s">
        <v>130</v>
      </c>
      <c r="E33" s="293"/>
      <c r="F33" s="294"/>
    </row>
    <row r="34" spans="2:6" ht="50.1" customHeight="1" thickTop="1" thickBot="1">
      <c r="B34" s="20"/>
      <c r="C34" s="204" t="s">
        <v>143</v>
      </c>
      <c r="D34" s="205"/>
      <c r="E34" s="205"/>
      <c r="F34" s="186"/>
    </row>
    <row r="35" spans="2:6" ht="53.25" customHeight="1" thickTop="1" thickBot="1">
      <c r="B35" s="20"/>
      <c r="C35" s="195" t="s">
        <v>144</v>
      </c>
      <c r="D35" s="196" t="s">
        <v>130</v>
      </c>
      <c r="E35" s="297"/>
      <c r="F35" s="298"/>
    </row>
    <row r="36" spans="2:6" ht="53.25" customHeight="1" thickTop="1" thickBot="1">
      <c r="B36" s="20"/>
      <c r="C36" s="195" t="s">
        <v>145</v>
      </c>
      <c r="D36" s="196" t="s">
        <v>130</v>
      </c>
      <c r="E36" s="291"/>
      <c r="F36" s="292"/>
    </row>
    <row r="37" spans="2:6" ht="53.25" customHeight="1" thickTop="1" thickBot="1">
      <c r="B37" s="20"/>
      <c r="C37" s="195" t="s">
        <v>146</v>
      </c>
      <c r="D37" s="196" t="s">
        <v>130</v>
      </c>
      <c r="E37" s="291"/>
      <c r="F37" s="292"/>
    </row>
    <row r="38" spans="2:6" ht="66.75" customHeight="1" thickTop="1" thickBot="1">
      <c r="B38" s="20"/>
      <c r="C38" s="195" t="s">
        <v>147</v>
      </c>
      <c r="D38" s="196" t="s">
        <v>130</v>
      </c>
      <c r="E38" s="291"/>
      <c r="F38" s="292"/>
    </row>
    <row r="39" spans="2:6" ht="35.1" customHeight="1" thickTop="1" thickBot="1">
      <c r="B39" s="20"/>
      <c r="C39" s="287" t="s">
        <v>148</v>
      </c>
      <c r="D39" s="196" t="str">
        <f>IF(E24="","No",E24)</f>
        <v>No</v>
      </c>
      <c r="E39" s="291"/>
      <c r="F39" s="292"/>
    </row>
    <row r="40" spans="2:6" ht="35.1" customHeight="1" thickTop="1" thickBot="1">
      <c r="B40" s="20"/>
      <c r="C40" s="279" t="s">
        <v>149</v>
      </c>
      <c r="D40" s="196" t="str">
        <f>IF(E24="","No",E24)</f>
        <v>No</v>
      </c>
      <c r="E40" s="291"/>
      <c r="F40" s="292"/>
    </row>
    <row r="41" spans="2:6" ht="67.5" customHeight="1" thickTop="1" thickBot="1">
      <c r="B41" s="20"/>
      <c r="C41" s="278" t="s">
        <v>150</v>
      </c>
      <c r="D41" s="196" t="str">
        <f>IF(E24="","No",E24)</f>
        <v>No</v>
      </c>
      <c r="E41" s="291"/>
      <c r="F41" s="292"/>
    </row>
    <row r="42" spans="2:6" ht="15" customHeight="1" thickTop="1" thickBot="1">
      <c r="B42" s="20"/>
      <c r="C42" s="20"/>
      <c r="D42" s="20"/>
      <c r="E42" s="20"/>
      <c r="F42" s="20"/>
    </row>
    <row r="43" spans="2:6" ht="17.25" thickTop="1" thickBot="1">
      <c r="B43" s="20"/>
      <c r="C43" s="188" t="s">
        <v>151</v>
      </c>
      <c r="D43" s="188"/>
      <c r="E43" s="20"/>
      <c r="F43" s="20"/>
    </row>
    <row r="44" spans="2:6" ht="17.25" thickTop="1" thickBot="1">
      <c r="B44" s="20"/>
      <c r="C44" s="189" t="s">
        <v>152</v>
      </c>
      <c r="D44" s="190" t="str">
        <f>IF(OR(NOT(OR(E27="", E27="No")), E28="Yes"), "Yes", "No")</f>
        <v>No</v>
      </c>
      <c r="E44" s="20"/>
      <c r="F44" s="20"/>
    </row>
    <row r="45" spans="2:6" ht="17.25" thickTop="1" thickBot="1">
      <c r="B45" s="23"/>
      <c r="C45" s="189" t="s">
        <v>153</v>
      </c>
      <c r="D45" s="191" t="str">
        <f>IF(OR(E30="Yes",E31="Yes",E32="Yes",E33="Yes"),"Yes","No")</f>
        <v>No</v>
      </c>
      <c r="E45" s="23"/>
      <c r="F45" s="23"/>
    </row>
    <row r="46" spans="2:6" ht="17.25" thickTop="1" thickBot="1">
      <c r="B46" s="10"/>
      <c r="C46" s="189" t="s">
        <v>154</v>
      </c>
      <c r="D46" s="192" t="str">
        <f>IF(OR(E35="Yes",E36="Yes",E37="Yes",E38="Yes",E39="Yes",E40="Yes",E41="Yes"),"Yes","No")</f>
        <v>No</v>
      </c>
      <c r="E46" s="10"/>
      <c r="F46" s="10"/>
    </row>
    <row r="47" spans="2:6" ht="17.25" thickTop="1" thickBot="1">
      <c r="B47" s="10"/>
      <c r="C47" s="193" t="s">
        <v>155</v>
      </c>
      <c r="D47" s="194" t="str">
        <f>IF(AND(D44="Yes", D45="Yes", D46="Yes"),"Yes", "No")</f>
        <v>No</v>
      </c>
      <c r="E47" s="10"/>
      <c r="F47" s="10"/>
    </row>
    <row r="48" spans="2:6" ht="15" customHeight="1" thickTop="1">
      <c r="B48" s="10"/>
      <c r="C48" s="10"/>
      <c r="D48" s="10"/>
      <c r="E48" s="10"/>
      <c r="F48" s="10"/>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sheetData>
  <sheetProtection algorithmName="SHA-512" hashValue="rGzC/N0oueChBJy7w0bgtUJxF325r6kdUCBjNRjqtqXOKixUdZlqe2kCiDjXPOC9s6c8rYqJNvNo4JXTzRumHQ==" saltValue="I9j+eihdeIsPZ8/xF8B7OQ==" spinCount="100000" sheet="1" objects="1" scenarios="1"/>
  <conditionalFormatting sqref="C27:C28">
    <cfRule type="expression" dxfId="13" priority="26">
      <formula>D27="No"</formula>
    </cfRule>
  </conditionalFormatting>
  <conditionalFormatting sqref="C30:C33">
    <cfRule type="expression" dxfId="12" priority="25">
      <formula>D30="No"</formula>
    </cfRule>
  </conditionalFormatting>
  <conditionalFormatting sqref="C35:C41">
    <cfRule type="expression" dxfId="11" priority="18">
      <formula>D35="No"</formula>
    </cfRule>
  </conditionalFormatting>
  <conditionalFormatting sqref="E24">
    <cfRule type="expression" dxfId="10" priority="31">
      <formula>#REF!="No"</formula>
    </cfRule>
  </conditionalFormatting>
  <conditionalFormatting sqref="E35:E41 F39:F41">
    <cfRule type="expression" dxfId="9" priority="1">
      <formula>$D35="No"</formula>
    </cfRule>
  </conditionalFormatting>
  <conditionalFormatting sqref="E27:F28">
    <cfRule type="expression" dxfId="8" priority="28">
      <formula>$D27="No"</formula>
    </cfRule>
  </conditionalFormatting>
  <conditionalFormatting sqref="E30:F33">
    <cfRule type="expression" dxfId="7" priority="30">
      <formula>$D30="No"</formula>
    </cfRule>
  </conditionalFormatting>
  <conditionalFormatting sqref="F23:F24">
    <cfRule type="expression" dxfId="6" priority="15">
      <formula>NOT(E23="Yes")</formula>
    </cfRule>
  </conditionalFormatting>
  <conditionalFormatting sqref="F30:F33">
    <cfRule type="expression" dxfId="5" priority="14">
      <formula>E30="No"</formula>
    </cfRule>
  </conditionalFormatting>
  <conditionalFormatting sqref="F35:F41">
    <cfRule type="expression" dxfId="4" priority="27">
      <formula>E35="No"</formula>
    </cfRule>
  </conditionalFormatting>
  <hyperlinks>
    <hyperlink ref="C27" r:id="rId1" display="Is the project located within a disadvantaged community census tract, low-income community, both disadvantaged and low-income community, buffer region, or none of the above? Use the 1550 mapping tool abailable at: https://www.arb.ca.gov/cc/capandtrade/auc" xr:uid="{00000000-0004-0000-0500-000000000000}"/>
    <hyperlink ref="F24" r:id="rId2" xr:uid="{00000000-0004-0000-0500-000001000000}"/>
    <hyperlink ref="F23" r:id="rId3" xr:uid="{00000000-0004-0000-0500-000002000000}"/>
    <hyperlink ref="C32" r:id="rId4" tooltip="Link to CalEnviroScreen 3.0" display="https://oehha.ca.gov/calenviroscreen/report/calenviroscreen-30" xr:uid="{00000000-0004-0000-0500-000003000000}"/>
    <hyperlink ref="C33" r:id="rId5" tooltip="Link to CARB Funding Guidelines" display="https://www.arb.ca.gov/cc/capandtrade/auctionproceeds/2018-funding-guidelines.pdf" xr:uid="{00000000-0004-0000-0500-000004000000}"/>
    <hyperlink ref="C27" r:id="rId6" tooltip="Link to AB 1550 Mapping Tool" xr:uid="{00000000-0004-0000-0500-000007000000}"/>
    <hyperlink ref="C19" r:id="rId7" tooltip="Link to California Climate Investments Resources Page" xr:uid="{00000000-0004-0000-0500-000005000000}"/>
    <hyperlink ref="C12" r:id="rId8" xr:uid="{E5DF1076-0387-49AD-928E-B19DEBC46847}"/>
  </hyperlinks>
  <pageMargins left="0.7" right="0.7" top="0.98479166666666695" bottom="0.75" header="0.3" footer="0.3"/>
  <pageSetup scale="43" fitToHeight="0" orientation="portrait" r:id="rId9"/>
  <headerFooter>
    <oddFooter>&amp;L&amp;"Avenir LT Std 35 Light,Regular"&amp;12&amp;K000000FINAL April 19, 2024&amp;C&amp;"Avenir LT Std 35 Light,Regular"&amp;12Page &amp;P of &amp;N&amp;R&amp;"Avenir LT Std 35 Light,Regular"&amp;12&amp;K000000&amp;A</oddFooter>
  </headerFooter>
  <rowBreaks count="1" manualBreakCount="1">
    <brk id="33" max="16383" man="1"/>
  </rowBreaks>
  <drawing r:id="rId10"/>
  <legacyDrawingHF r:id="rId1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'Defaults &lt;HIDE&gt;'!$B$11:$B$12</xm:f>
          </x14:formula1>
          <xm:sqref>E24 E30:E33 E35:E41 E27:E28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X168"/>
  <sheetViews>
    <sheetView showGridLines="0" zoomScaleNormal="100" workbookViewId="0"/>
  </sheetViews>
  <sheetFormatPr defaultColWidth="9.140625" defaultRowHeight="15"/>
  <cols>
    <col min="1" max="1" width="4.28515625" style="12" customWidth="1"/>
    <col min="2" max="2" width="98.42578125" style="12" customWidth="1"/>
    <col min="3" max="3" width="65.85546875" style="12" customWidth="1"/>
    <col min="4" max="4" width="4.28515625" style="12" customWidth="1"/>
    <col min="5" max="5" width="34.5703125" style="12" bestFit="1" customWidth="1"/>
    <col min="6" max="6" width="19.42578125" style="12" customWidth="1"/>
    <col min="7" max="7" width="16.85546875" style="12" customWidth="1"/>
    <col min="8" max="8" width="14.140625" style="12" customWidth="1"/>
    <col min="9" max="9" width="31.7109375" style="12" customWidth="1"/>
    <col min="10" max="16384" width="9.140625" style="12"/>
  </cols>
  <sheetData>
    <row r="1" spans="1:24">
      <c r="A1" s="820" t="s">
        <v>752</v>
      </c>
    </row>
    <row r="2" spans="1:24" ht="18.75" customHeight="1">
      <c r="B2" s="11" t="s">
        <v>0</v>
      </c>
      <c r="C2" s="11"/>
    </row>
    <row r="3" spans="1:24" ht="15" customHeight="1">
      <c r="B3" s="13"/>
      <c r="C3" s="13"/>
    </row>
    <row r="4" spans="1:24" ht="18.75" customHeight="1">
      <c r="B4" s="11" t="s">
        <v>1</v>
      </c>
      <c r="C4" s="11"/>
    </row>
    <row r="5" spans="1:24" ht="18.75" customHeight="1">
      <c r="B5" s="14" t="s">
        <v>2</v>
      </c>
      <c r="C5" s="14"/>
    </row>
    <row r="6" spans="1:24" ht="15" customHeight="1">
      <c r="B6" s="15"/>
      <c r="C6" s="15"/>
    </row>
    <row r="7" spans="1:24" ht="15" customHeight="1">
      <c r="B7" s="11" t="s">
        <v>3</v>
      </c>
      <c r="C7" s="15"/>
    </row>
    <row r="8" spans="1:24" ht="18.75" customHeight="1">
      <c r="B8" s="14"/>
      <c r="C8" s="11"/>
    </row>
    <row r="9" spans="1:24" ht="15" customHeight="1" thickBot="1"/>
    <row r="10" spans="1:24" ht="18.75" customHeight="1" thickTop="1" thickBot="1">
      <c r="B10" s="411" t="s">
        <v>156</v>
      </c>
      <c r="C10" s="412"/>
    </row>
    <row r="11" spans="1:24" ht="18.75" customHeight="1" thickTop="1" thickBot="1">
      <c r="B11" s="413" t="s">
        <v>157</v>
      </c>
      <c r="C11" s="414" t="str">
        <f>IF('Project Info'!E23="","",'Project Info'!E23)</f>
        <v/>
      </c>
    </row>
    <row r="12" spans="1:24" ht="18.75" customHeight="1" thickTop="1" thickBot="1">
      <c r="B12" s="413" t="s">
        <v>158</v>
      </c>
      <c r="C12" s="415">
        <f>'Project Info'!E31</f>
        <v>0</v>
      </c>
    </row>
    <row r="13" spans="1:24" ht="18.75" customHeight="1" thickTop="1" thickBot="1">
      <c r="B13" s="413" t="s">
        <v>159</v>
      </c>
      <c r="C13" s="415">
        <f>'Project Info'!E32</f>
        <v>0</v>
      </c>
    </row>
    <row r="14" spans="1:24" ht="18.75" customHeight="1" thickTop="1" thickBot="1">
      <c r="B14" s="413" t="s">
        <v>160</v>
      </c>
      <c r="C14" s="415">
        <f>'Project Info'!E33</f>
        <v>0</v>
      </c>
    </row>
    <row r="15" spans="1:24" ht="18.75" customHeight="1" thickTop="1" thickBot="1">
      <c r="B15" s="413" t="s">
        <v>161</v>
      </c>
      <c r="C15" s="415">
        <f>'Project Info'!E34</f>
        <v>0</v>
      </c>
    </row>
    <row r="16" spans="1:24" ht="17.25" thickTop="1" thickBot="1">
      <c r="B16" s="416"/>
      <c r="C16" s="416"/>
      <c r="D16" s="18"/>
      <c r="E16" s="18"/>
      <c r="F16" s="18"/>
      <c r="G16" s="18"/>
      <c r="H16" s="18"/>
      <c r="I16" s="18"/>
      <c r="J16" s="18"/>
      <c r="K16" s="18"/>
      <c r="L16" s="18"/>
      <c r="M16" s="18"/>
      <c r="N16" s="18"/>
      <c r="O16" s="18"/>
      <c r="P16" s="18"/>
      <c r="Q16" s="18"/>
      <c r="R16" s="18"/>
      <c r="S16" s="18"/>
      <c r="T16" s="18"/>
      <c r="U16" s="18"/>
      <c r="V16" s="19"/>
      <c r="W16" s="19"/>
      <c r="X16" s="18"/>
    </row>
    <row r="17" spans="2:8" ht="20.25" thickTop="1" thickBot="1">
      <c r="B17" s="411" t="s">
        <v>162</v>
      </c>
      <c r="C17" s="412"/>
      <c r="D17" s="18"/>
      <c r="E17" s="18"/>
      <c r="F17" s="18"/>
      <c r="G17" s="18"/>
      <c r="H17" s="18"/>
    </row>
    <row r="18" spans="2:8" ht="20.25" thickTop="1" thickBot="1">
      <c r="B18" s="417" t="s">
        <v>163</v>
      </c>
      <c r="C18" s="418" t="str">
        <f>IFERROR(C19*'Project Info'!$E$31/SUM('Project Info'!$E$31:$E$32),"")</f>
        <v/>
      </c>
      <c r="D18" s="18"/>
      <c r="E18" s="18"/>
      <c r="F18" s="18"/>
      <c r="G18" s="18"/>
      <c r="H18" s="18"/>
    </row>
    <row r="19" spans="2:8" s="421" customFormat="1" ht="20.25" thickTop="1" thickBot="1">
      <c r="B19" s="419" t="s">
        <v>164</v>
      </c>
      <c r="C19" s="420" t="str">
        <f>IFERROR(IF('Calculations &lt;HIDE&gt;'!C47=0,"",'Calculations &lt;HIDE&gt;'!C47),"")</f>
        <v/>
      </c>
      <c r="D19" s="361"/>
      <c r="E19" s="361"/>
      <c r="F19" s="361"/>
      <c r="G19" s="361"/>
      <c r="H19" s="361"/>
    </row>
    <row r="20" spans="2:8" ht="20.25" thickTop="1" thickBot="1">
      <c r="B20" s="411" t="s">
        <v>165</v>
      </c>
      <c r="C20" s="412"/>
      <c r="D20" s="18"/>
      <c r="E20" s="18"/>
      <c r="F20" s="18"/>
      <c r="G20" s="18"/>
      <c r="H20" s="18"/>
    </row>
    <row r="21" spans="2:8" s="421" customFormat="1" ht="20.25" thickTop="1" thickBot="1">
      <c r="B21" s="417" t="s">
        <v>166</v>
      </c>
      <c r="C21" s="418" t="str">
        <f>IFERROR(C22*'Project Info'!$E$31/SUM('Project Info'!$E$31:$E$32),"")</f>
        <v/>
      </c>
      <c r="D21" s="361"/>
      <c r="E21" s="361"/>
      <c r="F21" s="361"/>
      <c r="G21" s="361"/>
      <c r="H21" s="361"/>
    </row>
    <row r="22" spans="2:8" s="421" customFormat="1" ht="20.25" thickTop="1" thickBot="1">
      <c r="B22" s="417" t="s">
        <v>167</v>
      </c>
      <c r="C22" s="418" t="str">
        <f>IFERROR(IF('Calculations &lt;HIDE&gt;'!C48=0,"",'Calculations &lt;HIDE&gt;'!C48),"")</f>
        <v/>
      </c>
      <c r="D22" s="361"/>
      <c r="E22" s="361"/>
      <c r="F22" s="361"/>
      <c r="G22" s="361"/>
      <c r="H22" s="361"/>
    </row>
    <row r="23" spans="2:8" s="421" customFormat="1" ht="20.25" thickTop="1" thickBot="1">
      <c r="B23" s="422" t="s">
        <v>168</v>
      </c>
      <c r="C23" s="418" t="str">
        <f>IFERROR(C22/C12*1000000,"")</f>
        <v/>
      </c>
      <c r="D23" s="361"/>
      <c r="E23" s="361"/>
      <c r="F23" s="361"/>
      <c r="G23" s="361"/>
      <c r="H23" s="361"/>
    </row>
    <row r="24" spans="2:8" s="421" customFormat="1" ht="20.25" thickTop="1" thickBot="1">
      <c r="B24" s="423" t="s">
        <v>169</v>
      </c>
      <c r="C24" s="418" t="str">
        <f>IFERROR(C22/C15*1000000,"")</f>
        <v/>
      </c>
      <c r="D24" s="361"/>
      <c r="E24" s="361"/>
      <c r="F24" s="361"/>
      <c r="G24" s="361"/>
      <c r="H24" s="361"/>
    </row>
    <row r="25" spans="2:8" ht="15" customHeight="1" thickTop="1">
      <c r="B25" s="20"/>
      <c r="C25" s="20"/>
      <c r="D25" s="18"/>
      <c r="E25" s="18"/>
      <c r="F25" s="18"/>
      <c r="G25" s="18"/>
      <c r="H25" s="18"/>
    </row>
    <row r="26" spans="2:8" ht="15" customHeight="1">
      <c r="B26" s="20"/>
      <c r="C26" s="20"/>
      <c r="D26" s="18"/>
      <c r="E26" s="18"/>
      <c r="F26" s="18"/>
      <c r="G26" s="18"/>
      <c r="H26" s="18"/>
    </row>
    <row r="27" spans="2:8" ht="15" customHeight="1">
      <c r="B27" s="20"/>
      <c r="C27" s="20"/>
      <c r="D27" s="18"/>
      <c r="E27" s="18"/>
      <c r="F27" s="18"/>
      <c r="G27" s="18"/>
      <c r="H27" s="18"/>
    </row>
    <row r="28" spans="2:8" ht="15" customHeight="1">
      <c r="B28" s="20"/>
      <c r="C28" s="20"/>
      <c r="D28" s="18"/>
      <c r="E28" s="18"/>
      <c r="F28" s="18"/>
      <c r="G28" s="18"/>
      <c r="H28" s="18"/>
    </row>
    <row r="29" spans="2:8" ht="15" customHeight="1">
      <c r="B29" s="20"/>
      <c r="C29" s="20"/>
      <c r="D29" s="18"/>
      <c r="E29" s="18"/>
      <c r="F29" s="18"/>
      <c r="G29" s="18"/>
      <c r="H29" s="18"/>
    </row>
    <row r="30" spans="2:8" ht="15" customHeight="1">
      <c r="B30" s="20"/>
      <c r="C30" s="20"/>
      <c r="D30" s="18"/>
      <c r="E30" s="18"/>
      <c r="F30" s="18"/>
      <c r="G30" s="18"/>
      <c r="H30" s="18"/>
    </row>
    <row r="31" spans="2:8" ht="15" customHeight="1">
      <c r="B31" s="33"/>
      <c r="C31" s="33"/>
      <c r="D31" s="18"/>
      <c r="E31" s="18"/>
      <c r="F31" s="18"/>
      <c r="G31" s="18"/>
      <c r="H31" s="18"/>
    </row>
    <row r="32" spans="2:8" ht="15" customHeight="1">
      <c r="B32" s="116"/>
      <c r="C32" s="116"/>
      <c r="D32" s="18"/>
      <c r="E32" s="18"/>
      <c r="F32" s="18"/>
      <c r="G32" s="18"/>
      <c r="H32" s="18"/>
    </row>
    <row r="33" spans="2:8" ht="15" customHeight="1">
      <c r="B33" s="20"/>
      <c r="C33" s="20"/>
      <c r="D33" s="18"/>
      <c r="E33" s="18"/>
      <c r="F33" s="18"/>
      <c r="G33" s="18"/>
      <c r="H33" s="18"/>
    </row>
    <row r="34" spans="2:8" ht="15" customHeight="1">
      <c r="B34" s="20"/>
      <c r="C34" s="20"/>
      <c r="D34" s="18"/>
      <c r="E34" s="18"/>
      <c r="F34" s="18"/>
      <c r="G34" s="18"/>
      <c r="H34" s="18"/>
    </row>
    <row r="35" spans="2:8" ht="15" customHeight="1">
      <c r="B35" s="20"/>
      <c r="C35" s="20"/>
      <c r="D35" s="18"/>
      <c r="E35" s="18"/>
      <c r="F35" s="18"/>
      <c r="G35" s="18"/>
      <c r="H35" s="18"/>
    </row>
    <row r="36" spans="2:8" ht="15" customHeight="1">
      <c r="B36" s="20"/>
      <c r="C36" s="20"/>
      <c r="D36" s="18"/>
      <c r="E36" s="18"/>
      <c r="F36" s="18"/>
      <c r="G36" s="18"/>
      <c r="H36" s="18"/>
    </row>
    <row r="37" spans="2:8" ht="15" customHeight="1">
      <c r="B37" s="20"/>
      <c r="C37" s="20"/>
      <c r="D37" s="18"/>
      <c r="E37" s="18"/>
      <c r="F37" s="18"/>
      <c r="G37" s="18"/>
      <c r="H37" s="18"/>
    </row>
    <row r="38" spans="2:8" ht="15" customHeight="1">
      <c r="B38" s="20"/>
      <c r="C38" s="20"/>
      <c r="D38" s="18"/>
      <c r="E38" s="18"/>
      <c r="F38" s="18"/>
      <c r="G38" s="18"/>
      <c r="H38" s="18"/>
    </row>
    <row r="39" spans="2:8" ht="15" customHeight="1">
      <c r="B39" s="20"/>
      <c r="C39" s="20"/>
      <c r="D39" s="18"/>
      <c r="E39" s="18"/>
      <c r="F39" s="18"/>
      <c r="G39" s="18"/>
      <c r="H39" s="18"/>
    </row>
    <row r="40" spans="2:8" ht="15" customHeight="1">
      <c r="B40" s="20"/>
      <c r="C40" s="20"/>
      <c r="D40" s="18"/>
      <c r="E40" s="18"/>
      <c r="F40" s="18"/>
      <c r="G40" s="18"/>
      <c r="H40" s="18"/>
    </row>
    <row r="41" spans="2:8" ht="15" customHeight="1">
      <c r="B41" s="18"/>
      <c r="C41" s="18"/>
      <c r="D41" s="18"/>
      <c r="E41" s="18"/>
      <c r="F41" s="18"/>
      <c r="G41" s="18"/>
      <c r="H41" s="18"/>
    </row>
    <row r="42" spans="2:8" ht="15" customHeight="1">
      <c r="B42" s="18"/>
      <c r="C42" s="18"/>
      <c r="D42" s="18"/>
      <c r="E42" s="18"/>
      <c r="F42" s="18"/>
      <c r="G42" s="18"/>
      <c r="H42" s="18"/>
    </row>
    <row r="43" spans="2:8" ht="15" customHeight="1">
      <c r="B43" s="23"/>
      <c r="C43" s="23"/>
      <c r="D43" s="18"/>
      <c r="E43" s="18"/>
      <c r="F43" s="18"/>
      <c r="G43" s="18"/>
      <c r="H43" s="18"/>
    </row>
    <row r="44" spans="2:8" ht="15" customHeight="1">
      <c r="B44" s="10"/>
      <c r="C44" s="10"/>
      <c r="D44" s="18"/>
      <c r="E44" s="18"/>
      <c r="F44" s="18"/>
      <c r="G44" s="18"/>
      <c r="H44" s="18"/>
    </row>
    <row r="45" spans="2:8" ht="15" customHeight="1">
      <c r="B45" s="10"/>
      <c r="C45" s="10"/>
      <c r="D45" s="18"/>
      <c r="E45" s="18"/>
      <c r="F45" s="18"/>
      <c r="G45" s="18"/>
      <c r="H45" s="18"/>
    </row>
    <row r="46" spans="2:8" ht="15" customHeight="1">
      <c r="B46" s="10"/>
      <c r="C46" s="10"/>
      <c r="D46" s="18"/>
      <c r="E46" s="18"/>
      <c r="F46" s="18"/>
      <c r="G46" s="18"/>
      <c r="H46" s="18"/>
    </row>
    <row r="47" spans="2:8" ht="15" customHeight="1">
      <c r="D47" s="18"/>
      <c r="E47" s="18"/>
      <c r="F47" s="18"/>
      <c r="G47" s="18"/>
      <c r="H47" s="18"/>
    </row>
    <row r="48" spans="2:8" ht="15" customHeight="1">
      <c r="D48" s="18"/>
      <c r="E48" s="18"/>
      <c r="F48" s="18"/>
      <c r="G48" s="18"/>
      <c r="H48" s="18"/>
    </row>
    <row r="49" spans="4:8" ht="15" customHeight="1">
      <c r="D49" s="18"/>
      <c r="E49" s="18"/>
      <c r="F49" s="18"/>
      <c r="G49" s="18"/>
      <c r="H49" s="18"/>
    </row>
    <row r="50" spans="4:8" ht="15" customHeight="1">
      <c r="D50" s="18"/>
      <c r="E50" s="18"/>
      <c r="F50" s="18"/>
      <c r="G50" s="18"/>
      <c r="H50" s="18"/>
    </row>
    <row r="51" spans="4:8" ht="15" customHeight="1">
      <c r="D51" s="18"/>
      <c r="E51" s="18"/>
      <c r="F51" s="18"/>
      <c r="G51" s="18"/>
      <c r="H51" s="18"/>
    </row>
    <row r="52" spans="4:8" ht="15" customHeight="1">
      <c r="D52" s="18"/>
      <c r="E52" s="18"/>
      <c r="F52" s="18"/>
      <c r="G52" s="18"/>
      <c r="H52" s="18"/>
    </row>
    <row r="53" spans="4:8" ht="15" customHeight="1">
      <c r="D53" s="18"/>
      <c r="E53" s="18"/>
      <c r="F53" s="18"/>
      <c r="G53" s="18"/>
      <c r="H53" s="18"/>
    </row>
    <row r="54" spans="4:8" ht="15" customHeight="1">
      <c r="D54" s="18"/>
      <c r="E54" s="18"/>
      <c r="F54" s="18"/>
      <c r="G54" s="18"/>
      <c r="H54" s="18"/>
    </row>
    <row r="55" spans="4:8" ht="15" customHeight="1">
      <c r="D55" s="18"/>
      <c r="E55" s="18"/>
      <c r="F55" s="18"/>
      <c r="G55" s="18"/>
      <c r="H55" s="18"/>
    </row>
    <row r="56" spans="4:8" ht="15" customHeight="1">
      <c r="D56" s="18"/>
      <c r="E56" s="18"/>
      <c r="F56" s="18"/>
      <c r="G56" s="18"/>
      <c r="H56" s="18"/>
    </row>
    <row r="57" spans="4:8" ht="15" customHeight="1">
      <c r="D57" s="18"/>
      <c r="E57" s="18"/>
      <c r="F57" s="18"/>
      <c r="G57" s="18"/>
      <c r="H57" s="18"/>
    </row>
    <row r="58" spans="4:8" ht="15" customHeight="1">
      <c r="D58" s="18"/>
      <c r="E58" s="18"/>
      <c r="F58" s="18"/>
      <c r="G58" s="18"/>
      <c r="H58" s="18"/>
    </row>
    <row r="59" spans="4:8" ht="15" customHeight="1">
      <c r="D59" s="18"/>
      <c r="E59" s="18"/>
      <c r="F59" s="18"/>
      <c r="G59" s="18"/>
      <c r="H59" s="18"/>
    </row>
    <row r="60" spans="4:8" ht="15" customHeight="1">
      <c r="D60" s="18"/>
      <c r="E60" s="18"/>
      <c r="F60" s="18"/>
      <c r="G60" s="18"/>
      <c r="H60" s="18"/>
    </row>
    <row r="61" spans="4:8" ht="15" customHeight="1">
      <c r="D61" s="18"/>
      <c r="E61" s="18"/>
      <c r="F61" s="18"/>
      <c r="G61" s="18"/>
      <c r="H61" s="18"/>
    </row>
    <row r="62" spans="4:8" ht="15" customHeight="1">
      <c r="D62" s="18"/>
      <c r="E62" s="18"/>
      <c r="F62" s="18"/>
      <c r="G62" s="18"/>
      <c r="H62" s="18"/>
    </row>
    <row r="63" spans="4:8" ht="15" customHeight="1">
      <c r="D63" s="18"/>
      <c r="E63" s="18"/>
      <c r="F63" s="18"/>
      <c r="G63" s="18"/>
      <c r="H63" s="18"/>
    </row>
    <row r="64" spans="4:8" ht="15.75">
      <c r="D64" s="18"/>
      <c r="E64" s="18"/>
      <c r="F64" s="18"/>
      <c r="G64" s="18"/>
      <c r="H64" s="18"/>
    </row>
    <row r="65" spans="4:8" ht="15.75">
      <c r="D65" s="18"/>
      <c r="E65" s="18"/>
      <c r="F65" s="18"/>
      <c r="G65" s="18"/>
      <c r="H65" s="18"/>
    </row>
    <row r="66" spans="4:8" ht="15.75">
      <c r="D66" s="18"/>
      <c r="E66" s="18"/>
      <c r="F66" s="18"/>
      <c r="G66" s="18"/>
      <c r="H66" s="18"/>
    </row>
    <row r="67" spans="4:8" ht="15.75">
      <c r="D67" s="18"/>
      <c r="E67" s="18"/>
      <c r="F67" s="18"/>
      <c r="G67" s="18"/>
      <c r="H67" s="18"/>
    </row>
    <row r="68" spans="4:8" ht="15.75">
      <c r="D68" s="18"/>
      <c r="E68" s="18"/>
      <c r="F68" s="18"/>
      <c r="G68" s="18"/>
      <c r="H68" s="18"/>
    </row>
    <row r="69" spans="4:8" ht="15.75">
      <c r="D69" s="18"/>
      <c r="E69" s="18"/>
      <c r="F69" s="18"/>
      <c r="G69" s="18"/>
      <c r="H69" s="18"/>
    </row>
    <row r="70" spans="4:8" ht="15.75">
      <c r="D70" s="18"/>
      <c r="E70" s="18"/>
      <c r="F70" s="18"/>
      <c r="G70" s="18"/>
      <c r="H70" s="18"/>
    </row>
    <row r="71" spans="4:8" ht="15.75">
      <c r="D71" s="18"/>
      <c r="E71" s="18"/>
      <c r="F71" s="18"/>
      <c r="G71" s="18"/>
      <c r="H71" s="18"/>
    </row>
    <row r="72" spans="4:8" ht="15.75">
      <c r="D72" s="18"/>
      <c r="E72" s="18"/>
      <c r="F72" s="18"/>
      <c r="G72" s="18"/>
      <c r="H72" s="18"/>
    </row>
    <row r="73" spans="4:8" ht="15.75">
      <c r="D73" s="18"/>
      <c r="E73" s="18"/>
      <c r="F73" s="18"/>
      <c r="G73" s="18"/>
      <c r="H73" s="18"/>
    </row>
    <row r="74" spans="4:8" ht="15.75">
      <c r="D74" s="18"/>
      <c r="E74" s="18"/>
      <c r="F74" s="18"/>
      <c r="G74" s="18"/>
      <c r="H74" s="18"/>
    </row>
    <row r="75" spans="4:8" ht="15.75">
      <c r="D75" s="18"/>
      <c r="E75" s="18"/>
      <c r="F75" s="18"/>
      <c r="G75" s="18"/>
      <c r="H75" s="18"/>
    </row>
    <row r="76" spans="4:8" ht="15.75">
      <c r="D76" s="18"/>
      <c r="E76" s="18"/>
      <c r="F76" s="18"/>
      <c r="G76" s="18"/>
      <c r="H76" s="18"/>
    </row>
    <row r="77" spans="4:8" ht="15.75">
      <c r="D77" s="18"/>
      <c r="E77" s="18"/>
      <c r="F77" s="18"/>
      <c r="G77" s="18"/>
      <c r="H77" s="18"/>
    </row>
    <row r="78" spans="4:8" ht="15.75">
      <c r="D78" s="18"/>
      <c r="E78" s="18"/>
      <c r="F78" s="18"/>
      <c r="G78" s="18"/>
      <c r="H78" s="18"/>
    </row>
    <row r="79" spans="4:8" ht="15.75">
      <c r="D79" s="18"/>
      <c r="E79" s="18"/>
      <c r="F79" s="18"/>
      <c r="G79" s="18"/>
      <c r="H79" s="18"/>
    </row>
    <row r="80" spans="4:8" ht="15.75">
      <c r="D80" s="18"/>
      <c r="E80" s="18"/>
      <c r="F80" s="18"/>
      <c r="G80" s="18"/>
      <c r="H80" s="18"/>
    </row>
    <row r="81" spans="4:8" ht="15.75">
      <c r="D81" s="18"/>
      <c r="E81" s="18"/>
      <c r="F81" s="18"/>
      <c r="G81" s="18"/>
      <c r="H81" s="18"/>
    </row>
    <row r="82" spans="4:8" ht="15.75">
      <c r="D82" s="18"/>
      <c r="E82" s="18"/>
      <c r="F82" s="18"/>
      <c r="G82" s="18"/>
      <c r="H82" s="18"/>
    </row>
    <row r="83" spans="4:8" ht="15.75">
      <c r="D83" s="18"/>
      <c r="E83" s="18"/>
      <c r="F83" s="18"/>
      <c r="G83" s="18"/>
      <c r="H83" s="18"/>
    </row>
    <row r="84" spans="4:8" ht="15.75">
      <c r="D84" s="18"/>
      <c r="E84" s="18"/>
      <c r="F84" s="18"/>
      <c r="G84" s="18"/>
      <c r="H84" s="18"/>
    </row>
    <row r="85" spans="4:8" ht="15.75">
      <c r="D85" s="18"/>
      <c r="E85" s="18"/>
      <c r="F85" s="18"/>
      <c r="G85" s="18"/>
      <c r="H85" s="18"/>
    </row>
    <row r="86" spans="4:8" ht="15.75">
      <c r="D86" s="18"/>
      <c r="E86" s="18"/>
      <c r="F86" s="18"/>
      <c r="G86" s="18"/>
      <c r="H86" s="18"/>
    </row>
    <row r="87" spans="4:8" ht="15.75">
      <c r="D87" s="18"/>
      <c r="E87" s="18"/>
      <c r="F87" s="18"/>
      <c r="G87" s="18"/>
      <c r="H87" s="18"/>
    </row>
    <row r="88" spans="4:8" ht="15.75">
      <c r="D88" s="18"/>
      <c r="E88" s="18"/>
      <c r="F88" s="18"/>
      <c r="G88" s="18"/>
      <c r="H88" s="18"/>
    </row>
    <row r="89" spans="4:8" ht="15.75">
      <c r="D89" s="18"/>
      <c r="E89" s="18"/>
      <c r="F89" s="18"/>
      <c r="G89" s="18"/>
      <c r="H89" s="18"/>
    </row>
    <row r="90" spans="4:8" ht="15.75">
      <c r="D90" s="18"/>
      <c r="E90" s="18"/>
      <c r="F90" s="18"/>
      <c r="G90" s="18"/>
      <c r="H90" s="18"/>
    </row>
    <row r="91" spans="4:8" ht="15.75">
      <c r="D91" s="18"/>
      <c r="E91" s="18"/>
      <c r="F91" s="18"/>
      <c r="G91" s="18"/>
      <c r="H91" s="18"/>
    </row>
    <row r="92" spans="4:8" ht="15.75">
      <c r="D92" s="18"/>
      <c r="E92" s="18"/>
      <c r="F92" s="18"/>
      <c r="G92" s="18"/>
      <c r="H92" s="18"/>
    </row>
    <row r="93" spans="4:8" ht="15.75">
      <c r="D93" s="18"/>
      <c r="E93" s="18"/>
      <c r="F93" s="18"/>
      <c r="G93" s="18"/>
      <c r="H93" s="18"/>
    </row>
    <row r="94" spans="4:8" ht="15.75">
      <c r="D94" s="18"/>
      <c r="E94" s="18"/>
      <c r="F94" s="18"/>
      <c r="G94" s="18"/>
      <c r="H94" s="18"/>
    </row>
    <row r="95" spans="4:8" ht="15.75">
      <c r="D95" s="18"/>
      <c r="E95" s="18"/>
      <c r="F95" s="18"/>
      <c r="G95" s="18"/>
      <c r="H95" s="18"/>
    </row>
    <row r="96" spans="4:8" ht="15.75">
      <c r="D96" s="18"/>
      <c r="E96" s="18"/>
      <c r="F96" s="18"/>
      <c r="G96" s="18"/>
      <c r="H96" s="18"/>
    </row>
    <row r="97" spans="4:8" ht="15.75">
      <c r="D97" s="18"/>
      <c r="E97" s="18"/>
      <c r="F97" s="18"/>
      <c r="G97" s="18"/>
      <c r="H97" s="18"/>
    </row>
    <row r="98" spans="4:8" ht="15.75">
      <c r="D98" s="18"/>
      <c r="E98" s="18"/>
      <c r="F98" s="18"/>
      <c r="G98" s="18"/>
      <c r="H98" s="18"/>
    </row>
    <row r="99" spans="4:8" ht="15.75">
      <c r="D99" s="18"/>
      <c r="E99" s="18"/>
      <c r="F99" s="18"/>
      <c r="G99" s="18"/>
      <c r="H99" s="18"/>
    </row>
    <row r="100" spans="4:8" ht="15.75">
      <c r="D100" s="18"/>
      <c r="E100" s="18"/>
      <c r="F100" s="18"/>
      <c r="G100" s="18"/>
      <c r="H100" s="18"/>
    </row>
    <row r="101" spans="4:8" ht="15.75">
      <c r="D101" s="18"/>
      <c r="E101" s="18"/>
      <c r="F101" s="18"/>
      <c r="G101" s="18"/>
      <c r="H101" s="18"/>
    </row>
    <row r="102" spans="4:8" ht="15.75">
      <c r="D102" s="18"/>
      <c r="E102" s="18"/>
      <c r="F102" s="18"/>
      <c r="G102" s="18"/>
      <c r="H102" s="18"/>
    </row>
    <row r="103" spans="4:8" ht="15.75">
      <c r="D103" s="18"/>
      <c r="E103" s="18"/>
      <c r="F103" s="18"/>
      <c r="G103" s="18"/>
      <c r="H103" s="18"/>
    </row>
    <row r="104" spans="4:8" ht="15.75">
      <c r="D104" s="18"/>
      <c r="E104" s="18"/>
      <c r="F104" s="18"/>
      <c r="G104" s="18"/>
      <c r="H104" s="18"/>
    </row>
    <row r="105" spans="4:8" ht="15.75">
      <c r="D105" s="18"/>
      <c r="E105" s="18"/>
      <c r="F105" s="18"/>
      <c r="G105" s="18"/>
      <c r="H105" s="18"/>
    </row>
    <row r="106" spans="4:8" ht="15.75">
      <c r="D106" s="18"/>
      <c r="E106" s="18"/>
      <c r="F106" s="18"/>
      <c r="G106" s="18"/>
      <c r="H106" s="18"/>
    </row>
    <row r="107" spans="4:8" ht="15.75">
      <c r="D107" s="18"/>
      <c r="E107" s="18"/>
      <c r="F107" s="18"/>
      <c r="G107" s="18"/>
      <c r="H107" s="18"/>
    </row>
    <row r="108" spans="4:8" ht="15.75">
      <c r="D108" s="18"/>
      <c r="E108" s="18"/>
      <c r="F108" s="18"/>
      <c r="G108" s="18"/>
      <c r="H108" s="18"/>
    </row>
    <row r="109" spans="4:8" ht="15.75">
      <c r="D109" s="18"/>
      <c r="E109" s="18"/>
      <c r="F109" s="18"/>
      <c r="G109" s="18"/>
      <c r="H109" s="18"/>
    </row>
    <row r="110" spans="4:8" ht="15.75">
      <c r="D110" s="18"/>
      <c r="E110" s="18"/>
      <c r="F110" s="18"/>
      <c r="G110" s="18"/>
      <c r="H110" s="18"/>
    </row>
    <row r="111" spans="4:8" ht="15.75">
      <c r="D111" s="18"/>
      <c r="E111" s="18"/>
      <c r="F111" s="18"/>
      <c r="G111" s="18"/>
      <c r="H111" s="18"/>
    </row>
    <row r="112" spans="4:8" ht="15.75">
      <c r="D112" s="18"/>
      <c r="E112" s="18"/>
      <c r="F112" s="18"/>
      <c r="G112" s="18"/>
      <c r="H112" s="18"/>
    </row>
    <row r="113" spans="4:8" ht="15.75">
      <c r="D113" s="18"/>
      <c r="E113" s="18"/>
      <c r="F113" s="18"/>
      <c r="G113" s="18"/>
      <c r="H113" s="18"/>
    </row>
    <row r="114" spans="4:8" ht="15.75">
      <c r="D114" s="18"/>
      <c r="E114" s="18"/>
      <c r="F114" s="18"/>
      <c r="G114" s="18"/>
      <c r="H114" s="18"/>
    </row>
    <row r="115" spans="4:8" ht="15.75">
      <c r="D115" s="18"/>
      <c r="E115" s="18"/>
      <c r="F115" s="18"/>
      <c r="G115" s="18"/>
      <c r="H115" s="18"/>
    </row>
    <row r="116" spans="4:8" ht="15.75">
      <c r="D116" s="18"/>
      <c r="E116" s="18"/>
      <c r="F116" s="18"/>
      <c r="G116" s="18"/>
      <c r="H116" s="18"/>
    </row>
    <row r="117" spans="4:8" ht="15.75">
      <c r="D117" s="18"/>
      <c r="E117" s="18"/>
      <c r="F117" s="18"/>
      <c r="G117" s="18"/>
      <c r="H117" s="18"/>
    </row>
    <row r="118" spans="4:8" ht="15.75">
      <c r="D118" s="18"/>
      <c r="E118" s="18"/>
      <c r="F118" s="18"/>
      <c r="G118" s="18"/>
      <c r="H118" s="18"/>
    </row>
    <row r="119" spans="4:8" ht="15.75">
      <c r="D119" s="18"/>
      <c r="E119" s="18"/>
      <c r="F119" s="18"/>
      <c r="G119" s="18"/>
      <c r="H119" s="18"/>
    </row>
    <row r="120" spans="4:8" ht="15.75">
      <c r="D120" s="18"/>
      <c r="E120" s="18"/>
      <c r="F120" s="18"/>
      <c r="G120" s="18"/>
      <c r="H120" s="18"/>
    </row>
    <row r="121" spans="4:8" ht="15.75">
      <c r="D121" s="18"/>
      <c r="E121" s="18"/>
      <c r="F121" s="18"/>
      <c r="G121" s="18"/>
      <c r="H121" s="18"/>
    </row>
    <row r="122" spans="4:8" ht="15.75">
      <c r="D122" s="18"/>
      <c r="E122" s="18"/>
      <c r="F122" s="18"/>
      <c r="G122" s="18"/>
      <c r="H122" s="18"/>
    </row>
    <row r="123" spans="4:8" ht="15.75">
      <c r="D123" s="18"/>
      <c r="E123" s="18"/>
      <c r="F123" s="18"/>
      <c r="G123" s="18"/>
      <c r="H123" s="18"/>
    </row>
    <row r="124" spans="4:8" ht="15.75">
      <c r="D124" s="18"/>
      <c r="E124" s="18"/>
      <c r="F124" s="18"/>
      <c r="G124" s="18"/>
      <c r="H124" s="18"/>
    </row>
    <row r="125" spans="4:8" ht="15.75">
      <c r="D125" s="18"/>
      <c r="E125" s="18"/>
      <c r="F125" s="18"/>
      <c r="G125" s="18"/>
      <c r="H125" s="18"/>
    </row>
    <row r="126" spans="4:8" ht="15.75">
      <c r="D126" s="18"/>
      <c r="E126" s="18"/>
      <c r="F126" s="18"/>
      <c r="G126" s="18"/>
      <c r="H126" s="18"/>
    </row>
    <row r="127" spans="4:8" ht="15.75">
      <c r="D127" s="18"/>
      <c r="E127" s="18"/>
      <c r="F127" s="18"/>
      <c r="G127" s="18"/>
      <c r="H127" s="18"/>
    </row>
    <row r="128" spans="4:8" ht="15.75">
      <c r="D128" s="18"/>
      <c r="E128" s="18"/>
      <c r="F128" s="18"/>
      <c r="G128" s="18"/>
      <c r="H128" s="18"/>
    </row>
    <row r="129" spans="4:8" ht="15.75">
      <c r="D129" s="18"/>
      <c r="E129" s="18"/>
      <c r="F129" s="18"/>
      <c r="G129" s="18"/>
      <c r="H129" s="18"/>
    </row>
    <row r="130" spans="4:8" ht="15.75">
      <c r="D130" s="18"/>
      <c r="E130" s="18"/>
      <c r="F130" s="18"/>
      <c r="G130" s="18"/>
      <c r="H130" s="18"/>
    </row>
    <row r="131" spans="4:8" ht="15.75">
      <c r="D131" s="18"/>
      <c r="E131" s="18"/>
      <c r="F131" s="18"/>
      <c r="G131" s="18"/>
      <c r="H131" s="18"/>
    </row>
    <row r="132" spans="4:8" ht="15.75">
      <c r="D132" s="18"/>
      <c r="E132" s="18"/>
      <c r="F132" s="18"/>
      <c r="G132" s="18"/>
      <c r="H132" s="18"/>
    </row>
    <row r="133" spans="4:8" ht="15.75">
      <c r="D133" s="18"/>
      <c r="E133" s="18"/>
      <c r="F133" s="18"/>
      <c r="G133" s="18"/>
      <c r="H133" s="18"/>
    </row>
    <row r="134" spans="4:8" ht="15.75">
      <c r="D134" s="18"/>
      <c r="E134" s="18"/>
      <c r="F134" s="18"/>
      <c r="G134" s="18"/>
      <c r="H134" s="18"/>
    </row>
    <row r="135" spans="4:8" ht="15.75">
      <c r="D135" s="18"/>
      <c r="E135" s="18"/>
      <c r="F135" s="18"/>
      <c r="G135" s="18"/>
      <c r="H135" s="18"/>
    </row>
    <row r="136" spans="4:8" ht="15.75">
      <c r="D136" s="18"/>
      <c r="E136" s="18"/>
      <c r="F136" s="18"/>
      <c r="G136" s="18"/>
      <c r="H136" s="18"/>
    </row>
    <row r="137" spans="4:8" ht="15.75">
      <c r="D137" s="18"/>
      <c r="E137" s="18"/>
      <c r="F137" s="18"/>
      <c r="G137" s="18"/>
      <c r="H137" s="18"/>
    </row>
    <row r="138" spans="4:8" ht="15.75">
      <c r="D138" s="18"/>
      <c r="E138" s="18"/>
      <c r="F138" s="18"/>
      <c r="G138" s="18"/>
      <c r="H138" s="18"/>
    </row>
    <row r="139" spans="4:8" ht="15.75">
      <c r="D139" s="18"/>
      <c r="E139" s="18"/>
      <c r="F139" s="18"/>
      <c r="G139" s="18"/>
      <c r="H139" s="18"/>
    </row>
    <row r="140" spans="4:8" ht="15.75">
      <c r="D140" s="18"/>
      <c r="E140" s="18"/>
      <c r="F140" s="18"/>
      <c r="G140" s="18"/>
      <c r="H140" s="18"/>
    </row>
    <row r="141" spans="4:8" ht="15.75">
      <c r="D141" s="18"/>
      <c r="E141" s="18"/>
      <c r="F141" s="18"/>
      <c r="G141" s="18"/>
      <c r="H141" s="18"/>
    </row>
    <row r="142" spans="4:8" ht="15.75">
      <c r="D142" s="18"/>
      <c r="E142" s="18"/>
      <c r="F142" s="18"/>
      <c r="G142" s="18"/>
      <c r="H142" s="18"/>
    </row>
    <row r="143" spans="4:8" ht="15.75">
      <c r="D143" s="18"/>
      <c r="E143" s="18"/>
      <c r="F143" s="18"/>
      <c r="G143" s="18"/>
      <c r="H143" s="18"/>
    </row>
    <row r="144" spans="4:8" ht="15.75">
      <c r="D144" s="18"/>
      <c r="E144" s="18"/>
      <c r="F144" s="18"/>
      <c r="G144" s="18"/>
      <c r="H144" s="18"/>
    </row>
    <row r="145" spans="4:8" ht="15.75">
      <c r="D145" s="18"/>
      <c r="E145" s="18"/>
      <c r="F145" s="18"/>
      <c r="G145" s="18"/>
      <c r="H145" s="18"/>
    </row>
    <row r="146" spans="4:8" ht="15.75">
      <c r="D146" s="18"/>
      <c r="E146" s="18"/>
      <c r="F146" s="18"/>
      <c r="G146" s="18"/>
      <c r="H146" s="18"/>
    </row>
    <row r="147" spans="4:8" ht="15.75">
      <c r="D147" s="18"/>
      <c r="E147" s="18"/>
      <c r="F147" s="18"/>
      <c r="G147" s="18"/>
      <c r="H147" s="18"/>
    </row>
    <row r="148" spans="4:8" ht="15.75">
      <c r="D148" s="18"/>
      <c r="E148" s="18"/>
      <c r="F148" s="18"/>
      <c r="G148" s="18"/>
      <c r="H148" s="18"/>
    </row>
    <row r="149" spans="4:8" ht="15.75">
      <c r="D149" s="18"/>
      <c r="E149" s="18"/>
      <c r="F149" s="18"/>
      <c r="G149" s="18"/>
      <c r="H149" s="18"/>
    </row>
    <row r="150" spans="4:8" ht="15.75">
      <c r="D150" s="18"/>
      <c r="E150" s="18"/>
      <c r="F150" s="18"/>
      <c r="G150" s="18"/>
      <c r="H150" s="18"/>
    </row>
    <row r="151" spans="4:8" ht="15.75">
      <c r="D151" s="18"/>
      <c r="E151" s="18"/>
      <c r="F151" s="18"/>
      <c r="G151" s="18"/>
      <c r="H151" s="18"/>
    </row>
    <row r="152" spans="4:8" ht="15.75">
      <c r="D152" s="18"/>
      <c r="E152" s="18"/>
      <c r="F152" s="18"/>
      <c r="G152" s="18"/>
      <c r="H152" s="18"/>
    </row>
    <row r="153" spans="4:8" ht="15.75">
      <c r="D153" s="18"/>
      <c r="E153" s="18"/>
      <c r="F153" s="18"/>
      <c r="G153" s="18"/>
      <c r="H153" s="18"/>
    </row>
    <row r="154" spans="4:8" ht="15.75">
      <c r="D154" s="18"/>
      <c r="E154" s="18"/>
      <c r="F154" s="18"/>
      <c r="G154" s="18"/>
      <c r="H154" s="18"/>
    </row>
    <row r="155" spans="4:8" ht="15.75">
      <c r="D155" s="18"/>
      <c r="E155" s="18"/>
      <c r="F155" s="18"/>
      <c r="G155" s="18"/>
      <c r="H155" s="18"/>
    </row>
    <row r="156" spans="4:8" ht="15.75">
      <c r="D156" s="18"/>
      <c r="E156" s="18"/>
      <c r="F156" s="18"/>
      <c r="G156" s="18"/>
      <c r="H156" s="18"/>
    </row>
    <row r="157" spans="4:8" ht="15.75">
      <c r="D157" s="18"/>
      <c r="E157" s="18"/>
      <c r="F157" s="18"/>
      <c r="G157" s="18"/>
      <c r="H157" s="18"/>
    </row>
    <row r="158" spans="4:8" ht="15.75">
      <c r="D158" s="18"/>
      <c r="E158" s="18"/>
      <c r="F158" s="18"/>
      <c r="G158" s="18"/>
      <c r="H158" s="18"/>
    </row>
    <row r="159" spans="4:8" ht="15.75">
      <c r="D159" s="18"/>
      <c r="E159" s="18"/>
      <c r="F159" s="18"/>
      <c r="G159" s="18"/>
      <c r="H159" s="18"/>
    </row>
    <row r="160" spans="4:8" ht="15.75">
      <c r="D160" s="18"/>
      <c r="E160" s="18"/>
      <c r="F160" s="18"/>
      <c r="G160" s="18"/>
      <c r="H160" s="18"/>
    </row>
    <row r="161" spans="4:8" ht="15.75">
      <c r="D161" s="18"/>
      <c r="E161" s="18"/>
      <c r="F161" s="18"/>
      <c r="G161" s="18"/>
      <c r="H161" s="18"/>
    </row>
    <row r="162" spans="4:8" ht="15.75">
      <c r="D162" s="18"/>
      <c r="E162" s="18"/>
      <c r="F162" s="18"/>
      <c r="G162" s="18"/>
      <c r="H162" s="18"/>
    </row>
    <row r="163" spans="4:8" ht="15.75">
      <c r="D163" s="18"/>
      <c r="E163" s="18"/>
      <c r="F163" s="18"/>
      <c r="G163" s="18"/>
      <c r="H163" s="18"/>
    </row>
    <row r="164" spans="4:8" ht="15.75">
      <c r="D164" s="18"/>
      <c r="E164" s="18"/>
      <c r="F164" s="18"/>
      <c r="G164" s="18"/>
      <c r="H164" s="18"/>
    </row>
    <row r="165" spans="4:8" ht="15.75">
      <c r="D165" s="18"/>
      <c r="E165" s="18"/>
      <c r="F165" s="18"/>
      <c r="G165" s="18"/>
      <c r="H165" s="18"/>
    </row>
    <row r="166" spans="4:8" ht="15.75">
      <c r="D166" s="18"/>
      <c r="E166" s="18"/>
      <c r="F166" s="18"/>
      <c r="G166" s="18"/>
      <c r="H166" s="18"/>
    </row>
    <row r="167" spans="4:8" ht="15.75">
      <c r="D167" s="18"/>
      <c r="E167" s="18"/>
      <c r="F167" s="18"/>
      <c r="G167" s="18"/>
      <c r="H167" s="18"/>
    </row>
    <row r="168" spans="4:8" ht="15.75">
      <c r="D168" s="18"/>
      <c r="E168" s="18"/>
      <c r="F168" s="18"/>
      <c r="G168" s="18"/>
      <c r="H168" s="18"/>
    </row>
  </sheetData>
  <sheetProtection algorithmName="SHA-512" hashValue="7RckePaQV/Mo0mPv5/KNkd6KDeE5ML9jx8qDQCvSK0CswzpO+4KQAJVYEji/YrvskcK9bgW8W3CzPLoRx3Ec1g==" saltValue="sMfZ2frrbG81W0vqdqDfSg==" spinCount="100000" sheet="1" objects="1" scenarios="1"/>
  <pageMargins left="0.7" right="0.7" top="0.98479166666666695" bottom="0.75" header="0.3" footer="0.3"/>
  <pageSetup scale="71" fitToHeight="0" orientation="landscape" r:id="rId1"/>
  <headerFooter>
    <oddFooter>&amp;L&amp;"Avenir LT Std 35 Light,Regular"&amp;12&amp;K000000FINAL April 19, 2024&amp;C&amp;"Avenir LT Std 35 Light,Regular"&amp;12Page &amp;P of &amp;N&amp;R&amp;"Avenir LT Std 35 Light,Regular"&amp;12&amp;K000000&amp;A</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sheetPr>
  <dimension ref="A1:S160"/>
  <sheetViews>
    <sheetView showGridLines="0" zoomScaleNormal="100" workbookViewId="0"/>
  </sheetViews>
  <sheetFormatPr defaultColWidth="9.140625" defaultRowHeight="15"/>
  <cols>
    <col min="1" max="1" width="4.28515625" style="12" customWidth="1"/>
    <col min="2" max="2" width="98.42578125" style="12" customWidth="1"/>
    <col min="3" max="5" width="22.42578125" style="12" customWidth="1"/>
    <col min="6" max="6" width="4.28515625" style="12" customWidth="1"/>
    <col min="7" max="16384" width="9.140625" style="12"/>
  </cols>
  <sheetData>
    <row r="1" spans="1:6">
      <c r="A1" s="820" t="s">
        <v>751</v>
      </c>
    </row>
    <row r="2" spans="1:6" ht="18.75" customHeight="1">
      <c r="B2" s="11" t="s">
        <v>0</v>
      </c>
      <c r="C2" s="11"/>
      <c r="D2" s="11"/>
      <c r="E2" s="11"/>
    </row>
    <row r="3" spans="1:6" ht="15" customHeight="1">
      <c r="B3" s="117"/>
      <c r="C3" s="13"/>
      <c r="D3" s="13"/>
      <c r="E3" s="13"/>
    </row>
    <row r="4" spans="1:6" ht="18.75" customHeight="1">
      <c r="B4" s="11" t="s">
        <v>1</v>
      </c>
      <c r="C4" s="118"/>
      <c r="D4" s="118"/>
      <c r="E4" s="118"/>
    </row>
    <row r="5" spans="1:6" ht="18.75" customHeight="1">
      <c r="B5" s="14" t="s">
        <v>2</v>
      </c>
      <c r="C5" s="119"/>
      <c r="D5" s="119"/>
      <c r="E5" s="119"/>
    </row>
    <row r="6" spans="1:6" ht="15" customHeight="1">
      <c r="B6" s="15"/>
      <c r="C6" s="120"/>
      <c r="D6" s="120"/>
      <c r="E6" s="120"/>
    </row>
    <row r="7" spans="1:6" ht="15" customHeight="1">
      <c r="B7" s="11" t="s">
        <v>3</v>
      </c>
      <c r="C7" s="120"/>
      <c r="D7" s="120"/>
      <c r="E7" s="120"/>
    </row>
    <row r="8" spans="1:6" ht="18.75" customHeight="1">
      <c r="B8" s="14"/>
      <c r="C8" s="11"/>
      <c r="D8" s="11"/>
      <c r="E8" s="11"/>
    </row>
    <row r="9" spans="1:6" ht="15" customHeight="1" thickBot="1"/>
    <row r="10" spans="1:6" ht="17.25" thickTop="1" thickBot="1">
      <c r="B10" s="424" t="s">
        <v>157</v>
      </c>
      <c r="C10" s="208" t="str">
        <f>IF('Project Info'!E23:E23="","",'Project Info'!E23:E23)</f>
        <v/>
      </c>
      <c r="D10" s="206"/>
      <c r="E10" s="207"/>
    </row>
    <row r="11" spans="1:6" ht="15" customHeight="1" thickTop="1" thickBot="1"/>
    <row r="12" spans="1:6" ht="20.25" thickTop="1" thickBot="1">
      <c r="B12" s="425" t="s">
        <v>170</v>
      </c>
      <c r="C12" s="426"/>
      <c r="D12" s="426"/>
      <c r="E12" s="427"/>
    </row>
    <row r="13" spans="1:6" ht="17.25" thickTop="1" thickBot="1">
      <c r="B13" s="211"/>
      <c r="C13" s="428"/>
      <c r="D13" s="428"/>
      <c r="E13" s="429" t="s">
        <v>171</v>
      </c>
    </row>
    <row r="14" spans="1:6" ht="19.5" customHeight="1" thickTop="1" thickBot="1">
      <c r="B14" s="430" t="s">
        <v>172</v>
      </c>
      <c r="C14" s="238" t="str">
        <f>IFERROR(C25*'Project Info'!$E$31/SUM('Project Info'!$E$31:$E$32),"")</f>
        <v/>
      </c>
      <c r="D14" s="239"/>
      <c r="E14" s="240"/>
      <c r="F14" s="18"/>
    </row>
    <row r="15" spans="1:6" ht="19.5" customHeight="1" thickTop="1" thickBot="1">
      <c r="B15" s="430" t="s">
        <v>173</v>
      </c>
      <c r="C15" s="241" t="str">
        <f>IFERROR(C26*'Project Info'!$E$31/SUM('Project Info'!$E$31:$E$32),"")</f>
        <v/>
      </c>
      <c r="D15" s="242"/>
      <c r="E15" s="243"/>
      <c r="F15" s="18"/>
    </row>
    <row r="16" spans="1:6" ht="19.5" customHeight="1" thickTop="1" thickBot="1">
      <c r="B16" s="430" t="s">
        <v>174</v>
      </c>
      <c r="C16" s="241" t="str">
        <f>IFERROR(C27*'Project Info'!$E$31/SUM('Project Info'!$E$31:$E$32),"")</f>
        <v/>
      </c>
      <c r="D16" s="242"/>
      <c r="E16" s="243"/>
      <c r="F16" s="18"/>
    </row>
    <row r="17" spans="2:19" ht="19.5" customHeight="1" thickTop="1" thickBot="1">
      <c r="B17" s="431" t="s">
        <v>175</v>
      </c>
      <c r="C17" s="241" t="str">
        <f>IFERROR(C28*'Project Info'!$E$31/SUM('Project Info'!$E$31:$E$32),"")</f>
        <v/>
      </c>
      <c r="D17" s="242"/>
      <c r="E17" s="243"/>
      <c r="F17" s="18"/>
    </row>
    <row r="18" spans="2:19" ht="19.5" customHeight="1" thickTop="1" thickBot="1">
      <c r="B18" s="430" t="s">
        <v>176</v>
      </c>
      <c r="C18" s="241" t="str">
        <f>IFERROR(C29*'Project Info'!$E$31/SUM('Project Info'!$E$31:$E$32),"")</f>
        <v/>
      </c>
      <c r="D18" s="242"/>
      <c r="E18" s="243"/>
      <c r="F18" s="18"/>
    </row>
    <row r="19" spans="2:19" ht="17.25" thickTop="1" thickBot="1">
      <c r="B19" s="432" t="s">
        <v>177</v>
      </c>
      <c r="C19" s="237" t="s">
        <v>178</v>
      </c>
      <c r="D19" s="237" t="s">
        <v>179</v>
      </c>
      <c r="E19" s="237" t="s">
        <v>743</v>
      </c>
      <c r="F19" s="51"/>
    </row>
    <row r="20" spans="2:19" ht="19.5" customHeight="1" thickTop="1" thickBot="1">
      <c r="B20" s="417" t="s">
        <v>180</v>
      </c>
      <c r="C20" s="209" t="str">
        <f>IFERROR(C31*'Project Info'!$E$31/SUM('Project Info'!$E$31:$E$32),"")</f>
        <v/>
      </c>
      <c r="D20" s="209" t="str">
        <f>IFERROR(D31*'Project Info'!$E$31/SUM('Project Info'!$E$31:$E$32),"")</f>
        <v/>
      </c>
      <c r="E20" s="209" t="str">
        <f>IFERROR(E31*'Project Info'!$E$31/SUM('Project Info'!$E$31:$E$32),"")</f>
        <v/>
      </c>
    </row>
    <row r="21" spans="2:19" ht="19.5" customHeight="1" thickTop="1" thickBot="1">
      <c r="B21" s="417" t="s">
        <v>181</v>
      </c>
      <c r="C21" s="209" t="str">
        <f>IFERROR(C32*'Project Info'!$E$31/SUM('Project Info'!$E$31:$E$32),"")</f>
        <v/>
      </c>
      <c r="D21" s="209" t="str">
        <f>IFERROR(D32*'Project Info'!$E$31/SUM('Project Info'!$E$31:$E$32),"")</f>
        <v/>
      </c>
      <c r="E21" s="209" t="str">
        <f>IFERROR(E32*'Project Info'!$E$31/SUM('Project Info'!$E$31:$E$32),"")</f>
        <v/>
      </c>
    </row>
    <row r="22" spans="2:19" ht="20.25" thickTop="1" thickBot="1">
      <c r="B22" s="417" t="s">
        <v>182</v>
      </c>
      <c r="C22" s="209" t="str">
        <f>IFERROR(C33*'Project Info'!$E$31/SUM('Project Info'!$E$31:$E$32),"")</f>
        <v/>
      </c>
      <c r="D22" s="209" t="str">
        <f>IFERROR(D33*'Project Info'!$E$31/SUM('Project Info'!$E$31:$E$32),"")</f>
        <v/>
      </c>
      <c r="E22" s="209" t="str">
        <f>IFERROR(E33*'Project Info'!$E$31/SUM('Project Info'!$E$31:$E$32),"")</f>
        <v/>
      </c>
      <c r="F22" s="18"/>
      <c r="G22" s="18"/>
      <c r="H22" s="18"/>
      <c r="I22" s="18"/>
      <c r="J22" s="18"/>
      <c r="K22" s="18"/>
      <c r="L22" s="18"/>
      <c r="M22" s="18"/>
      <c r="N22" s="18"/>
      <c r="O22" s="18"/>
      <c r="P22" s="18"/>
      <c r="Q22" s="19"/>
      <c r="R22" s="19"/>
      <c r="S22" s="18"/>
    </row>
    <row r="23" spans="2:19" ht="20.25" thickTop="1" thickBot="1">
      <c r="B23" s="419" t="s">
        <v>183</v>
      </c>
      <c r="C23" s="210" t="str">
        <f>IFERROR(C34*'Project Info'!$E$31/SUM('Project Info'!$E$31:$E$32),"")</f>
        <v/>
      </c>
      <c r="D23" s="210" t="str">
        <f>IFERROR(D34*'Project Info'!$E$31/SUM('Project Info'!$E$31:$E$32),"")</f>
        <v/>
      </c>
      <c r="E23" s="210" t="str">
        <f>IFERROR(E34*'Project Info'!$E$31/SUM('Project Info'!$E$31:$E$32),"")</f>
        <v/>
      </c>
      <c r="F23" s="18"/>
      <c r="G23" s="18"/>
      <c r="H23" s="18"/>
      <c r="I23" s="18"/>
      <c r="J23" s="18"/>
      <c r="K23" s="18"/>
      <c r="L23" s="18"/>
      <c r="M23" s="18"/>
      <c r="N23" s="18"/>
      <c r="O23" s="18"/>
      <c r="P23" s="18"/>
      <c r="Q23" s="19"/>
      <c r="R23" s="19"/>
      <c r="S23" s="18"/>
    </row>
    <row r="24" spans="2:19" ht="17.25" thickTop="1" thickBot="1">
      <c r="B24" s="433"/>
      <c r="C24" s="434"/>
      <c r="D24" s="434"/>
      <c r="E24" s="435" t="s">
        <v>184</v>
      </c>
      <c r="F24" s="18"/>
    </row>
    <row r="25" spans="2:19" ht="19.5" customHeight="1" thickTop="1" thickBot="1">
      <c r="B25" s="430" t="s">
        <v>172</v>
      </c>
      <c r="C25" s="238" t="str">
        <f>IF('Calculations &lt;HIDE&gt;'!C56=0,"",IFERROR('Calculations &lt;HIDE&gt;'!C56,""))</f>
        <v/>
      </c>
      <c r="D25" s="239"/>
      <c r="E25" s="240"/>
      <c r="F25" s="18"/>
    </row>
    <row r="26" spans="2:19" ht="19.5" customHeight="1" thickTop="1" thickBot="1">
      <c r="B26" s="430" t="s">
        <v>173</v>
      </c>
      <c r="C26" s="241" t="str">
        <f>IF('Calculations &lt;HIDE&gt;'!C57=0,"",IFERROR('Calculations &lt;HIDE&gt;'!C57,""))</f>
        <v/>
      </c>
      <c r="D26" s="242"/>
      <c r="E26" s="243"/>
      <c r="F26" s="18"/>
    </row>
    <row r="27" spans="2:19" ht="19.5" customHeight="1" thickTop="1" thickBot="1">
      <c r="B27" s="430" t="s">
        <v>174</v>
      </c>
      <c r="C27" s="241" t="str">
        <f>IF('Calculations &lt;HIDE&gt;'!C58=0,"",IFERROR('Calculations &lt;HIDE&gt;'!C58,""))</f>
        <v/>
      </c>
      <c r="D27" s="242"/>
      <c r="E27" s="243"/>
      <c r="F27" s="18"/>
    </row>
    <row r="28" spans="2:19" ht="19.5" customHeight="1" thickTop="1" thickBot="1">
      <c r="B28" s="430" t="s">
        <v>175</v>
      </c>
      <c r="C28" s="241" t="str">
        <f>IF('Calculations &lt;HIDE&gt;'!C59=0,"",IFERROR('Calculations &lt;HIDE&gt;'!C59,""))</f>
        <v/>
      </c>
      <c r="D28" s="242"/>
      <c r="E28" s="243"/>
      <c r="F28" s="18"/>
    </row>
    <row r="29" spans="2:19" ht="19.5" customHeight="1" thickTop="1" thickBot="1">
      <c r="B29" s="430" t="s">
        <v>176</v>
      </c>
      <c r="C29" s="241" t="str">
        <f>IF('Calculations &lt;HIDE&gt;'!C60=0,"",IFERROR('Calculations &lt;HIDE&gt;'!C60,""))</f>
        <v/>
      </c>
      <c r="D29" s="242"/>
      <c r="E29" s="243"/>
      <c r="F29" s="18"/>
    </row>
    <row r="30" spans="2:19" ht="17.25" thickTop="1" thickBot="1">
      <c r="B30" s="432" t="s">
        <v>177</v>
      </c>
      <c r="C30" s="237" t="s">
        <v>178</v>
      </c>
      <c r="D30" s="237" t="s">
        <v>179</v>
      </c>
      <c r="E30" s="237" t="s">
        <v>743</v>
      </c>
      <c r="F30" s="18"/>
    </row>
    <row r="31" spans="2:19" ht="19.5" customHeight="1" thickTop="1" thickBot="1">
      <c r="B31" s="417" t="s">
        <v>180</v>
      </c>
      <c r="C31" s="209" t="str">
        <f>IF('Calculations &lt;HIDE&gt;'!C51=0,"",IFERROR('Calculations &lt;HIDE&gt;'!C51,""))</f>
        <v/>
      </c>
      <c r="D31" s="209" t="str">
        <f>IF('Calculations &lt;HIDE&gt;'!D51=0,"",IFERROR('Calculations &lt;HIDE&gt;'!D51,""))</f>
        <v/>
      </c>
      <c r="E31" s="209" t="str">
        <f>IF('Calculations &lt;HIDE&gt;'!E51=0,"",IFERROR('Calculations &lt;HIDE&gt;'!E51,""))</f>
        <v/>
      </c>
      <c r="F31" s="18"/>
    </row>
    <row r="32" spans="2:19" ht="19.5" customHeight="1" thickTop="1" thickBot="1">
      <c r="B32" s="417" t="s">
        <v>181</v>
      </c>
      <c r="C32" s="209" t="str">
        <f>IF('Calculations &lt;HIDE&gt;'!C50=0,"",IFERROR('Calculations &lt;HIDE&gt;'!C50,""))</f>
        <v/>
      </c>
      <c r="D32" s="209" t="str">
        <f>IF('Calculations &lt;HIDE&gt;'!D50=0,"",IFERROR('Calculations &lt;HIDE&gt;'!D50,""))</f>
        <v/>
      </c>
      <c r="E32" s="209" t="str">
        <f>IF('Calculations &lt;HIDE&gt;'!E50=0,"",IFERROR('Calculations &lt;HIDE&gt;'!E50,""))</f>
        <v/>
      </c>
      <c r="F32" s="18"/>
    </row>
    <row r="33" spans="2:6" ht="19.5" customHeight="1" thickTop="1" thickBot="1">
      <c r="B33" s="417" t="s">
        <v>182</v>
      </c>
      <c r="C33" s="209" t="str">
        <f>IF('Calculations &lt;HIDE&gt;'!C52=0,"",IFERROR('Calculations &lt;HIDE&gt;'!C52,""))</f>
        <v/>
      </c>
      <c r="D33" s="209" t="str">
        <f>IF('Calculations &lt;HIDE&gt;'!D52=0,"",IFERROR('Calculations &lt;HIDE&gt;'!D52,""))</f>
        <v/>
      </c>
      <c r="E33" s="209" t="str">
        <f>IF('Calculations &lt;HIDE&gt;'!E52=0,"",IFERROR('Calculations &lt;HIDE&gt;'!E52,""))</f>
        <v/>
      </c>
      <c r="F33" s="18"/>
    </row>
    <row r="34" spans="2:6" ht="19.5" customHeight="1" thickTop="1" thickBot="1">
      <c r="B34" s="417" t="s">
        <v>183</v>
      </c>
      <c r="C34" s="209" t="str">
        <f>IF('Calculations &lt;HIDE&gt;'!C53=0,"",IFERROR('Calculations &lt;HIDE&gt;'!C53,""))</f>
        <v/>
      </c>
      <c r="D34" s="209" t="str">
        <f>IF('Calculations &lt;HIDE&gt;'!D53=0,"",IFERROR('Calculations &lt;HIDE&gt;'!D53,""))</f>
        <v/>
      </c>
      <c r="E34" s="209" t="str">
        <f>IF('Calculations &lt;HIDE&gt;'!E53=0,"",IFERROR('Calculations &lt;HIDE&gt;'!E53,""))</f>
        <v/>
      </c>
      <c r="F34" s="18"/>
    </row>
    <row r="35" spans="2:6" ht="15" customHeight="1" thickTop="1">
      <c r="B35" s="23"/>
      <c r="C35" s="23"/>
      <c r="D35" s="23"/>
      <c r="E35" s="18"/>
      <c r="F35" s="18"/>
    </row>
    <row r="36" spans="2:6" ht="15" customHeight="1">
      <c r="B36" s="10"/>
      <c r="C36" s="10"/>
      <c r="D36" s="10"/>
      <c r="E36" s="10"/>
      <c r="F36" s="18"/>
    </row>
    <row r="37" spans="2:6" ht="15" customHeight="1">
      <c r="B37" s="10"/>
      <c r="C37" s="10"/>
      <c r="D37" s="10"/>
      <c r="E37" s="10"/>
      <c r="F37" s="18"/>
    </row>
    <row r="38" spans="2:6" ht="15" customHeight="1">
      <c r="B38" s="10"/>
      <c r="C38" s="10"/>
      <c r="D38" s="10"/>
      <c r="E38" s="10"/>
      <c r="F38" s="18"/>
    </row>
    <row r="39" spans="2:6" ht="15" customHeight="1">
      <c r="F39" s="18"/>
    </row>
    <row r="40" spans="2:6" ht="15" customHeight="1">
      <c r="F40" s="18"/>
    </row>
    <row r="41" spans="2:6" ht="15" customHeight="1">
      <c r="F41" s="18"/>
    </row>
    <row r="42" spans="2:6" ht="15" customHeight="1">
      <c r="F42" s="18"/>
    </row>
    <row r="43" spans="2:6" ht="15" customHeight="1">
      <c r="F43" s="18"/>
    </row>
    <row r="44" spans="2:6" ht="15" customHeight="1">
      <c r="F44" s="18"/>
    </row>
    <row r="45" spans="2:6" ht="15" customHeight="1">
      <c r="F45" s="18"/>
    </row>
    <row r="46" spans="2:6" ht="15" customHeight="1">
      <c r="F46" s="18"/>
    </row>
    <row r="47" spans="2:6" ht="15" customHeight="1">
      <c r="F47" s="18"/>
    </row>
    <row r="48" spans="2:6" ht="15" customHeight="1">
      <c r="F48" s="18"/>
    </row>
    <row r="49" spans="6:6" ht="15" customHeight="1">
      <c r="F49" s="18"/>
    </row>
    <row r="50" spans="6:6" ht="15" customHeight="1">
      <c r="F50" s="18"/>
    </row>
    <row r="51" spans="6:6" ht="15" customHeight="1">
      <c r="F51" s="18"/>
    </row>
    <row r="52" spans="6:6" ht="15" customHeight="1">
      <c r="F52" s="18"/>
    </row>
    <row r="53" spans="6:6" ht="15" customHeight="1">
      <c r="F53" s="18"/>
    </row>
    <row r="54" spans="6:6" ht="15" customHeight="1">
      <c r="F54" s="18"/>
    </row>
    <row r="55" spans="6:6" ht="15" customHeight="1">
      <c r="F55" s="18"/>
    </row>
    <row r="56" spans="6:6" ht="15.75">
      <c r="F56" s="18"/>
    </row>
    <row r="57" spans="6:6" ht="15.75">
      <c r="F57" s="18"/>
    </row>
    <row r="58" spans="6:6" ht="15.75">
      <c r="F58" s="18"/>
    </row>
    <row r="59" spans="6:6" ht="15.75">
      <c r="F59" s="18"/>
    </row>
    <row r="60" spans="6:6" ht="15.75">
      <c r="F60" s="18"/>
    </row>
    <row r="61" spans="6:6" ht="15.75">
      <c r="F61" s="18"/>
    </row>
    <row r="62" spans="6:6" ht="15.75">
      <c r="F62" s="18"/>
    </row>
    <row r="63" spans="6:6" ht="15.75">
      <c r="F63" s="18"/>
    </row>
    <row r="64" spans="6:6" ht="15.75">
      <c r="F64" s="18"/>
    </row>
    <row r="65" spans="6:6" ht="15.75">
      <c r="F65" s="18"/>
    </row>
    <row r="66" spans="6:6" ht="15.75">
      <c r="F66" s="18"/>
    </row>
    <row r="67" spans="6:6" ht="15.75">
      <c r="F67" s="18"/>
    </row>
    <row r="68" spans="6:6" ht="15.75">
      <c r="F68" s="18"/>
    </row>
    <row r="69" spans="6:6" ht="15.75">
      <c r="F69" s="18"/>
    </row>
    <row r="70" spans="6:6" ht="15.75">
      <c r="F70" s="18"/>
    </row>
    <row r="71" spans="6:6" ht="15.75">
      <c r="F71" s="18"/>
    </row>
    <row r="72" spans="6:6" ht="15.75">
      <c r="F72" s="18"/>
    </row>
    <row r="73" spans="6:6" ht="15.75">
      <c r="F73" s="18"/>
    </row>
    <row r="74" spans="6:6" ht="15.75">
      <c r="F74" s="18"/>
    </row>
    <row r="75" spans="6:6" ht="15.75">
      <c r="F75" s="18"/>
    </row>
    <row r="76" spans="6:6" ht="15.75">
      <c r="F76" s="18"/>
    </row>
    <row r="77" spans="6:6" ht="15.75">
      <c r="F77" s="18"/>
    </row>
    <row r="78" spans="6:6" ht="15.75">
      <c r="F78" s="18"/>
    </row>
    <row r="79" spans="6:6" ht="15.75">
      <c r="F79" s="18"/>
    </row>
    <row r="80" spans="6:6" ht="15.75">
      <c r="F80" s="18"/>
    </row>
    <row r="81" spans="6:6" ht="15.75">
      <c r="F81" s="18"/>
    </row>
    <row r="82" spans="6:6" ht="15.75">
      <c r="F82" s="18"/>
    </row>
    <row r="83" spans="6:6" ht="15.75">
      <c r="F83" s="18"/>
    </row>
    <row r="84" spans="6:6" ht="15.75">
      <c r="F84" s="18"/>
    </row>
    <row r="85" spans="6:6" ht="15.75">
      <c r="F85" s="18"/>
    </row>
    <row r="86" spans="6:6" ht="15.75">
      <c r="F86" s="18"/>
    </row>
    <row r="87" spans="6:6" ht="15.75">
      <c r="F87" s="18"/>
    </row>
    <row r="88" spans="6:6" ht="15.75">
      <c r="F88" s="18"/>
    </row>
    <row r="89" spans="6:6" ht="15.75">
      <c r="F89" s="18"/>
    </row>
    <row r="90" spans="6:6" ht="15.75">
      <c r="F90" s="18"/>
    </row>
    <row r="91" spans="6:6" ht="15.75">
      <c r="F91" s="18"/>
    </row>
    <row r="92" spans="6:6" ht="15.75">
      <c r="F92" s="18"/>
    </row>
    <row r="93" spans="6:6" ht="15.75">
      <c r="F93" s="18"/>
    </row>
    <row r="94" spans="6:6" ht="15.75">
      <c r="F94" s="18"/>
    </row>
    <row r="95" spans="6:6" ht="15.75">
      <c r="F95" s="18"/>
    </row>
    <row r="96" spans="6:6" ht="15.75">
      <c r="F96" s="18"/>
    </row>
    <row r="97" spans="6:6" ht="15.75">
      <c r="F97" s="18"/>
    </row>
    <row r="98" spans="6:6" ht="15.75">
      <c r="F98" s="18"/>
    </row>
    <row r="99" spans="6:6" ht="15.75">
      <c r="F99" s="18"/>
    </row>
    <row r="100" spans="6:6" ht="15.75">
      <c r="F100" s="18"/>
    </row>
    <row r="101" spans="6:6" ht="15.75">
      <c r="F101" s="18"/>
    </row>
    <row r="102" spans="6:6" ht="15.75">
      <c r="F102" s="18"/>
    </row>
    <row r="103" spans="6:6" ht="15.75">
      <c r="F103" s="18"/>
    </row>
    <row r="104" spans="6:6" ht="15.75">
      <c r="F104" s="18"/>
    </row>
    <row r="105" spans="6:6" ht="15.75">
      <c r="F105" s="18"/>
    </row>
    <row r="106" spans="6:6" ht="15.75">
      <c r="F106" s="18"/>
    </row>
    <row r="107" spans="6:6" ht="15.75">
      <c r="F107" s="18"/>
    </row>
    <row r="108" spans="6:6" ht="15.75">
      <c r="F108" s="18"/>
    </row>
    <row r="109" spans="6:6" ht="15.75">
      <c r="F109" s="18"/>
    </row>
    <row r="110" spans="6:6" ht="15.75">
      <c r="F110" s="18"/>
    </row>
    <row r="111" spans="6:6" ht="15.75">
      <c r="F111" s="18"/>
    </row>
    <row r="112" spans="6:6" ht="15.75">
      <c r="F112" s="18"/>
    </row>
    <row r="113" spans="6:6" ht="15.75">
      <c r="F113" s="18"/>
    </row>
    <row r="114" spans="6:6" ht="15.75">
      <c r="F114" s="18"/>
    </row>
    <row r="115" spans="6:6" ht="15.75">
      <c r="F115" s="18"/>
    </row>
    <row r="116" spans="6:6" ht="15.75">
      <c r="F116" s="18"/>
    </row>
    <row r="117" spans="6:6" ht="15.75">
      <c r="F117" s="18"/>
    </row>
    <row r="118" spans="6:6" ht="15.75">
      <c r="F118" s="18"/>
    </row>
    <row r="119" spans="6:6" ht="15.75">
      <c r="F119" s="18"/>
    </row>
    <row r="120" spans="6:6" ht="15.75">
      <c r="F120" s="18"/>
    </row>
    <row r="121" spans="6:6" ht="15.75">
      <c r="F121" s="18"/>
    </row>
    <row r="122" spans="6:6" ht="15.75">
      <c r="F122" s="18"/>
    </row>
    <row r="123" spans="6:6" ht="15.75">
      <c r="F123" s="18"/>
    </row>
    <row r="124" spans="6:6" ht="15.75">
      <c r="F124" s="18"/>
    </row>
    <row r="125" spans="6:6" ht="15.75">
      <c r="F125" s="18"/>
    </row>
    <row r="126" spans="6:6" ht="15.75">
      <c r="F126" s="18"/>
    </row>
    <row r="127" spans="6:6" ht="15.75">
      <c r="F127" s="18"/>
    </row>
    <row r="128" spans="6:6" ht="15.75">
      <c r="F128" s="18"/>
    </row>
    <row r="129" spans="6:6" ht="15.75">
      <c r="F129" s="18"/>
    </row>
    <row r="130" spans="6:6" ht="15.75">
      <c r="F130" s="18"/>
    </row>
    <row r="131" spans="6:6" ht="15.75">
      <c r="F131" s="18"/>
    </row>
    <row r="132" spans="6:6" ht="15.75">
      <c r="F132" s="18"/>
    </row>
    <row r="133" spans="6:6" ht="15.75">
      <c r="F133" s="18"/>
    </row>
    <row r="134" spans="6:6" ht="15.75">
      <c r="F134" s="18"/>
    </row>
    <row r="135" spans="6:6" ht="15.75">
      <c r="F135" s="18"/>
    </row>
    <row r="136" spans="6:6" ht="15.75">
      <c r="F136" s="18"/>
    </row>
    <row r="137" spans="6:6" ht="15.75">
      <c r="F137" s="18"/>
    </row>
    <row r="138" spans="6:6" ht="15.75">
      <c r="F138" s="18"/>
    </row>
    <row r="139" spans="6:6" ht="15.75">
      <c r="F139" s="18"/>
    </row>
    <row r="140" spans="6:6" ht="15.75">
      <c r="F140" s="18"/>
    </row>
    <row r="141" spans="6:6" ht="15.75">
      <c r="F141" s="18"/>
    </row>
    <row r="142" spans="6:6" ht="15.75">
      <c r="F142" s="18"/>
    </row>
    <row r="143" spans="6:6" ht="15.75">
      <c r="F143" s="18"/>
    </row>
    <row r="144" spans="6:6" ht="15.75">
      <c r="F144" s="18"/>
    </row>
    <row r="145" spans="6:6" ht="15.75">
      <c r="F145" s="18"/>
    </row>
    <row r="146" spans="6:6" ht="15.75">
      <c r="F146" s="18"/>
    </row>
    <row r="147" spans="6:6" ht="15.75">
      <c r="F147" s="18"/>
    </row>
    <row r="148" spans="6:6" ht="15.75">
      <c r="F148" s="18"/>
    </row>
    <row r="149" spans="6:6" ht="15.75">
      <c r="F149" s="18"/>
    </row>
    <row r="150" spans="6:6" ht="15.75">
      <c r="F150" s="18"/>
    </row>
    <row r="151" spans="6:6" ht="15.75">
      <c r="F151" s="18"/>
    </row>
    <row r="152" spans="6:6" ht="15.75">
      <c r="F152" s="18"/>
    </row>
    <row r="153" spans="6:6" ht="15.75">
      <c r="F153" s="18"/>
    </row>
    <row r="154" spans="6:6" ht="15.75">
      <c r="F154" s="18"/>
    </row>
    <row r="155" spans="6:6" ht="15.75">
      <c r="F155" s="18"/>
    </row>
    <row r="156" spans="6:6" ht="15.75">
      <c r="F156" s="18"/>
    </row>
    <row r="157" spans="6:6" ht="15.75">
      <c r="F157" s="18"/>
    </row>
    <row r="158" spans="6:6" ht="15.75">
      <c r="F158" s="18"/>
    </row>
    <row r="159" spans="6:6" ht="15.75">
      <c r="F159" s="18"/>
    </row>
    <row r="160" spans="6:6" ht="15.75">
      <c r="F160" s="18"/>
    </row>
  </sheetData>
  <sheetProtection algorithmName="SHA-512" hashValue="XXE1/oX6RTOi6RXPsOxiTMhYkYOL6ttZ3U3BZaep3dQh56AihfKjthkg1fwKyh24pELq7Z9TRZeFBRimnek/pQ==" saltValue="5ScYli2exjnBjgwgrOHbPg==" spinCount="100000" sheet="1" objects="1" scenarios="1"/>
  <pageMargins left="0.7" right="0.7" top="0.98479166666666695" bottom="0.75" header="0.3" footer="0.3"/>
  <pageSetup scale="71" fitToHeight="0" orientation="landscape" r:id="rId1"/>
  <headerFooter>
    <oddFooter>&amp;L&amp;"Avenir LT Std 35 Light,Regular"&amp;12&amp;K000000FINAL April 19, 2024&amp;C&amp;"Avenir LT Std 35 Light,Regular"&amp;12Page &amp;P of &amp;N&amp;R&amp;"Avenir LT Std 35 Light,Regular"&amp;12&amp;K000000&amp;A</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66"/>
  </sheetPr>
  <dimension ref="A1:AC203"/>
  <sheetViews>
    <sheetView showGridLines="0" zoomScaleNormal="100" workbookViewId="0"/>
  </sheetViews>
  <sheetFormatPr defaultColWidth="9.140625" defaultRowHeight="15"/>
  <cols>
    <col min="1" max="1" width="2.85546875" style="12" customWidth="1"/>
    <col min="2" max="3" width="33.28515625" style="12" customWidth="1"/>
    <col min="4" max="4" width="1.7109375" style="12" customWidth="1"/>
    <col min="5" max="6" width="33.28515625" style="12" customWidth="1"/>
    <col min="7" max="7" width="1.7109375" style="12" customWidth="1"/>
    <col min="8" max="9" width="33.28515625" style="12" customWidth="1"/>
    <col min="10" max="10" width="34.5703125" style="12" bestFit="1" customWidth="1"/>
    <col min="11" max="11" width="19.42578125" style="12" customWidth="1"/>
    <col min="12" max="12" width="16.85546875" style="12" customWidth="1"/>
    <col min="13" max="13" width="14.140625" style="12" customWidth="1"/>
    <col min="14" max="14" width="31.7109375" style="12" customWidth="1"/>
    <col min="15" max="16384" width="9.140625" style="12"/>
  </cols>
  <sheetData>
    <row r="1" spans="1:7">
      <c r="A1" s="821" t="s">
        <v>750</v>
      </c>
    </row>
    <row r="2" spans="1:7" ht="18.75" customHeight="1">
      <c r="B2" s="11" t="s">
        <v>0</v>
      </c>
      <c r="C2" s="11"/>
      <c r="D2" s="11"/>
      <c r="E2" s="11"/>
      <c r="F2" s="11"/>
      <c r="G2" s="11"/>
    </row>
    <row r="3" spans="1:7" ht="15" customHeight="1">
      <c r="A3" s="121"/>
      <c r="B3" s="117"/>
      <c r="C3" s="117"/>
      <c r="D3" s="117"/>
      <c r="E3" s="117"/>
      <c r="F3" s="13"/>
      <c r="G3" s="13"/>
    </row>
    <row r="4" spans="1:7" ht="18.75" customHeight="1">
      <c r="A4" s="121"/>
      <c r="B4" s="11" t="s">
        <v>1</v>
      </c>
      <c r="C4" s="11"/>
      <c r="D4" s="11"/>
      <c r="E4" s="11"/>
      <c r="F4" s="118"/>
      <c r="G4" s="118"/>
    </row>
    <row r="5" spans="1:7" ht="18.75" customHeight="1">
      <c r="A5" s="121"/>
      <c r="B5" s="130" t="s">
        <v>185</v>
      </c>
      <c r="C5" s="14"/>
      <c r="D5" s="14"/>
      <c r="E5" s="14"/>
      <c r="F5" s="119"/>
      <c r="G5" s="119"/>
    </row>
    <row r="6" spans="1:7" ht="15" customHeight="1">
      <c r="A6" s="121"/>
      <c r="B6" s="15"/>
      <c r="C6" s="15"/>
      <c r="D6" s="15"/>
      <c r="E6" s="15"/>
      <c r="F6" s="120"/>
      <c r="G6" s="120"/>
    </row>
    <row r="7" spans="1:7" ht="15" customHeight="1">
      <c r="A7" s="121"/>
      <c r="B7" s="11" t="s">
        <v>3</v>
      </c>
      <c r="C7" s="15"/>
      <c r="D7" s="15"/>
      <c r="E7" s="15"/>
      <c r="F7" s="120"/>
      <c r="G7" s="120"/>
    </row>
    <row r="8" spans="1:7" ht="18.75" customHeight="1">
      <c r="A8" s="121"/>
      <c r="B8" s="14"/>
      <c r="C8" s="11"/>
      <c r="D8" s="11"/>
      <c r="E8" s="11"/>
      <c r="F8" s="11"/>
      <c r="G8" s="11"/>
    </row>
    <row r="9" spans="1:7" ht="15" customHeight="1"/>
    <row r="10" spans="1:7" ht="15" customHeight="1" thickBot="1">
      <c r="B10" s="16"/>
      <c r="C10" s="16"/>
      <c r="D10" s="16"/>
      <c r="E10" s="16"/>
      <c r="F10" s="16"/>
      <c r="G10" s="16"/>
    </row>
    <row r="11" spans="1:7" ht="20.25" thickTop="1" thickBot="1">
      <c r="B11" s="223" t="s">
        <v>186</v>
      </c>
      <c r="C11" s="225"/>
      <c r="D11" s="225"/>
      <c r="E11" s="225"/>
      <c r="F11" s="225"/>
      <c r="G11" s="224"/>
    </row>
    <row r="12" spans="1:7" ht="15" customHeight="1" thickTop="1" thickBot="1">
      <c r="B12" s="211" t="s">
        <v>187</v>
      </c>
      <c r="C12" s="227" t="s">
        <v>188</v>
      </c>
      <c r="D12" s="228"/>
      <c r="E12" s="228"/>
      <c r="F12" s="228"/>
      <c r="G12" s="229"/>
    </row>
    <row r="13" spans="1:7" ht="15" customHeight="1" thickTop="1" thickBot="1">
      <c r="B13" s="211" t="s">
        <v>189</v>
      </c>
      <c r="C13" s="227" t="s">
        <v>190</v>
      </c>
      <c r="D13" s="228"/>
      <c r="E13" s="228"/>
      <c r="F13" s="228"/>
      <c r="G13" s="229"/>
    </row>
    <row r="14" spans="1:7" ht="15" customHeight="1" thickTop="1" thickBot="1">
      <c r="B14" s="226" t="s">
        <v>191</v>
      </c>
      <c r="C14" s="212" t="s">
        <v>192</v>
      </c>
      <c r="D14" s="213"/>
      <c r="E14" s="213"/>
      <c r="F14" s="213"/>
      <c r="G14" s="214"/>
    </row>
    <row r="15" spans="1:7" ht="15" customHeight="1" thickTop="1" thickBot="1">
      <c r="B15" s="16"/>
      <c r="C15" s="16"/>
      <c r="D15" s="16"/>
      <c r="E15" s="16"/>
      <c r="F15" s="16"/>
      <c r="G15" s="16"/>
    </row>
    <row r="16" spans="1:7" ht="20.25" thickTop="1" thickBot="1">
      <c r="B16" s="223" t="s">
        <v>193</v>
      </c>
      <c r="C16" s="225"/>
      <c r="D16" s="225"/>
      <c r="E16" s="224"/>
      <c r="F16" s="16"/>
      <c r="G16" s="16"/>
    </row>
    <row r="17" spans="2:9" ht="15" customHeight="1" thickTop="1" thickBot="1">
      <c r="B17" s="220" t="s">
        <v>194</v>
      </c>
      <c r="C17" s="221">
        <v>293.07</v>
      </c>
      <c r="D17" s="222" t="s">
        <v>195</v>
      </c>
      <c r="E17" s="222"/>
      <c r="F17" s="16"/>
      <c r="G17" s="16"/>
    </row>
    <row r="18" spans="2:9" ht="15" customHeight="1" thickTop="1" thickBot="1">
      <c r="B18" s="215" t="s">
        <v>196</v>
      </c>
      <c r="C18" s="217">
        <f>C19*C21</f>
        <v>2204.6226218488</v>
      </c>
      <c r="D18" s="216" t="s">
        <v>197</v>
      </c>
      <c r="E18" s="216"/>
      <c r="F18" s="16"/>
      <c r="G18" s="16"/>
    </row>
    <row r="19" spans="2:9" ht="15" customHeight="1" thickTop="1" thickBot="1">
      <c r="B19" s="215" t="s">
        <v>198</v>
      </c>
      <c r="C19" s="217">
        <v>1000000</v>
      </c>
      <c r="D19" s="216" t="s">
        <v>199</v>
      </c>
      <c r="E19" s="216"/>
      <c r="F19" s="16"/>
      <c r="G19" s="16"/>
    </row>
    <row r="20" spans="2:9" ht="15" customHeight="1" thickTop="1" thickBot="1">
      <c r="B20" s="215" t="s">
        <v>200</v>
      </c>
      <c r="C20" s="218">
        <f>1/C21</f>
        <v>453.59236999999501</v>
      </c>
      <c r="D20" s="216" t="s">
        <v>199</v>
      </c>
      <c r="E20" s="216"/>
      <c r="F20" s="16"/>
      <c r="G20" s="16"/>
    </row>
    <row r="21" spans="2:9" ht="15" customHeight="1" thickTop="1" thickBot="1">
      <c r="B21" s="215" t="s">
        <v>201</v>
      </c>
      <c r="C21" s="219">
        <v>2.2046226218488001E-3</v>
      </c>
      <c r="D21" s="216" t="s">
        <v>197</v>
      </c>
      <c r="E21" s="216"/>
      <c r="F21" s="16"/>
      <c r="G21" s="16"/>
    </row>
    <row r="22" spans="2:9" ht="15" customHeight="1" thickTop="1" thickBot="1">
      <c r="B22" s="16"/>
      <c r="C22" s="16"/>
      <c r="D22" s="16"/>
      <c r="E22" s="16"/>
      <c r="F22" s="16"/>
      <c r="G22" s="16"/>
    </row>
    <row r="23" spans="2:9" ht="20.25" thickTop="1" thickBot="1">
      <c r="B23" s="223" t="s">
        <v>202</v>
      </c>
      <c r="C23" s="225"/>
      <c r="D23" s="303"/>
      <c r="E23" s="225"/>
      <c r="F23" s="225"/>
      <c r="G23" s="303"/>
      <c r="H23" s="225"/>
      <c r="I23" s="224"/>
    </row>
    <row r="24" spans="2:9" ht="20.25" thickTop="1" thickBot="1">
      <c r="B24" s="231" t="s">
        <v>203</v>
      </c>
      <c r="C24" s="225"/>
      <c r="D24" s="308"/>
      <c r="E24" s="303" t="s">
        <v>204</v>
      </c>
      <c r="F24" s="225"/>
      <c r="G24" s="317"/>
      <c r="H24" s="303" t="s">
        <v>205</v>
      </c>
      <c r="I24" s="224"/>
    </row>
    <row r="25" spans="2:9" ht="33" thickTop="1" thickBot="1">
      <c r="B25" s="233" t="s">
        <v>206</v>
      </c>
      <c r="C25" s="299"/>
      <c r="D25" s="309"/>
      <c r="E25" s="304" t="s">
        <v>87</v>
      </c>
      <c r="F25" s="299"/>
      <c r="G25" s="318"/>
      <c r="H25" s="304" t="s">
        <v>203</v>
      </c>
      <c r="I25" s="230"/>
    </row>
    <row r="26" spans="2:9" ht="33" thickTop="1" thickBot="1">
      <c r="B26" s="233" t="s">
        <v>207</v>
      </c>
      <c r="C26" s="300"/>
      <c r="D26" s="309"/>
      <c r="E26" s="304" t="s">
        <v>208</v>
      </c>
      <c r="F26" s="301"/>
      <c r="G26" s="318"/>
      <c r="H26" s="304" t="s">
        <v>204</v>
      </c>
      <c r="I26" s="232"/>
    </row>
    <row r="27" spans="2:9" ht="30" customHeight="1" thickTop="1" thickBot="1">
      <c r="B27" s="233" t="s">
        <v>209</v>
      </c>
      <c r="C27" s="301"/>
      <c r="D27" s="310"/>
      <c r="E27" s="305" t="s">
        <v>204</v>
      </c>
      <c r="F27" s="306" t="str">
        <f>IFERROR(F25*0.7457/F26,"")</f>
        <v/>
      </c>
      <c r="G27" s="319"/>
      <c r="H27" s="305" t="s">
        <v>205</v>
      </c>
      <c r="I27" s="307" t="str">
        <f>IFERROR(I25/I26,"")</f>
        <v/>
      </c>
    </row>
    <row r="28" spans="2:9" ht="30" customHeight="1" thickTop="1" thickBot="1">
      <c r="B28" s="234" t="s">
        <v>203</v>
      </c>
      <c r="C28" s="302" t="str">
        <f>IF(C25*C26*C27*SQRT(3)/1000=0, "", C25*C26*C27*SQRT(3)/1000)</f>
        <v/>
      </c>
      <c r="D28" s="311"/>
      <c r="E28" s="312"/>
      <c r="F28" s="313"/>
      <c r="G28" s="314"/>
      <c r="H28" s="315"/>
      <c r="I28" s="316"/>
    </row>
    <row r="29" spans="2:9" ht="15.75" customHeight="1" thickTop="1">
      <c r="D29" s="122"/>
      <c r="F29" s="123"/>
      <c r="G29" s="123"/>
    </row>
    <row r="30" spans="2:9" ht="15.75" customHeight="1">
      <c r="D30" s="124"/>
      <c r="F30" s="123"/>
      <c r="G30" s="123"/>
    </row>
    <row r="31" spans="2:9" ht="15.75" customHeight="1">
      <c r="D31" s="125"/>
      <c r="F31" s="126"/>
      <c r="G31" s="126"/>
    </row>
    <row r="32" spans="2:9" ht="15.75">
      <c r="D32" s="125"/>
      <c r="F32" s="126"/>
      <c r="G32" s="126"/>
    </row>
    <row r="33" spans="2:7" ht="15.75">
      <c r="D33" s="122"/>
      <c r="F33" s="127"/>
      <c r="G33" s="127"/>
    </row>
    <row r="34" spans="2:7" ht="15" customHeight="1">
      <c r="D34" s="122"/>
      <c r="F34" s="127"/>
      <c r="G34" s="127"/>
    </row>
    <row r="35" spans="2:7" ht="15.75" customHeight="1">
      <c r="D35" s="128"/>
      <c r="F35" s="126"/>
      <c r="G35" s="126"/>
    </row>
    <row r="36" spans="2:7" ht="15.75">
      <c r="D36" s="128"/>
      <c r="F36" s="126"/>
      <c r="G36" s="126"/>
    </row>
    <row r="37" spans="2:7" ht="15.75">
      <c r="B37" s="126"/>
      <c r="C37" s="126"/>
      <c r="D37" s="126"/>
      <c r="E37" s="129"/>
      <c r="F37" s="16"/>
    </row>
    <row r="38" spans="2:7" ht="15.75">
      <c r="B38" s="126"/>
      <c r="C38" s="126"/>
      <c r="D38" s="126"/>
      <c r="E38" s="129"/>
      <c r="F38" s="16"/>
    </row>
    <row r="39" spans="2:7" ht="15.75">
      <c r="B39" s="126"/>
      <c r="C39" s="126"/>
      <c r="D39" s="126"/>
      <c r="E39" s="129"/>
      <c r="F39" s="16"/>
    </row>
    <row r="40" spans="2:7" ht="15.75" customHeight="1">
      <c r="B40" s="126"/>
      <c r="C40" s="126"/>
      <c r="D40" s="126"/>
      <c r="E40" s="129"/>
      <c r="F40" s="16"/>
    </row>
    <row r="41" spans="2:7" ht="15" customHeight="1">
      <c r="B41" s="16"/>
      <c r="C41" s="16"/>
      <c r="D41" s="16"/>
      <c r="E41" s="16"/>
      <c r="F41" s="16"/>
      <c r="G41" s="16"/>
    </row>
    <row r="43" spans="2:7" ht="15" customHeight="1"/>
    <row r="44" spans="2:7" ht="15" customHeight="1"/>
    <row r="45" spans="2:7" ht="15" customHeight="1"/>
    <row r="46" spans="2:7" ht="15" customHeight="1"/>
    <row r="47" spans="2:7" ht="15" customHeight="1"/>
    <row r="48" spans="2:7" ht="15" customHeight="1"/>
    <row r="49" spans="2:29" ht="15" customHeight="1"/>
    <row r="50" spans="2:29" ht="15" customHeight="1">
      <c r="C50" s="46"/>
      <c r="D50" s="46"/>
      <c r="E50" s="17"/>
      <c r="F50" s="17"/>
    </row>
    <row r="51" spans="2:29" ht="15" customHeight="1"/>
    <row r="52" spans="2:29" ht="15" customHeight="1"/>
    <row r="53" spans="2:29" ht="15" customHeight="1">
      <c r="H53" s="18"/>
      <c r="I53" s="18"/>
      <c r="J53" s="18"/>
      <c r="K53" s="18"/>
      <c r="L53" s="18"/>
      <c r="M53" s="18"/>
      <c r="N53" s="18"/>
      <c r="O53" s="18"/>
      <c r="P53" s="18"/>
      <c r="Q53" s="18"/>
      <c r="R53" s="18"/>
      <c r="S53" s="18"/>
      <c r="T53" s="18"/>
      <c r="U53" s="18"/>
      <c r="V53" s="18"/>
      <c r="W53" s="18"/>
      <c r="X53" s="18"/>
      <c r="Y53" s="18"/>
      <c r="Z53" s="18"/>
      <c r="AA53" s="19"/>
      <c r="AB53" s="19"/>
      <c r="AC53" s="18"/>
    </row>
    <row r="54" spans="2:29" ht="15" customHeight="1">
      <c r="H54" s="18"/>
      <c r="I54" s="18"/>
      <c r="J54" s="18"/>
      <c r="K54" s="18"/>
      <c r="L54" s="18"/>
      <c r="M54" s="18"/>
    </row>
    <row r="55" spans="2:29" ht="15" customHeight="1">
      <c r="H55" s="18"/>
      <c r="I55" s="18"/>
      <c r="J55" s="18"/>
      <c r="K55" s="18"/>
      <c r="L55" s="18"/>
      <c r="M55" s="18"/>
    </row>
    <row r="56" spans="2:29" ht="15" customHeight="1">
      <c r="H56" s="18"/>
      <c r="I56" s="18"/>
      <c r="J56" s="18"/>
      <c r="K56" s="18"/>
      <c r="L56" s="18"/>
      <c r="M56" s="18"/>
    </row>
    <row r="57" spans="2:29" ht="15" customHeight="1">
      <c r="H57" s="18"/>
      <c r="I57" s="18"/>
      <c r="J57" s="18"/>
      <c r="K57" s="18"/>
      <c r="L57" s="18"/>
      <c r="M57" s="18"/>
    </row>
    <row r="58" spans="2:29" ht="15" customHeight="1">
      <c r="B58" s="45"/>
      <c r="C58" s="45"/>
      <c r="D58" s="45"/>
      <c r="E58" s="45"/>
      <c r="F58" s="45"/>
      <c r="G58" s="10"/>
      <c r="H58" s="18"/>
      <c r="I58" s="18"/>
      <c r="J58" s="18"/>
      <c r="K58" s="18"/>
      <c r="L58" s="18"/>
      <c r="M58" s="18"/>
    </row>
    <row r="59" spans="2:29" ht="15" customHeight="1">
      <c r="B59" s="20"/>
      <c r="C59" s="20"/>
      <c r="D59" s="20"/>
      <c r="E59" s="20"/>
      <c r="F59" s="20"/>
      <c r="G59" s="20"/>
      <c r="H59" s="18"/>
      <c r="I59" s="18"/>
      <c r="J59" s="18"/>
      <c r="K59" s="18"/>
      <c r="L59" s="18"/>
      <c r="M59" s="18"/>
    </row>
    <row r="60" spans="2:29" ht="15" customHeight="1">
      <c r="B60" s="20"/>
      <c r="C60" s="20"/>
      <c r="D60" s="20"/>
      <c r="E60" s="20"/>
      <c r="F60" s="20"/>
      <c r="G60" s="20"/>
      <c r="H60" s="18"/>
      <c r="I60" s="18"/>
      <c r="J60" s="18"/>
      <c r="K60" s="18"/>
      <c r="L60" s="18"/>
      <c r="M60" s="18"/>
    </row>
    <row r="61" spans="2:29" ht="15" customHeight="1">
      <c r="B61" s="20"/>
      <c r="C61" s="20"/>
      <c r="D61" s="20"/>
      <c r="E61" s="20"/>
      <c r="F61" s="20"/>
      <c r="G61" s="20"/>
      <c r="H61" s="18"/>
      <c r="I61" s="18"/>
      <c r="J61" s="18"/>
      <c r="K61" s="18"/>
      <c r="L61" s="18"/>
      <c r="M61" s="18"/>
    </row>
    <row r="62" spans="2:29" ht="15" customHeight="1">
      <c r="B62" s="20"/>
      <c r="C62" s="20"/>
      <c r="D62" s="20"/>
      <c r="E62" s="20"/>
      <c r="F62" s="20"/>
      <c r="G62" s="20"/>
      <c r="H62" s="18"/>
      <c r="I62" s="18"/>
      <c r="J62" s="18"/>
      <c r="K62" s="18"/>
      <c r="L62" s="18"/>
      <c r="M62" s="18"/>
    </row>
    <row r="63" spans="2:29" ht="15" customHeight="1">
      <c r="B63" s="20"/>
      <c r="C63" s="20"/>
      <c r="D63" s="20"/>
      <c r="E63" s="20"/>
      <c r="F63" s="20"/>
      <c r="G63" s="20"/>
      <c r="H63" s="18"/>
      <c r="I63" s="18"/>
      <c r="J63" s="18"/>
      <c r="K63" s="18"/>
      <c r="L63" s="18"/>
      <c r="M63" s="18"/>
    </row>
    <row r="64" spans="2:29" ht="15" customHeight="1">
      <c r="B64" s="20"/>
      <c r="C64" s="20"/>
      <c r="D64" s="20"/>
      <c r="E64" s="20"/>
      <c r="F64" s="20"/>
      <c r="G64" s="20"/>
      <c r="H64" s="18"/>
      <c r="I64" s="18"/>
      <c r="J64" s="18"/>
      <c r="K64" s="18"/>
      <c r="L64" s="18"/>
      <c r="M64" s="18"/>
    </row>
    <row r="65" spans="2:13" ht="15" customHeight="1">
      <c r="B65" s="20"/>
      <c r="C65" s="20"/>
      <c r="D65" s="20"/>
      <c r="E65" s="20"/>
      <c r="F65" s="20"/>
      <c r="G65" s="20"/>
      <c r="H65" s="18"/>
      <c r="I65" s="18"/>
      <c r="J65" s="18"/>
      <c r="K65" s="18"/>
      <c r="L65" s="18"/>
      <c r="M65" s="18"/>
    </row>
    <row r="66" spans="2:13" ht="15" customHeight="1">
      <c r="B66" s="33"/>
      <c r="C66" s="33"/>
      <c r="D66" s="33"/>
      <c r="E66" s="33"/>
      <c r="F66" s="33"/>
      <c r="G66" s="33"/>
      <c r="H66" s="18"/>
      <c r="I66" s="18"/>
      <c r="J66" s="18"/>
      <c r="K66" s="18"/>
      <c r="L66" s="18"/>
      <c r="M66" s="18"/>
    </row>
    <row r="67" spans="2:13" ht="15" customHeight="1">
      <c r="B67" s="116"/>
      <c r="C67" s="116"/>
      <c r="D67" s="116"/>
      <c r="E67" s="116"/>
      <c r="F67" s="116"/>
      <c r="G67" s="116"/>
      <c r="H67" s="18"/>
      <c r="I67" s="18"/>
      <c r="J67" s="18"/>
      <c r="K67" s="18"/>
      <c r="L67" s="18"/>
      <c r="M67" s="18"/>
    </row>
    <row r="68" spans="2:13" ht="15" customHeight="1">
      <c r="B68" s="20"/>
      <c r="C68" s="20"/>
      <c r="D68" s="20"/>
      <c r="E68" s="20"/>
      <c r="F68" s="20"/>
      <c r="G68" s="20"/>
      <c r="H68" s="18"/>
      <c r="I68" s="18"/>
      <c r="J68" s="18"/>
      <c r="K68" s="18"/>
      <c r="L68" s="18"/>
      <c r="M68" s="18"/>
    </row>
    <row r="69" spans="2:13" ht="15" customHeight="1">
      <c r="B69" s="20"/>
      <c r="C69" s="20"/>
      <c r="D69" s="20"/>
      <c r="E69" s="20"/>
      <c r="F69" s="20"/>
      <c r="G69" s="20"/>
      <c r="H69" s="18"/>
      <c r="I69" s="18"/>
      <c r="J69" s="18"/>
      <c r="K69" s="18"/>
      <c r="L69" s="18"/>
      <c r="M69" s="18"/>
    </row>
    <row r="70" spans="2:13" ht="15" customHeight="1">
      <c r="B70" s="20"/>
      <c r="C70" s="20"/>
      <c r="D70" s="20"/>
      <c r="E70" s="20"/>
      <c r="F70" s="20"/>
      <c r="G70" s="20"/>
      <c r="H70" s="18"/>
      <c r="I70" s="18"/>
      <c r="J70" s="18"/>
      <c r="K70" s="18"/>
      <c r="L70" s="18"/>
      <c r="M70" s="18"/>
    </row>
    <row r="71" spans="2:13" ht="15" customHeight="1">
      <c r="B71" s="20"/>
      <c r="C71" s="20"/>
      <c r="D71" s="20"/>
      <c r="E71" s="20"/>
      <c r="F71" s="20"/>
      <c r="G71" s="20"/>
      <c r="H71" s="18"/>
      <c r="I71" s="18"/>
      <c r="J71" s="18"/>
      <c r="K71" s="18"/>
      <c r="L71" s="18"/>
      <c r="M71" s="18"/>
    </row>
    <row r="72" spans="2:13" ht="15" customHeight="1">
      <c r="B72" s="20"/>
      <c r="C72" s="20"/>
      <c r="D72" s="20"/>
      <c r="E72" s="20"/>
      <c r="F72" s="20"/>
      <c r="G72" s="20"/>
      <c r="H72" s="18"/>
      <c r="I72" s="18"/>
      <c r="J72" s="18"/>
      <c r="K72" s="18"/>
      <c r="L72" s="18"/>
      <c r="M72" s="18"/>
    </row>
    <row r="73" spans="2:13" ht="15" customHeight="1">
      <c r="B73" s="20"/>
      <c r="C73" s="20"/>
      <c r="D73" s="20"/>
      <c r="E73" s="20"/>
      <c r="F73" s="20"/>
      <c r="G73" s="20"/>
      <c r="H73" s="18"/>
      <c r="I73" s="18"/>
      <c r="J73" s="18"/>
      <c r="K73" s="18"/>
      <c r="L73" s="18"/>
      <c r="M73" s="18"/>
    </row>
    <row r="74" spans="2:13" ht="15" customHeight="1">
      <c r="B74" s="20"/>
      <c r="C74" s="20"/>
      <c r="D74" s="20"/>
      <c r="E74" s="20"/>
      <c r="F74" s="20"/>
      <c r="G74" s="20"/>
      <c r="H74" s="18"/>
      <c r="I74" s="18"/>
      <c r="J74" s="18"/>
      <c r="K74" s="18"/>
      <c r="L74" s="18"/>
      <c r="M74" s="18"/>
    </row>
    <row r="75" spans="2:13" ht="15" customHeight="1">
      <c r="B75" s="20"/>
      <c r="C75" s="20"/>
      <c r="D75" s="20"/>
      <c r="E75" s="20"/>
      <c r="F75" s="20"/>
      <c r="G75" s="20"/>
      <c r="H75" s="18"/>
      <c r="I75" s="18"/>
      <c r="J75" s="18"/>
      <c r="K75" s="18"/>
      <c r="L75" s="18"/>
      <c r="M75" s="18"/>
    </row>
    <row r="76" spans="2:13" ht="15" customHeight="1">
      <c r="B76" s="18"/>
      <c r="C76" s="18"/>
      <c r="D76" s="18"/>
      <c r="E76" s="18"/>
      <c r="F76" s="18"/>
      <c r="G76" s="18"/>
      <c r="H76" s="18"/>
      <c r="I76" s="18"/>
      <c r="J76" s="18"/>
      <c r="K76" s="18"/>
      <c r="L76" s="18"/>
      <c r="M76" s="18"/>
    </row>
    <row r="77" spans="2:13" ht="15" customHeight="1">
      <c r="B77" s="18"/>
      <c r="C77" s="18"/>
      <c r="D77" s="18"/>
      <c r="E77" s="18"/>
      <c r="F77" s="18"/>
      <c r="G77" s="18"/>
      <c r="H77" s="18"/>
      <c r="I77" s="18"/>
      <c r="J77" s="18"/>
      <c r="K77" s="18"/>
      <c r="L77" s="18"/>
      <c r="M77" s="18"/>
    </row>
    <row r="78" spans="2:13" ht="15" customHeight="1">
      <c r="B78" s="23"/>
      <c r="C78" s="23"/>
      <c r="D78" s="23"/>
      <c r="E78" s="23"/>
      <c r="F78" s="23"/>
      <c r="G78" s="18"/>
      <c r="H78" s="18"/>
      <c r="I78" s="18"/>
      <c r="J78" s="18"/>
      <c r="K78" s="18"/>
      <c r="L78" s="18"/>
      <c r="M78" s="18"/>
    </row>
    <row r="79" spans="2:13" ht="15" customHeight="1">
      <c r="B79" s="10"/>
      <c r="C79" s="10"/>
      <c r="D79" s="10"/>
      <c r="E79" s="10"/>
      <c r="F79" s="10"/>
      <c r="G79" s="10"/>
      <c r="H79" s="18"/>
      <c r="I79" s="18"/>
      <c r="J79" s="18"/>
      <c r="K79" s="18"/>
      <c r="L79" s="18"/>
      <c r="M79" s="18"/>
    </row>
    <row r="80" spans="2:13" ht="15" customHeight="1">
      <c r="B80" s="10"/>
      <c r="C80" s="10"/>
      <c r="D80" s="10"/>
      <c r="E80" s="10"/>
      <c r="F80" s="10"/>
      <c r="G80" s="10"/>
      <c r="H80" s="18"/>
      <c r="I80" s="18"/>
      <c r="J80" s="18"/>
      <c r="K80" s="18"/>
      <c r="L80" s="18"/>
      <c r="M80" s="18"/>
    </row>
    <row r="81" spans="2:13" ht="15" customHeight="1">
      <c r="B81" s="10"/>
      <c r="C81" s="10"/>
      <c r="D81" s="10"/>
      <c r="E81" s="10"/>
      <c r="F81" s="10"/>
      <c r="G81" s="10"/>
      <c r="H81" s="18"/>
      <c r="I81" s="18"/>
      <c r="J81" s="18"/>
      <c r="K81" s="18"/>
      <c r="L81" s="18"/>
      <c r="M81" s="18"/>
    </row>
    <row r="82" spans="2:13" ht="15" customHeight="1">
      <c r="H82" s="18"/>
      <c r="I82" s="18"/>
      <c r="J82" s="18"/>
      <c r="K82" s="18"/>
      <c r="L82" s="18"/>
      <c r="M82" s="18"/>
    </row>
    <row r="83" spans="2:13" ht="15" customHeight="1">
      <c r="H83" s="18"/>
      <c r="I83" s="18"/>
      <c r="J83" s="18"/>
      <c r="K83" s="18"/>
      <c r="L83" s="18"/>
      <c r="M83" s="18"/>
    </row>
    <row r="84" spans="2:13" ht="15" customHeight="1">
      <c r="H84" s="18"/>
      <c r="I84" s="18"/>
      <c r="J84" s="18"/>
      <c r="K84" s="18"/>
      <c r="L84" s="18"/>
      <c r="M84" s="18"/>
    </row>
    <row r="85" spans="2:13" ht="15" customHeight="1">
      <c r="H85" s="18"/>
      <c r="I85" s="18"/>
      <c r="J85" s="18"/>
      <c r="K85" s="18"/>
      <c r="L85" s="18"/>
      <c r="M85" s="18"/>
    </row>
    <row r="86" spans="2:13" ht="15" customHeight="1">
      <c r="H86" s="18"/>
      <c r="I86" s="18"/>
      <c r="J86" s="18"/>
      <c r="K86" s="18"/>
      <c r="L86" s="18"/>
      <c r="M86" s="18"/>
    </row>
    <row r="87" spans="2:13" ht="15" customHeight="1">
      <c r="H87" s="18"/>
      <c r="I87" s="18"/>
      <c r="J87" s="18"/>
      <c r="K87" s="18"/>
      <c r="L87" s="18"/>
      <c r="M87" s="18"/>
    </row>
    <row r="88" spans="2:13" ht="15" customHeight="1">
      <c r="H88" s="18"/>
      <c r="I88" s="18"/>
      <c r="J88" s="18"/>
      <c r="K88" s="18"/>
      <c r="L88" s="18"/>
      <c r="M88" s="18"/>
    </row>
    <row r="89" spans="2:13" ht="15" customHeight="1">
      <c r="H89" s="18"/>
      <c r="I89" s="18"/>
      <c r="J89" s="18"/>
      <c r="K89" s="18"/>
      <c r="L89" s="18"/>
      <c r="M89" s="18"/>
    </row>
    <row r="90" spans="2:13" ht="15" customHeight="1">
      <c r="H90" s="18"/>
      <c r="I90" s="18"/>
      <c r="J90" s="18"/>
      <c r="K90" s="18"/>
      <c r="L90" s="18"/>
      <c r="M90" s="18"/>
    </row>
    <row r="91" spans="2:13" ht="15" customHeight="1">
      <c r="H91" s="18"/>
      <c r="I91" s="18"/>
      <c r="J91" s="18"/>
      <c r="K91" s="18"/>
      <c r="L91" s="18"/>
      <c r="M91" s="18"/>
    </row>
    <row r="92" spans="2:13" ht="15" customHeight="1">
      <c r="H92" s="18"/>
      <c r="I92" s="18"/>
      <c r="J92" s="18"/>
      <c r="K92" s="18"/>
      <c r="L92" s="18"/>
      <c r="M92" s="18"/>
    </row>
    <row r="93" spans="2:13" ht="15" customHeight="1">
      <c r="H93" s="18"/>
      <c r="I93" s="18"/>
      <c r="J93" s="18"/>
      <c r="K93" s="18"/>
      <c r="L93" s="18"/>
      <c r="M93" s="18"/>
    </row>
    <row r="94" spans="2:13" ht="15" customHeight="1">
      <c r="H94" s="18"/>
      <c r="I94" s="18"/>
      <c r="J94" s="18"/>
      <c r="K94" s="18"/>
      <c r="L94" s="18"/>
      <c r="M94" s="18"/>
    </row>
    <row r="95" spans="2:13" ht="15" customHeight="1">
      <c r="H95" s="18"/>
      <c r="I95" s="18"/>
      <c r="J95" s="18"/>
      <c r="K95" s="18"/>
      <c r="L95" s="18"/>
      <c r="M95" s="18"/>
    </row>
    <row r="96" spans="2:13" ht="15" customHeight="1">
      <c r="H96" s="18"/>
      <c r="I96" s="18"/>
      <c r="J96" s="18"/>
      <c r="K96" s="18"/>
      <c r="L96" s="18"/>
      <c r="M96" s="18"/>
    </row>
    <row r="97" spans="8:13" ht="15" customHeight="1">
      <c r="H97" s="18"/>
      <c r="I97" s="18"/>
      <c r="J97" s="18"/>
      <c r="K97" s="18"/>
      <c r="L97" s="18"/>
      <c r="M97" s="18"/>
    </row>
    <row r="98" spans="8:13" ht="15" customHeight="1">
      <c r="H98" s="18"/>
      <c r="I98" s="18"/>
      <c r="J98" s="18"/>
      <c r="K98" s="18"/>
      <c r="L98" s="18"/>
      <c r="M98" s="18"/>
    </row>
    <row r="99" spans="8:13" ht="15.75">
      <c r="H99" s="18"/>
      <c r="I99" s="18"/>
      <c r="J99" s="18"/>
      <c r="K99" s="18"/>
      <c r="L99" s="18"/>
      <c r="M99" s="18"/>
    </row>
    <row r="100" spans="8:13" ht="15.75">
      <c r="H100" s="18"/>
      <c r="I100" s="18"/>
      <c r="J100" s="18"/>
      <c r="K100" s="18"/>
      <c r="L100" s="18"/>
      <c r="M100" s="18"/>
    </row>
    <row r="101" spans="8:13" ht="15.75">
      <c r="H101" s="18"/>
      <c r="I101" s="18"/>
      <c r="J101" s="18"/>
      <c r="K101" s="18"/>
      <c r="L101" s="18"/>
      <c r="M101" s="18"/>
    </row>
    <row r="102" spans="8:13" ht="15.75">
      <c r="H102" s="18"/>
      <c r="I102" s="18"/>
      <c r="J102" s="18"/>
      <c r="K102" s="18"/>
      <c r="L102" s="18"/>
      <c r="M102" s="18"/>
    </row>
    <row r="103" spans="8:13" ht="15.75">
      <c r="H103" s="18"/>
      <c r="I103" s="18"/>
      <c r="J103" s="18"/>
      <c r="K103" s="18"/>
      <c r="L103" s="18"/>
      <c r="M103" s="18"/>
    </row>
    <row r="104" spans="8:13" ht="15.75">
      <c r="H104" s="18"/>
      <c r="I104" s="18"/>
      <c r="J104" s="18"/>
      <c r="K104" s="18"/>
      <c r="L104" s="18"/>
      <c r="M104" s="18"/>
    </row>
    <row r="105" spans="8:13" ht="15.75">
      <c r="H105" s="18"/>
      <c r="I105" s="18"/>
      <c r="J105" s="18"/>
      <c r="K105" s="18"/>
      <c r="L105" s="18"/>
      <c r="M105" s="18"/>
    </row>
    <row r="106" spans="8:13" ht="15.75">
      <c r="H106" s="18"/>
      <c r="I106" s="18"/>
      <c r="J106" s="18"/>
      <c r="K106" s="18"/>
      <c r="L106" s="18"/>
      <c r="M106" s="18"/>
    </row>
    <row r="107" spans="8:13" ht="15.75">
      <c r="H107" s="18"/>
      <c r="I107" s="18"/>
      <c r="J107" s="18"/>
      <c r="K107" s="18"/>
      <c r="L107" s="18"/>
      <c r="M107" s="18"/>
    </row>
    <row r="108" spans="8:13" ht="15.75">
      <c r="H108" s="18"/>
      <c r="I108" s="18"/>
      <c r="J108" s="18"/>
      <c r="K108" s="18"/>
      <c r="L108" s="18"/>
      <c r="M108" s="18"/>
    </row>
    <row r="109" spans="8:13" ht="15.75">
      <c r="H109" s="18"/>
      <c r="I109" s="18"/>
      <c r="J109" s="18"/>
      <c r="K109" s="18"/>
      <c r="L109" s="18"/>
      <c r="M109" s="18"/>
    </row>
    <row r="110" spans="8:13" ht="15.75">
      <c r="H110" s="18"/>
      <c r="I110" s="18"/>
      <c r="J110" s="18"/>
      <c r="K110" s="18"/>
      <c r="L110" s="18"/>
      <c r="M110" s="18"/>
    </row>
    <row r="111" spans="8:13" ht="15.75">
      <c r="H111" s="18"/>
      <c r="I111" s="18"/>
      <c r="J111" s="18"/>
      <c r="K111" s="18"/>
      <c r="L111" s="18"/>
      <c r="M111" s="18"/>
    </row>
    <row r="112" spans="8:13" ht="15.75">
      <c r="H112" s="18"/>
      <c r="I112" s="18"/>
      <c r="J112" s="18"/>
      <c r="K112" s="18"/>
      <c r="L112" s="18"/>
      <c r="M112" s="18"/>
    </row>
    <row r="113" spans="8:13" ht="15.75">
      <c r="H113" s="18"/>
      <c r="I113" s="18"/>
      <c r="J113" s="18"/>
      <c r="K113" s="18"/>
      <c r="L113" s="18"/>
      <c r="M113" s="18"/>
    </row>
    <row r="114" spans="8:13" ht="15.75">
      <c r="H114" s="18"/>
      <c r="I114" s="18"/>
      <c r="J114" s="18"/>
      <c r="K114" s="18"/>
      <c r="L114" s="18"/>
      <c r="M114" s="18"/>
    </row>
    <row r="115" spans="8:13" ht="15.75">
      <c r="H115" s="18"/>
      <c r="I115" s="18"/>
      <c r="J115" s="18"/>
      <c r="K115" s="18"/>
      <c r="L115" s="18"/>
      <c r="M115" s="18"/>
    </row>
    <row r="116" spans="8:13" ht="15.75">
      <c r="H116" s="18"/>
      <c r="I116" s="18"/>
      <c r="J116" s="18"/>
      <c r="K116" s="18"/>
      <c r="L116" s="18"/>
      <c r="M116" s="18"/>
    </row>
    <row r="117" spans="8:13" ht="15.75">
      <c r="H117" s="18"/>
      <c r="I117" s="18"/>
      <c r="J117" s="18"/>
      <c r="K117" s="18"/>
      <c r="L117" s="18"/>
      <c r="M117" s="18"/>
    </row>
    <row r="118" spans="8:13" ht="15.75">
      <c r="H118" s="18"/>
      <c r="I118" s="18"/>
      <c r="J118" s="18"/>
      <c r="K118" s="18"/>
      <c r="L118" s="18"/>
      <c r="M118" s="18"/>
    </row>
    <row r="119" spans="8:13" ht="15.75">
      <c r="H119" s="18"/>
      <c r="I119" s="18"/>
      <c r="J119" s="18"/>
      <c r="K119" s="18"/>
      <c r="L119" s="18"/>
      <c r="M119" s="18"/>
    </row>
    <row r="120" spans="8:13" ht="15.75">
      <c r="H120" s="18"/>
      <c r="I120" s="18"/>
      <c r="J120" s="18"/>
      <c r="K120" s="18"/>
      <c r="L120" s="18"/>
      <c r="M120" s="18"/>
    </row>
    <row r="121" spans="8:13" ht="15.75">
      <c r="H121" s="18"/>
      <c r="I121" s="18"/>
      <c r="J121" s="18"/>
      <c r="K121" s="18"/>
      <c r="L121" s="18"/>
      <c r="M121" s="18"/>
    </row>
    <row r="122" spans="8:13" ht="15.75">
      <c r="H122" s="18"/>
      <c r="I122" s="18"/>
      <c r="J122" s="18"/>
      <c r="K122" s="18"/>
      <c r="L122" s="18"/>
      <c r="M122" s="18"/>
    </row>
    <row r="123" spans="8:13" ht="15.75">
      <c r="H123" s="18"/>
      <c r="I123" s="18"/>
      <c r="J123" s="18"/>
      <c r="K123" s="18"/>
      <c r="L123" s="18"/>
      <c r="M123" s="18"/>
    </row>
    <row r="124" spans="8:13" ht="15.75">
      <c r="H124" s="18"/>
      <c r="I124" s="18"/>
      <c r="J124" s="18"/>
      <c r="K124" s="18"/>
      <c r="L124" s="18"/>
      <c r="M124" s="18"/>
    </row>
    <row r="125" spans="8:13" ht="15.75">
      <c r="H125" s="18"/>
      <c r="I125" s="18"/>
      <c r="J125" s="18"/>
      <c r="K125" s="18"/>
      <c r="L125" s="18"/>
      <c r="M125" s="18"/>
    </row>
    <row r="126" spans="8:13" ht="15.75">
      <c r="H126" s="18"/>
      <c r="I126" s="18"/>
      <c r="J126" s="18"/>
      <c r="K126" s="18"/>
      <c r="L126" s="18"/>
      <c r="M126" s="18"/>
    </row>
    <row r="127" spans="8:13" ht="15.75">
      <c r="H127" s="18"/>
      <c r="I127" s="18"/>
      <c r="J127" s="18"/>
      <c r="K127" s="18"/>
      <c r="L127" s="18"/>
      <c r="M127" s="18"/>
    </row>
    <row r="128" spans="8:13" ht="15.75">
      <c r="H128" s="18"/>
      <c r="I128" s="18"/>
      <c r="J128" s="18"/>
      <c r="K128" s="18"/>
      <c r="L128" s="18"/>
      <c r="M128" s="18"/>
    </row>
    <row r="129" spans="8:13" ht="15.75">
      <c r="H129" s="18"/>
      <c r="I129" s="18"/>
      <c r="J129" s="18"/>
      <c r="K129" s="18"/>
      <c r="L129" s="18"/>
      <c r="M129" s="18"/>
    </row>
    <row r="130" spans="8:13" ht="15.75">
      <c r="H130" s="18"/>
      <c r="I130" s="18"/>
      <c r="J130" s="18"/>
      <c r="K130" s="18"/>
      <c r="L130" s="18"/>
      <c r="M130" s="18"/>
    </row>
    <row r="131" spans="8:13" ht="15.75">
      <c r="H131" s="18"/>
      <c r="I131" s="18"/>
      <c r="J131" s="18"/>
      <c r="K131" s="18"/>
      <c r="L131" s="18"/>
      <c r="M131" s="18"/>
    </row>
    <row r="132" spans="8:13" ht="15.75">
      <c r="H132" s="18"/>
      <c r="I132" s="18"/>
      <c r="J132" s="18"/>
      <c r="K132" s="18"/>
      <c r="L132" s="18"/>
      <c r="M132" s="18"/>
    </row>
    <row r="133" spans="8:13" ht="15.75">
      <c r="H133" s="18"/>
      <c r="I133" s="18"/>
      <c r="J133" s="18"/>
      <c r="K133" s="18"/>
      <c r="L133" s="18"/>
      <c r="M133" s="18"/>
    </row>
    <row r="134" spans="8:13" ht="15.75">
      <c r="H134" s="18"/>
      <c r="I134" s="18"/>
      <c r="J134" s="18"/>
      <c r="K134" s="18"/>
      <c r="L134" s="18"/>
      <c r="M134" s="18"/>
    </row>
    <row r="135" spans="8:13" ht="15.75">
      <c r="H135" s="18"/>
      <c r="I135" s="18"/>
      <c r="J135" s="18"/>
      <c r="K135" s="18"/>
      <c r="L135" s="18"/>
      <c r="M135" s="18"/>
    </row>
    <row r="136" spans="8:13" ht="15.75">
      <c r="H136" s="18"/>
      <c r="I136" s="18"/>
      <c r="J136" s="18"/>
      <c r="K136" s="18"/>
      <c r="L136" s="18"/>
      <c r="M136" s="18"/>
    </row>
    <row r="137" spans="8:13" ht="15.75">
      <c r="H137" s="18"/>
      <c r="I137" s="18"/>
      <c r="J137" s="18"/>
      <c r="K137" s="18"/>
      <c r="L137" s="18"/>
      <c r="M137" s="18"/>
    </row>
    <row r="138" spans="8:13" ht="15.75">
      <c r="H138" s="18"/>
      <c r="I138" s="18"/>
      <c r="J138" s="18"/>
      <c r="K138" s="18"/>
      <c r="L138" s="18"/>
      <c r="M138" s="18"/>
    </row>
    <row r="139" spans="8:13" ht="15.75">
      <c r="H139" s="18"/>
      <c r="I139" s="18"/>
      <c r="J139" s="18"/>
      <c r="K139" s="18"/>
      <c r="L139" s="18"/>
      <c r="M139" s="18"/>
    </row>
    <row r="140" spans="8:13" ht="15.75">
      <c r="H140" s="18"/>
      <c r="I140" s="18"/>
      <c r="J140" s="18"/>
      <c r="K140" s="18"/>
      <c r="L140" s="18"/>
      <c r="M140" s="18"/>
    </row>
    <row r="141" spans="8:13" ht="15.75">
      <c r="H141" s="18"/>
      <c r="I141" s="18"/>
      <c r="J141" s="18"/>
      <c r="K141" s="18"/>
      <c r="L141" s="18"/>
      <c r="M141" s="18"/>
    </row>
    <row r="142" spans="8:13" ht="15.75">
      <c r="H142" s="18"/>
      <c r="I142" s="18"/>
      <c r="J142" s="18"/>
      <c r="K142" s="18"/>
      <c r="L142" s="18"/>
      <c r="M142" s="18"/>
    </row>
    <row r="143" spans="8:13" ht="15.75">
      <c r="H143" s="18"/>
      <c r="I143" s="18"/>
      <c r="J143" s="18"/>
      <c r="K143" s="18"/>
      <c r="L143" s="18"/>
      <c r="M143" s="18"/>
    </row>
    <row r="144" spans="8:13" ht="15.75">
      <c r="H144" s="18"/>
      <c r="I144" s="18"/>
      <c r="J144" s="18"/>
      <c r="K144" s="18"/>
      <c r="L144" s="18"/>
      <c r="M144" s="18"/>
    </row>
    <row r="145" spans="8:13" ht="15.75">
      <c r="H145" s="18"/>
      <c r="I145" s="18"/>
      <c r="J145" s="18"/>
      <c r="K145" s="18"/>
      <c r="L145" s="18"/>
      <c r="M145" s="18"/>
    </row>
    <row r="146" spans="8:13" ht="15.75">
      <c r="H146" s="18"/>
      <c r="I146" s="18"/>
      <c r="J146" s="18"/>
      <c r="K146" s="18"/>
      <c r="L146" s="18"/>
      <c r="M146" s="18"/>
    </row>
    <row r="147" spans="8:13" ht="15.75">
      <c r="H147" s="18"/>
      <c r="I147" s="18"/>
      <c r="J147" s="18"/>
      <c r="K147" s="18"/>
      <c r="L147" s="18"/>
      <c r="M147" s="18"/>
    </row>
    <row r="148" spans="8:13" ht="15.75">
      <c r="H148" s="18"/>
      <c r="I148" s="18"/>
      <c r="J148" s="18"/>
      <c r="K148" s="18"/>
      <c r="L148" s="18"/>
      <c r="M148" s="18"/>
    </row>
    <row r="149" spans="8:13" ht="15.75">
      <c r="H149" s="18"/>
      <c r="I149" s="18"/>
      <c r="J149" s="18"/>
      <c r="K149" s="18"/>
      <c r="L149" s="18"/>
      <c r="M149" s="18"/>
    </row>
    <row r="150" spans="8:13" ht="15.75">
      <c r="H150" s="18"/>
      <c r="I150" s="18"/>
      <c r="J150" s="18"/>
      <c r="K150" s="18"/>
      <c r="L150" s="18"/>
      <c r="M150" s="18"/>
    </row>
    <row r="151" spans="8:13" ht="15.75">
      <c r="H151" s="18"/>
      <c r="I151" s="18"/>
      <c r="J151" s="18"/>
      <c r="K151" s="18"/>
      <c r="L151" s="18"/>
      <c r="M151" s="18"/>
    </row>
    <row r="152" spans="8:13" ht="15.75">
      <c r="H152" s="18"/>
      <c r="I152" s="18"/>
      <c r="J152" s="18"/>
      <c r="K152" s="18"/>
      <c r="L152" s="18"/>
      <c r="M152" s="18"/>
    </row>
    <row r="153" spans="8:13" ht="15.75">
      <c r="H153" s="18"/>
      <c r="I153" s="18"/>
      <c r="J153" s="18"/>
      <c r="K153" s="18"/>
      <c r="L153" s="18"/>
      <c r="M153" s="18"/>
    </row>
    <row r="154" spans="8:13" ht="15.75">
      <c r="H154" s="18"/>
      <c r="I154" s="18"/>
      <c r="J154" s="18"/>
      <c r="K154" s="18"/>
      <c r="L154" s="18"/>
      <c r="M154" s="18"/>
    </row>
    <row r="155" spans="8:13" ht="15.75">
      <c r="H155" s="18"/>
      <c r="I155" s="18"/>
      <c r="J155" s="18"/>
      <c r="K155" s="18"/>
      <c r="L155" s="18"/>
      <c r="M155" s="18"/>
    </row>
    <row r="156" spans="8:13" ht="15.75">
      <c r="H156" s="18"/>
      <c r="I156" s="18"/>
      <c r="J156" s="18"/>
      <c r="K156" s="18"/>
      <c r="L156" s="18"/>
      <c r="M156" s="18"/>
    </row>
    <row r="157" spans="8:13" ht="15.75">
      <c r="H157" s="18"/>
      <c r="I157" s="18"/>
      <c r="J157" s="18"/>
      <c r="K157" s="18"/>
      <c r="L157" s="18"/>
      <c r="M157" s="18"/>
    </row>
    <row r="158" spans="8:13" ht="15.75">
      <c r="H158" s="18"/>
      <c r="I158" s="18"/>
      <c r="J158" s="18"/>
      <c r="K158" s="18"/>
      <c r="L158" s="18"/>
      <c r="M158" s="18"/>
    </row>
    <row r="159" spans="8:13" ht="15.75">
      <c r="H159" s="18"/>
      <c r="I159" s="18"/>
      <c r="J159" s="18"/>
      <c r="K159" s="18"/>
      <c r="L159" s="18"/>
      <c r="M159" s="18"/>
    </row>
    <row r="160" spans="8:13" ht="15.75">
      <c r="H160" s="18"/>
      <c r="I160" s="18"/>
      <c r="J160" s="18"/>
      <c r="K160" s="18"/>
      <c r="L160" s="18"/>
      <c r="M160" s="18"/>
    </row>
    <row r="161" spans="8:13" ht="15.75">
      <c r="H161" s="18"/>
      <c r="I161" s="18"/>
      <c r="J161" s="18"/>
      <c r="K161" s="18"/>
      <c r="L161" s="18"/>
      <c r="M161" s="18"/>
    </row>
    <row r="162" spans="8:13" ht="15.75">
      <c r="H162" s="18"/>
      <c r="I162" s="18"/>
      <c r="J162" s="18"/>
      <c r="K162" s="18"/>
      <c r="L162" s="18"/>
      <c r="M162" s="18"/>
    </row>
    <row r="163" spans="8:13" ht="15.75">
      <c r="H163" s="18"/>
      <c r="I163" s="18"/>
      <c r="J163" s="18"/>
      <c r="K163" s="18"/>
      <c r="L163" s="18"/>
      <c r="M163" s="18"/>
    </row>
    <row r="164" spans="8:13" ht="15.75">
      <c r="H164" s="18"/>
      <c r="I164" s="18"/>
      <c r="J164" s="18"/>
      <c r="K164" s="18"/>
      <c r="L164" s="18"/>
      <c r="M164" s="18"/>
    </row>
    <row r="165" spans="8:13" ht="15.75">
      <c r="H165" s="18"/>
      <c r="I165" s="18"/>
      <c r="J165" s="18"/>
      <c r="K165" s="18"/>
      <c r="L165" s="18"/>
      <c r="M165" s="18"/>
    </row>
    <row r="166" spans="8:13" ht="15.75">
      <c r="H166" s="18"/>
      <c r="I166" s="18"/>
      <c r="J166" s="18"/>
      <c r="K166" s="18"/>
      <c r="L166" s="18"/>
      <c r="M166" s="18"/>
    </row>
    <row r="167" spans="8:13" ht="15.75">
      <c r="H167" s="18"/>
      <c r="I167" s="18"/>
      <c r="J167" s="18"/>
      <c r="K167" s="18"/>
      <c r="L167" s="18"/>
      <c r="M167" s="18"/>
    </row>
    <row r="168" spans="8:13" ht="15.75">
      <c r="H168" s="18"/>
      <c r="I168" s="18"/>
      <c r="J168" s="18"/>
      <c r="K168" s="18"/>
      <c r="L168" s="18"/>
      <c r="M168" s="18"/>
    </row>
    <row r="169" spans="8:13" ht="15.75">
      <c r="H169" s="18"/>
      <c r="I169" s="18"/>
      <c r="J169" s="18"/>
      <c r="K169" s="18"/>
      <c r="L169" s="18"/>
      <c r="M169" s="18"/>
    </row>
    <row r="170" spans="8:13" ht="15.75">
      <c r="H170" s="18"/>
      <c r="I170" s="18"/>
      <c r="J170" s="18"/>
      <c r="K170" s="18"/>
      <c r="L170" s="18"/>
      <c r="M170" s="18"/>
    </row>
    <row r="171" spans="8:13" ht="15.75">
      <c r="H171" s="18"/>
      <c r="I171" s="18"/>
      <c r="J171" s="18"/>
      <c r="K171" s="18"/>
      <c r="L171" s="18"/>
      <c r="M171" s="18"/>
    </row>
    <row r="172" spans="8:13" ht="15.75">
      <c r="H172" s="18"/>
      <c r="I172" s="18"/>
      <c r="J172" s="18"/>
      <c r="K172" s="18"/>
      <c r="L172" s="18"/>
      <c r="M172" s="18"/>
    </row>
    <row r="173" spans="8:13" ht="15.75">
      <c r="H173" s="18"/>
      <c r="I173" s="18"/>
      <c r="J173" s="18"/>
      <c r="K173" s="18"/>
      <c r="L173" s="18"/>
      <c r="M173" s="18"/>
    </row>
    <row r="174" spans="8:13" ht="15.75">
      <c r="H174" s="18"/>
      <c r="I174" s="18"/>
      <c r="J174" s="18"/>
      <c r="K174" s="18"/>
      <c r="L174" s="18"/>
      <c r="M174" s="18"/>
    </row>
    <row r="175" spans="8:13" ht="15.75">
      <c r="H175" s="18"/>
      <c r="I175" s="18"/>
      <c r="J175" s="18"/>
      <c r="K175" s="18"/>
      <c r="L175" s="18"/>
      <c r="M175" s="18"/>
    </row>
    <row r="176" spans="8:13" ht="15.75">
      <c r="H176" s="18"/>
      <c r="I176" s="18"/>
      <c r="J176" s="18"/>
      <c r="K176" s="18"/>
      <c r="L176" s="18"/>
      <c r="M176" s="18"/>
    </row>
    <row r="177" spans="8:13" ht="15.75">
      <c r="H177" s="18"/>
      <c r="I177" s="18"/>
      <c r="J177" s="18"/>
      <c r="K177" s="18"/>
      <c r="L177" s="18"/>
      <c r="M177" s="18"/>
    </row>
    <row r="178" spans="8:13" ht="15.75">
      <c r="H178" s="18"/>
      <c r="I178" s="18"/>
      <c r="J178" s="18"/>
      <c r="K178" s="18"/>
      <c r="L178" s="18"/>
      <c r="M178" s="18"/>
    </row>
    <row r="179" spans="8:13" ht="15.75">
      <c r="H179" s="18"/>
      <c r="I179" s="18"/>
      <c r="J179" s="18"/>
      <c r="K179" s="18"/>
      <c r="L179" s="18"/>
      <c r="M179" s="18"/>
    </row>
    <row r="180" spans="8:13" ht="15.75">
      <c r="H180" s="18"/>
      <c r="I180" s="18"/>
      <c r="J180" s="18"/>
      <c r="K180" s="18"/>
      <c r="L180" s="18"/>
      <c r="M180" s="18"/>
    </row>
    <row r="181" spans="8:13" ht="15.75">
      <c r="H181" s="18"/>
      <c r="I181" s="18"/>
      <c r="J181" s="18"/>
      <c r="K181" s="18"/>
      <c r="L181" s="18"/>
      <c r="M181" s="18"/>
    </row>
    <row r="182" spans="8:13" ht="15.75">
      <c r="H182" s="18"/>
      <c r="I182" s="18"/>
      <c r="J182" s="18"/>
      <c r="K182" s="18"/>
      <c r="L182" s="18"/>
      <c r="M182" s="18"/>
    </row>
    <row r="183" spans="8:13" ht="15.75">
      <c r="H183" s="18"/>
      <c r="I183" s="18"/>
      <c r="J183" s="18"/>
      <c r="K183" s="18"/>
      <c r="L183" s="18"/>
      <c r="M183" s="18"/>
    </row>
    <row r="184" spans="8:13" ht="15.75">
      <c r="H184" s="18"/>
      <c r="I184" s="18"/>
      <c r="J184" s="18"/>
      <c r="K184" s="18"/>
      <c r="L184" s="18"/>
      <c r="M184" s="18"/>
    </row>
    <row r="185" spans="8:13" ht="15.75">
      <c r="H185" s="18"/>
      <c r="I185" s="18"/>
      <c r="J185" s="18"/>
      <c r="K185" s="18"/>
      <c r="L185" s="18"/>
      <c r="M185" s="18"/>
    </row>
    <row r="186" spans="8:13" ht="15.75">
      <c r="H186" s="18"/>
      <c r="I186" s="18"/>
      <c r="J186" s="18"/>
      <c r="K186" s="18"/>
      <c r="L186" s="18"/>
      <c r="M186" s="18"/>
    </row>
    <row r="187" spans="8:13" ht="15.75">
      <c r="H187" s="18"/>
      <c r="I187" s="18"/>
      <c r="J187" s="18"/>
      <c r="K187" s="18"/>
      <c r="L187" s="18"/>
      <c r="M187" s="18"/>
    </row>
    <row r="188" spans="8:13" ht="15.75">
      <c r="H188" s="18"/>
      <c r="I188" s="18"/>
      <c r="J188" s="18"/>
      <c r="K188" s="18"/>
      <c r="L188" s="18"/>
      <c r="M188" s="18"/>
    </row>
    <row r="189" spans="8:13" ht="15.75">
      <c r="H189" s="18"/>
      <c r="I189" s="18"/>
      <c r="J189" s="18"/>
      <c r="K189" s="18"/>
      <c r="L189" s="18"/>
      <c r="M189" s="18"/>
    </row>
    <row r="190" spans="8:13" ht="15.75">
      <c r="H190" s="18"/>
      <c r="I190" s="18"/>
      <c r="J190" s="18"/>
      <c r="K190" s="18"/>
      <c r="L190" s="18"/>
      <c r="M190" s="18"/>
    </row>
    <row r="191" spans="8:13" ht="15.75">
      <c r="H191" s="18"/>
      <c r="I191" s="18"/>
      <c r="J191" s="18"/>
      <c r="K191" s="18"/>
      <c r="L191" s="18"/>
      <c r="M191" s="18"/>
    </row>
    <row r="192" spans="8:13" ht="15.75">
      <c r="H192" s="18"/>
      <c r="I192" s="18"/>
      <c r="J192" s="18"/>
      <c r="K192" s="18"/>
      <c r="L192" s="18"/>
      <c r="M192" s="18"/>
    </row>
    <row r="193" spans="8:13" ht="15.75">
      <c r="H193" s="18"/>
      <c r="I193" s="18"/>
      <c r="J193" s="18"/>
      <c r="K193" s="18"/>
      <c r="L193" s="18"/>
      <c r="M193" s="18"/>
    </row>
    <row r="194" spans="8:13" ht="15.75">
      <c r="H194" s="18"/>
      <c r="I194" s="18"/>
      <c r="J194" s="18"/>
      <c r="K194" s="18"/>
      <c r="L194" s="18"/>
      <c r="M194" s="18"/>
    </row>
    <row r="195" spans="8:13" ht="15.75">
      <c r="H195" s="18"/>
      <c r="I195" s="18"/>
      <c r="J195" s="18"/>
      <c r="K195" s="18"/>
      <c r="L195" s="18"/>
      <c r="M195" s="18"/>
    </row>
    <row r="196" spans="8:13" ht="15.75">
      <c r="H196" s="18"/>
      <c r="I196" s="18"/>
      <c r="J196" s="18"/>
      <c r="K196" s="18"/>
      <c r="L196" s="18"/>
      <c r="M196" s="18"/>
    </row>
    <row r="197" spans="8:13" ht="15.75">
      <c r="H197" s="18"/>
      <c r="I197" s="18"/>
      <c r="J197" s="18"/>
      <c r="K197" s="18"/>
      <c r="L197" s="18"/>
      <c r="M197" s="18"/>
    </row>
    <row r="198" spans="8:13" ht="15.75">
      <c r="H198" s="18"/>
      <c r="I198" s="18"/>
      <c r="J198" s="18"/>
      <c r="K198" s="18"/>
      <c r="L198" s="18"/>
      <c r="M198" s="18"/>
    </row>
    <row r="199" spans="8:13" ht="15.75">
      <c r="H199" s="18"/>
      <c r="I199" s="18"/>
      <c r="J199" s="18"/>
      <c r="K199" s="18"/>
      <c r="L199" s="18"/>
      <c r="M199" s="18"/>
    </row>
    <row r="200" spans="8:13" ht="15.75">
      <c r="H200" s="18"/>
      <c r="I200" s="18"/>
      <c r="J200" s="18"/>
      <c r="K200" s="18"/>
      <c r="L200" s="18"/>
      <c r="M200" s="18"/>
    </row>
    <row r="201" spans="8:13" ht="15.75">
      <c r="H201" s="18"/>
      <c r="I201" s="18"/>
      <c r="J201" s="18"/>
      <c r="K201" s="18"/>
      <c r="L201" s="18"/>
      <c r="M201" s="18"/>
    </row>
    <row r="202" spans="8:13" ht="15.75">
      <c r="H202" s="18"/>
      <c r="I202" s="18"/>
      <c r="J202" s="18"/>
      <c r="K202" s="18"/>
      <c r="L202" s="18"/>
      <c r="M202" s="18"/>
    </row>
    <row r="203" spans="8:13" ht="15.75">
      <c r="H203" s="18"/>
      <c r="I203" s="18"/>
      <c r="J203" s="18"/>
      <c r="K203" s="18"/>
      <c r="L203" s="18"/>
      <c r="M203" s="18"/>
    </row>
  </sheetData>
  <sheetProtection algorithmName="SHA-512" hashValue="dayF70vWCi1fxo6+e6dMUeZFF3Vd1MMckxwi1e9clDEDfSah56qXClcki6vLRXap6jRPw3Ol93j2kNBca6UpLQ==" saltValue="dG1tQfaUwv/hO2sHOhyK8w==" spinCount="100000" sheet="1" objects="1" scenarios="1"/>
  <dataValidations count="2">
    <dataValidation allowBlank="1" showInputMessage="1" showErrorMessage="1" promptTitle="Use:" prompt="Value from Cell D21, if calculated." sqref="D33 I25" xr:uid="{00000000-0002-0000-0800-000000000000}"/>
    <dataValidation allowBlank="1" showInputMessage="1" showErrorMessage="1" promptTitle="Use:" prompt="Value from Cell D25, if calculated." sqref="D34 I26" xr:uid="{00000000-0002-0000-0800-000001000000}"/>
  </dataValidations>
  <pageMargins left="0.7" right="0.7" top="0.98479166666666695" bottom="0.75" header="0.3" footer="0.3"/>
  <pageSetup scale="59" fitToHeight="0" orientation="landscape" r:id="rId1"/>
  <headerFooter>
    <oddFooter>&amp;L&amp;"Avenir LT Std 35 Light,Regular"&amp;12&amp;K000000FINAL April 19, 2024&amp;C&amp;"Avenir LT Std 35 Light,Regular"&amp;12Page &amp;P of &amp;N&amp;R&amp;"Avenir LT Std 35 Light,Regular"&amp;12&amp;K000000&amp;A</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66"/>
  </sheetPr>
  <dimension ref="A1:J113"/>
  <sheetViews>
    <sheetView showGridLines="0" zoomScaleNormal="100" workbookViewId="0"/>
  </sheetViews>
  <sheetFormatPr defaultColWidth="9.140625" defaultRowHeight="15"/>
  <cols>
    <col min="1" max="1" width="3.42578125" style="12" customWidth="1"/>
    <col min="2" max="2" width="4.28515625" style="12" customWidth="1"/>
    <col min="3" max="3" width="58.140625" style="12" customWidth="1"/>
    <col min="4" max="6" width="25.7109375" style="12" customWidth="1"/>
    <col min="7" max="7" width="48.5703125" style="12" customWidth="1"/>
    <col min="8" max="8" width="51.140625" style="12" customWidth="1"/>
    <col min="9" max="9" width="16.85546875" style="12" customWidth="1"/>
    <col min="10" max="10" width="14.140625" style="12" customWidth="1"/>
    <col min="11" max="11" width="31.7109375" style="12" customWidth="1"/>
    <col min="12" max="16384" width="9.140625" style="12"/>
  </cols>
  <sheetData>
    <row r="1" spans="1:7">
      <c r="A1" s="820" t="s">
        <v>749</v>
      </c>
    </row>
    <row r="2" spans="1:7" ht="18.75" customHeight="1">
      <c r="B2" s="11" t="s">
        <v>0</v>
      </c>
      <c r="C2" s="11"/>
      <c r="D2" s="11"/>
      <c r="E2" s="11"/>
      <c r="F2" s="11"/>
      <c r="G2" s="11"/>
    </row>
    <row r="3" spans="1:7" ht="15" customHeight="1">
      <c r="B3" s="117"/>
      <c r="C3" s="117"/>
      <c r="D3" s="117"/>
      <c r="E3" s="117"/>
      <c r="F3" s="117"/>
      <c r="G3" s="117"/>
    </row>
    <row r="4" spans="1:7" ht="18.75" customHeight="1">
      <c r="B4" s="11" t="s">
        <v>1</v>
      </c>
      <c r="C4" s="11"/>
      <c r="D4" s="11"/>
      <c r="E4" s="11"/>
      <c r="F4" s="11"/>
      <c r="G4" s="11"/>
    </row>
    <row r="5" spans="1:7" ht="18.75" customHeight="1">
      <c r="B5" s="14" t="s">
        <v>2</v>
      </c>
      <c r="C5" s="14"/>
      <c r="D5" s="14"/>
      <c r="E5" s="14"/>
      <c r="F5" s="14"/>
      <c r="G5" s="14"/>
    </row>
    <row r="6" spans="1:7" ht="15" customHeight="1">
      <c r="B6" s="15"/>
      <c r="C6" s="15"/>
      <c r="D6" s="15"/>
      <c r="E6" s="15"/>
      <c r="F6" s="15"/>
      <c r="G6" s="15"/>
    </row>
    <row r="7" spans="1:7" ht="15" customHeight="1">
      <c r="B7" s="11" t="s">
        <v>3</v>
      </c>
      <c r="C7" s="15"/>
      <c r="D7" s="15"/>
      <c r="E7" s="15"/>
      <c r="F7" s="15"/>
      <c r="G7" s="15"/>
    </row>
    <row r="8" spans="1:7" ht="18.75" customHeight="1">
      <c r="B8" s="14"/>
      <c r="C8" s="11"/>
      <c r="D8" s="11"/>
      <c r="E8" s="11"/>
      <c r="F8" s="11"/>
      <c r="G8" s="11"/>
    </row>
    <row r="9" spans="1:7" ht="15" customHeight="1">
      <c r="B9" s="436"/>
      <c r="C9" s="436"/>
      <c r="D9" s="436"/>
      <c r="E9" s="436"/>
      <c r="F9" s="436"/>
      <c r="G9" s="436"/>
    </row>
    <row r="10" spans="1:7" ht="15" customHeight="1">
      <c r="B10" s="322" t="s">
        <v>210</v>
      </c>
      <c r="C10" s="322"/>
      <c r="D10" s="322"/>
      <c r="E10" s="322"/>
      <c r="F10" s="322"/>
      <c r="G10" s="322"/>
    </row>
    <row r="11" spans="1:7" ht="15" customHeight="1">
      <c r="B11" s="322" t="s">
        <v>211</v>
      </c>
      <c r="C11" s="322"/>
      <c r="D11" s="322"/>
      <c r="E11" s="322"/>
      <c r="F11" s="322"/>
      <c r="G11" s="322"/>
    </row>
    <row r="12" spans="1:7" ht="15" customHeight="1">
      <c r="B12" s="322" t="s">
        <v>212</v>
      </c>
      <c r="C12" s="322"/>
      <c r="D12" s="322"/>
      <c r="E12" s="322"/>
      <c r="F12" s="322"/>
      <c r="G12" s="322"/>
    </row>
    <row r="13" spans="1:7" ht="17.25" customHeight="1">
      <c r="B13" s="322" t="s">
        <v>213</v>
      </c>
      <c r="C13" s="322"/>
      <c r="D13" s="322"/>
      <c r="E13" s="322"/>
      <c r="F13" s="322"/>
      <c r="G13" s="322"/>
    </row>
    <row r="14" spans="1:7" ht="15" customHeight="1">
      <c r="B14" s="20"/>
      <c r="C14" s="20"/>
      <c r="D14" s="20"/>
      <c r="E14" s="20"/>
      <c r="F14" s="20"/>
      <c r="G14" s="20"/>
    </row>
    <row r="15" spans="1:7" ht="18" customHeight="1">
      <c r="B15" s="437" t="s">
        <v>214</v>
      </c>
      <c r="C15" s="437"/>
      <c r="D15" s="437"/>
      <c r="E15" s="437"/>
      <c r="F15" s="437"/>
      <c r="G15" s="437"/>
    </row>
    <row r="16" spans="1:7" ht="15" customHeight="1">
      <c r="B16" s="438" t="s">
        <v>215</v>
      </c>
      <c r="C16" s="438"/>
      <c r="D16" s="438"/>
      <c r="E16" s="438"/>
      <c r="F16" s="438"/>
      <c r="G16" s="438"/>
    </row>
    <row r="17" spans="2:10" ht="15" customHeight="1" thickBot="1">
      <c r="B17" s="439"/>
      <c r="C17" s="439"/>
      <c r="D17" s="439"/>
      <c r="E17" s="439"/>
      <c r="F17" s="439"/>
      <c r="G17" s="439"/>
    </row>
    <row r="18" spans="2:10" ht="15" customHeight="1" thickTop="1" thickBot="1">
      <c r="B18" s="440"/>
      <c r="C18" s="440" t="s">
        <v>216</v>
      </c>
      <c r="D18" s="441" t="s">
        <v>217</v>
      </c>
      <c r="H18" s="18"/>
      <c r="I18" s="18"/>
      <c r="J18" s="18"/>
    </row>
    <row r="19" spans="2:10" ht="48.75" thickTop="1" thickBot="1">
      <c r="B19" s="442">
        <v>1</v>
      </c>
      <c r="C19" s="443" t="s">
        <v>218</v>
      </c>
      <c r="D19" s="320"/>
      <c r="H19" s="18"/>
      <c r="I19" s="18"/>
      <c r="J19" s="18"/>
    </row>
    <row r="20" spans="2:10" ht="80.25" thickTop="1" thickBot="1">
      <c r="B20" s="442">
        <v>2</v>
      </c>
      <c r="C20" s="443" t="s">
        <v>219</v>
      </c>
      <c r="D20" s="320"/>
      <c r="H20" s="18"/>
      <c r="I20" s="18"/>
      <c r="J20" s="18"/>
    </row>
    <row r="21" spans="2:10" ht="64.5" thickTop="1" thickBot="1">
      <c r="B21" s="442">
        <v>3</v>
      </c>
      <c r="C21" s="443" t="s">
        <v>220</v>
      </c>
      <c r="D21" s="320"/>
      <c r="G21" s="10"/>
      <c r="H21" s="18"/>
      <c r="I21" s="18"/>
      <c r="J21" s="18"/>
    </row>
    <row r="22" spans="2:10" ht="64.5" thickTop="1" thickBot="1">
      <c r="B22" s="442">
        <v>4</v>
      </c>
      <c r="C22" s="443" t="s">
        <v>221</v>
      </c>
      <c r="D22" s="320"/>
      <c r="G22" s="20"/>
      <c r="H22" s="18"/>
      <c r="I22" s="18"/>
      <c r="J22" s="18"/>
    </row>
    <row r="23" spans="2:10" ht="15" customHeight="1" thickTop="1">
      <c r="B23" s="20"/>
      <c r="C23" s="20"/>
      <c r="D23" s="20"/>
      <c r="E23" s="20"/>
      <c r="F23" s="20"/>
      <c r="G23" s="20"/>
      <c r="H23" s="18"/>
      <c r="I23" s="18"/>
      <c r="J23" s="18"/>
    </row>
    <row r="24" spans="2:10" ht="15" customHeight="1">
      <c r="B24" s="20"/>
      <c r="C24" s="20"/>
      <c r="D24" s="20"/>
      <c r="E24" s="20"/>
      <c r="F24" s="20"/>
      <c r="G24" s="20"/>
      <c r="H24" s="18"/>
      <c r="I24" s="18"/>
      <c r="J24" s="18"/>
    </row>
    <row r="25" spans="2:10" ht="18" customHeight="1">
      <c r="B25" s="437" t="s">
        <v>222</v>
      </c>
      <c r="C25" s="437"/>
      <c r="D25" s="437"/>
      <c r="E25" s="437"/>
      <c r="F25" s="437"/>
      <c r="G25" s="437"/>
    </row>
    <row r="26" spans="2:10" ht="15" customHeight="1">
      <c r="B26" s="322" t="s">
        <v>223</v>
      </c>
      <c r="C26" s="322"/>
      <c r="D26" s="322"/>
      <c r="E26" s="322"/>
      <c r="F26" s="322"/>
      <c r="G26" s="322"/>
    </row>
    <row r="27" spans="2:10" ht="15" customHeight="1">
      <c r="B27" s="322" t="s">
        <v>224</v>
      </c>
      <c r="C27" s="322"/>
      <c r="D27" s="322"/>
      <c r="E27" s="322"/>
      <c r="F27" s="322"/>
      <c r="G27" s="322"/>
      <c r="H27" s="18"/>
      <c r="I27" s="18"/>
      <c r="J27" s="18"/>
    </row>
    <row r="28" spans="2:10" ht="15" customHeight="1" thickBot="1">
      <c r="B28" s="20"/>
      <c r="C28" s="20"/>
      <c r="D28" s="20"/>
      <c r="E28" s="20"/>
      <c r="F28" s="20"/>
      <c r="G28" s="20"/>
      <c r="H28" s="18"/>
      <c r="I28" s="18"/>
      <c r="J28" s="18"/>
    </row>
    <row r="29" spans="2:10" ht="33.75" customHeight="1" thickTop="1" thickBot="1">
      <c r="B29" s="20"/>
      <c r="C29" s="444" t="s">
        <v>225</v>
      </c>
      <c r="D29" s="370" t="s">
        <v>226</v>
      </c>
      <c r="E29" s="370"/>
      <c r="F29" s="370"/>
      <c r="G29" s="445" t="s">
        <v>227</v>
      </c>
      <c r="H29" s="446" t="s">
        <v>217</v>
      </c>
      <c r="J29" s="18"/>
    </row>
    <row r="30" spans="2:10" ht="33" thickTop="1" thickBot="1">
      <c r="B30" s="20"/>
      <c r="C30" s="447"/>
      <c r="D30" s="391" t="s">
        <v>228</v>
      </c>
      <c r="E30" s="391" t="s">
        <v>229</v>
      </c>
      <c r="F30" s="391" t="s">
        <v>230</v>
      </c>
      <c r="G30" s="448"/>
      <c r="H30" s="449"/>
      <c r="J30" s="18"/>
    </row>
    <row r="31" spans="2:10" ht="64.5" thickTop="1" thickBot="1">
      <c r="B31" s="20"/>
      <c r="C31" s="450" t="s">
        <v>231</v>
      </c>
      <c r="D31" s="451" t="s">
        <v>232</v>
      </c>
      <c r="E31" s="451" t="s">
        <v>233</v>
      </c>
      <c r="F31" s="451" t="s">
        <v>233</v>
      </c>
      <c r="G31" s="452" t="s">
        <v>234</v>
      </c>
      <c r="H31" s="320"/>
      <c r="J31" s="18"/>
    </row>
    <row r="32" spans="2:10" ht="64.5" thickTop="1" thickBot="1">
      <c r="B32" s="20"/>
      <c r="C32" s="450" t="s">
        <v>235</v>
      </c>
      <c r="D32" s="451" t="s">
        <v>233</v>
      </c>
      <c r="E32" s="453"/>
      <c r="F32" s="451" t="s">
        <v>233</v>
      </c>
      <c r="G32" s="454" t="s">
        <v>236</v>
      </c>
      <c r="H32" s="320"/>
      <c r="J32" s="18"/>
    </row>
    <row r="33" spans="2:10" ht="64.5" thickTop="1" thickBot="1">
      <c r="B33" s="33"/>
      <c r="C33" s="450" t="s">
        <v>237</v>
      </c>
      <c r="D33" s="451" t="s">
        <v>238</v>
      </c>
      <c r="E33" s="453"/>
      <c r="F33" s="455"/>
      <c r="G33" s="454" t="s">
        <v>234</v>
      </c>
      <c r="H33" s="320"/>
      <c r="J33" s="18"/>
    </row>
    <row r="34" spans="2:10" ht="64.5" thickTop="1" thickBot="1">
      <c r="B34" s="116"/>
      <c r="C34" s="456" t="s">
        <v>239</v>
      </c>
      <c r="D34" s="453"/>
      <c r="E34" s="451" t="s">
        <v>233</v>
      </c>
      <c r="F34" s="455"/>
      <c r="G34" s="454" t="s">
        <v>234</v>
      </c>
      <c r="H34" s="320"/>
      <c r="J34" s="18"/>
    </row>
    <row r="35" spans="2:10" ht="64.5" thickTop="1" thickBot="1">
      <c r="B35" s="20"/>
      <c r="C35" s="450" t="s">
        <v>240</v>
      </c>
      <c r="D35" s="451" t="s">
        <v>233</v>
      </c>
      <c r="E35" s="451" t="s">
        <v>233</v>
      </c>
      <c r="F35" s="453"/>
      <c r="G35" s="454" t="s">
        <v>234</v>
      </c>
      <c r="H35" s="320"/>
      <c r="J35" s="18"/>
    </row>
    <row r="36" spans="2:10" ht="64.5" thickTop="1" thickBot="1">
      <c r="B36" s="20"/>
      <c r="C36" s="457" t="s">
        <v>241</v>
      </c>
      <c r="D36" s="451" t="s">
        <v>242</v>
      </c>
      <c r="E36" s="455"/>
      <c r="F36" s="455"/>
      <c r="G36" s="454" t="s">
        <v>234</v>
      </c>
      <c r="H36" s="320"/>
      <c r="J36" s="18"/>
    </row>
    <row r="37" spans="2:10" ht="64.5" thickTop="1" thickBot="1">
      <c r="B37" s="20"/>
      <c r="C37" s="457" t="s">
        <v>243</v>
      </c>
      <c r="D37" s="451" t="s">
        <v>238</v>
      </c>
      <c r="E37" s="455"/>
      <c r="F37" s="455"/>
      <c r="G37" s="454" t="s">
        <v>236</v>
      </c>
      <c r="H37" s="320"/>
      <c r="J37" s="18"/>
    </row>
    <row r="38" spans="2:10" ht="48.75" thickTop="1" thickBot="1">
      <c r="B38" s="20"/>
      <c r="C38" s="457" t="s">
        <v>244</v>
      </c>
      <c r="D38" s="453"/>
      <c r="E38" s="455"/>
      <c r="F38" s="451" t="s">
        <v>233</v>
      </c>
      <c r="G38" s="454" t="s">
        <v>245</v>
      </c>
      <c r="H38" s="320"/>
      <c r="J38" s="18"/>
    </row>
    <row r="39" spans="2:10" ht="48.75" thickTop="1" thickBot="1">
      <c r="B39" s="20"/>
      <c r="C39" s="450" t="s">
        <v>246</v>
      </c>
      <c r="D39" s="455"/>
      <c r="E39" s="455"/>
      <c r="F39" s="451" t="s">
        <v>233</v>
      </c>
      <c r="G39" s="454" t="s">
        <v>245</v>
      </c>
      <c r="H39" s="320"/>
      <c r="J39" s="18"/>
    </row>
    <row r="40" spans="2:10" ht="64.5" thickTop="1" thickBot="1">
      <c r="B40" s="20"/>
      <c r="C40" s="450" t="s">
        <v>247</v>
      </c>
      <c r="D40" s="451" t="s">
        <v>248</v>
      </c>
      <c r="E40" s="455"/>
      <c r="F40" s="455"/>
      <c r="G40" s="454" t="s">
        <v>234</v>
      </c>
      <c r="H40" s="320"/>
      <c r="J40" s="18"/>
    </row>
    <row r="41" spans="2:10" ht="64.5" thickTop="1" thickBot="1">
      <c r="B41" s="20"/>
      <c r="C41" s="450" t="s">
        <v>249</v>
      </c>
      <c r="D41" s="451" t="s">
        <v>233</v>
      </c>
      <c r="E41" s="451" t="s">
        <v>233</v>
      </c>
      <c r="F41" s="455"/>
      <c r="G41" s="454" t="s">
        <v>234</v>
      </c>
      <c r="H41" s="320"/>
      <c r="J41" s="18"/>
    </row>
    <row r="42" spans="2:10" ht="48.75" thickTop="1" thickBot="1">
      <c r="C42" s="450" t="s">
        <v>250</v>
      </c>
      <c r="D42" s="455"/>
      <c r="E42" s="455"/>
      <c r="F42" s="451" t="s">
        <v>233</v>
      </c>
      <c r="G42" s="454" t="s">
        <v>245</v>
      </c>
      <c r="H42" s="320"/>
      <c r="J42" s="18"/>
    </row>
    <row r="43" spans="2:10" ht="48.75" hidden="1" thickTop="1" thickBot="1">
      <c r="C43" s="450" t="s">
        <v>251</v>
      </c>
      <c r="D43" s="455"/>
      <c r="E43" s="455"/>
      <c r="F43" s="455"/>
      <c r="G43" s="454" t="s">
        <v>245</v>
      </c>
      <c r="H43" s="320"/>
      <c r="J43" s="18"/>
    </row>
    <row r="44" spans="2:10" ht="48.75" thickTop="1" thickBot="1">
      <c r="C44" s="457" t="s">
        <v>252</v>
      </c>
      <c r="D44" s="453"/>
      <c r="E44" s="455"/>
      <c r="F44" s="451" t="s">
        <v>233</v>
      </c>
      <c r="G44" s="454" t="s">
        <v>245</v>
      </c>
      <c r="H44" s="320"/>
      <c r="J44" s="18"/>
    </row>
    <row r="45" spans="2:10" ht="64.5" hidden="1" thickTop="1" thickBot="1">
      <c r="C45" s="458" t="s">
        <v>253</v>
      </c>
      <c r="D45" s="451" t="s">
        <v>254</v>
      </c>
      <c r="E45" s="459"/>
      <c r="F45" s="451" t="s">
        <v>233</v>
      </c>
      <c r="G45" s="454" t="s">
        <v>234</v>
      </c>
      <c r="H45" s="320"/>
      <c r="J45" s="18"/>
    </row>
    <row r="46" spans="2:10" ht="64.5" thickTop="1" thickBot="1">
      <c r="C46" s="457" t="s">
        <v>255</v>
      </c>
      <c r="D46" s="451" t="s">
        <v>242</v>
      </c>
      <c r="E46" s="455"/>
      <c r="F46" s="455"/>
      <c r="G46" s="454" t="s">
        <v>234</v>
      </c>
      <c r="H46" s="320"/>
      <c r="J46" s="18"/>
    </row>
    <row r="47" spans="2:10" ht="64.5" hidden="1" thickTop="1" thickBot="1">
      <c r="C47" s="457" t="s">
        <v>256</v>
      </c>
      <c r="D47" s="451" t="s">
        <v>232</v>
      </c>
      <c r="E47" s="455"/>
      <c r="F47" s="451" t="s">
        <v>257</v>
      </c>
      <c r="G47" s="454" t="s">
        <v>234</v>
      </c>
      <c r="H47" s="320"/>
      <c r="J47" s="18"/>
    </row>
    <row r="48" spans="2:10" ht="48.75" hidden="1" thickTop="1" thickBot="1">
      <c r="C48" s="457" t="s">
        <v>258</v>
      </c>
      <c r="D48" s="453"/>
      <c r="E48" s="455"/>
      <c r="F48" s="451" t="s">
        <v>257</v>
      </c>
      <c r="G48" s="454" t="s">
        <v>245</v>
      </c>
      <c r="H48" s="320"/>
      <c r="J48" s="18"/>
    </row>
    <row r="49" spans="3:10" ht="48.75" thickTop="1" thickBot="1">
      <c r="C49" s="450" t="s">
        <v>259</v>
      </c>
      <c r="D49" s="453"/>
      <c r="E49" s="455"/>
      <c r="F49" s="451" t="s">
        <v>233</v>
      </c>
      <c r="G49" s="454" t="s">
        <v>245</v>
      </c>
      <c r="H49" s="320"/>
      <c r="J49" s="18"/>
    </row>
    <row r="50" spans="3:10" ht="48.75" thickTop="1" thickBot="1">
      <c r="C50" s="457" t="s">
        <v>260</v>
      </c>
      <c r="D50" s="453"/>
      <c r="E50" s="455"/>
      <c r="F50" s="451" t="s">
        <v>233</v>
      </c>
      <c r="G50" s="454" t="s">
        <v>245</v>
      </c>
      <c r="H50" s="320"/>
      <c r="J50" s="18"/>
    </row>
    <row r="51" spans="3:10" ht="64.5" thickTop="1" thickBot="1">
      <c r="C51" s="450" t="s">
        <v>261</v>
      </c>
      <c r="D51" s="451" t="s">
        <v>233</v>
      </c>
      <c r="E51" s="455"/>
      <c r="F51" s="455"/>
      <c r="G51" s="454" t="s">
        <v>234</v>
      </c>
      <c r="H51" s="320"/>
      <c r="J51" s="18"/>
    </row>
    <row r="52" spans="3:10" ht="64.5" thickTop="1" thickBot="1">
      <c r="C52" s="457" t="s">
        <v>262</v>
      </c>
      <c r="D52" s="451" t="s">
        <v>233</v>
      </c>
      <c r="E52" s="451" t="s">
        <v>233</v>
      </c>
      <c r="F52" s="451" t="s">
        <v>233</v>
      </c>
      <c r="G52" s="454" t="s">
        <v>234</v>
      </c>
      <c r="H52" s="320"/>
      <c r="J52" s="18"/>
    </row>
    <row r="53" spans="3:10" ht="16.5" thickTop="1">
      <c r="H53" s="18"/>
      <c r="I53" s="18"/>
      <c r="J53" s="18"/>
    </row>
    <row r="54" spans="3:10" ht="15.75">
      <c r="H54" s="18"/>
      <c r="I54" s="18"/>
      <c r="J54" s="18"/>
    </row>
    <row r="55" spans="3:10" ht="15.75">
      <c r="H55" s="18"/>
      <c r="I55" s="18"/>
      <c r="J55" s="18"/>
    </row>
    <row r="56" spans="3:10" ht="15.75">
      <c r="H56" s="18"/>
      <c r="I56" s="18"/>
      <c r="J56" s="18"/>
    </row>
    <row r="57" spans="3:10" ht="15.75">
      <c r="H57" s="18"/>
      <c r="I57" s="18"/>
      <c r="J57" s="18"/>
    </row>
    <row r="58" spans="3:10" ht="15.75">
      <c r="H58" s="18"/>
      <c r="I58" s="18"/>
      <c r="J58" s="18"/>
    </row>
    <row r="59" spans="3:10" ht="15.75">
      <c r="H59" s="18"/>
      <c r="I59" s="18"/>
      <c r="J59" s="18"/>
    </row>
    <row r="60" spans="3:10" ht="15.75">
      <c r="H60" s="18"/>
      <c r="I60" s="18"/>
      <c r="J60" s="18"/>
    </row>
    <row r="61" spans="3:10" ht="15.75">
      <c r="H61" s="18"/>
      <c r="I61" s="18"/>
      <c r="J61" s="18"/>
    </row>
    <row r="62" spans="3:10" ht="15.75">
      <c r="H62" s="18"/>
      <c r="I62" s="18"/>
      <c r="J62" s="18"/>
    </row>
    <row r="63" spans="3:10" ht="15.75">
      <c r="H63" s="18"/>
      <c r="I63" s="18"/>
      <c r="J63" s="18"/>
    </row>
    <row r="64" spans="3:10" ht="15.75">
      <c r="H64" s="18"/>
      <c r="I64" s="18"/>
      <c r="J64" s="18"/>
    </row>
    <row r="65" spans="8:10" ht="15.75">
      <c r="H65" s="18"/>
      <c r="I65" s="18"/>
      <c r="J65" s="18"/>
    </row>
    <row r="66" spans="8:10" ht="15.75">
      <c r="H66" s="18"/>
      <c r="I66" s="18"/>
      <c r="J66" s="18"/>
    </row>
    <row r="67" spans="8:10" ht="15.75">
      <c r="H67" s="18"/>
      <c r="I67" s="18"/>
      <c r="J67" s="18"/>
    </row>
    <row r="68" spans="8:10" ht="15.75">
      <c r="H68" s="18"/>
      <c r="I68" s="18"/>
      <c r="J68" s="18"/>
    </row>
    <row r="69" spans="8:10" ht="15.75">
      <c r="H69" s="18"/>
      <c r="I69" s="18"/>
      <c r="J69" s="18"/>
    </row>
    <row r="70" spans="8:10" ht="15.75">
      <c r="H70" s="18"/>
      <c r="I70" s="18"/>
      <c r="J70" s="18"/>
    </row>
    <row r="71" spans="8:10" ht="15.75">
      <c r="H71" s="18"/>
      <c r="I71" s="18"/>
      <c r="J71" s="18"/>
    </row>
    <row r="72" spans="8:10" ht="15.75">
      <c r="H72" s="18"/>
      <c r="I72" s="18"/>
      <c r="J72" s="18"/>
    </row>
    <row r="73" spans="8:10" ht="15.75">
      <c r="H73" s="18"/>
      <c r="I73" s="18"/>
      <c r="J73" s="18"/>
    </row>
    <row r="74" spans="8:10" ht="15.75">
      <c r="H74" s="18"/>
      <c r="I74" s="18"/>
      <c r="J74" s="18"/>
    </row>
    <row r="75" spans="8:10" ht="15.75">
      <c r="H75" s="18"/>
      <c r="I75" s="18"/>
      <c r="J75" s="18"/>
    </row>
    <row r="76" spans="8:10" ht="15.75">
      <c r="H76" s="18"/>
      <c r="I76" s="18"/>
      <c r="J76" s="18"/>
    </row>
    <row r="77" spans="8:10" ht="15.75">
      <c r="H77" s="18"/>
      <c r="I77" s="18"/>
      <c r="J77" s="18"/>
    </row>
    <row r="78" spans="8:10" ht="15.75">
      <c r="H78" s="18"/>
      <c r="I78" s="18"/>
      <c r="J78" s="18"/>
    </row>
    <row r="79" spans="8:10" ht="15.75">
      <c r="H79" s="18"/>
      <c r="I79" s="18"/>
      <c r="J79" s="18"/>
    </row>
    <row r="80" spans="8:10" ht="15.75">
      <c r="H80" s="18"/>
      <c r="I80" s="18"/>
      <c r="J80" s="18"/>
    </row>
    <row r="81" spans="8:10" ht="15.75">
      <c r="H81" s="18"/>
      <c r="I81" s="18"/>
      <c r="J81" s="18"/>
    </row>
    <row r="82" spans="8:10" ht="15.75">
      <c r="H82" s="18"/>
      <c r="I82" s="18"/>
      <c r="J82" s="18"/>
    </row>
    <row r="83" spans="8:10" ht="15.75">
      <c r="H83" s="18"/>
      <c r="I83" s="18"/>
      <c r="J83" s="18"/>
    </row>
    <row r="84" spans="8:10" ht="15.75">
      <c r="H84" s="18"/>
      <c r="I84" s="18"/>
      <c r="J84" s="18"/>
    </row>
    <row r="85" spans="8:10" ht="15.75">
      <c r="H85" s="18"/>
      <c r="I85" s="18"/>
      <c r="J85" s="18"/>
    </row>
    <row r="86" spans="8:10" ht="15.75">
      <c r="H86" s="18"/>
      <c r="I86" s="18"/>
      <c r="J86" s="18"/>
    </row>
    <row r="87" spans="8:10" ht="15.75">
      <c r="H87" s="18"/>
      <c r="I87" s="18"/>
      <c r="J87" s="18"/>
    </row>
    <row r="88" spans="8:10" ht="15.75">
      <c r="H88" s="18"/>
      <c r="I88" s="18"/>
      <c r="J88" s="18"/>
    </row>
    <row r="89" spans="8:10" ht="15.75">
      <c r="H89" s="18"/>
      <c r="I89" s="18"/>
      <c r="J89" s="18"/>
    </row>
    <row r="90" spans="8:10" ht="15.75">
      <c r="H90" s="18"/>
      <c r="I90" s="18"/>
      <c r="J90" s="18"/>
    </row>
    <row r="91" spans="8:10" ht="15.75">
      <c r="H91" s="18"/>
      <c r="I91" s="18"/>
      <c r="J91" s="18"/>
    </row>
    <row r="92" spans="8:10" ht="15.75">
      <c r="H92" s="18"/>
      <c r="I92" s="18"/>
      <c r="J92" s="18"/>
    </row>
    <row r="93" spans="8:10" ht="15.75">
      <c r="H93" s="18"/>
      <c r="I93" s="18"/>
      <c r="J93" s="18"/>
    </row>
    <row r="94" spans="8:10" ht="15.75">
      <c r="H94" s="18"/>
      <c r="I94" s="18"/>
      <c r="J94" s="18"/>
    </row>
    <row r="95" spans="8:10" ht="15.75">
      <c r="H95" s="18"/>
      <c r="I95" s="18"/>
      <c r="J95" s="18"/>
    </row>
    <row r="96" spans="8:10" ht="15.75">
      <c r="H96" s="18"/>
      <c r="I96" s="18"/>
      <c r="J96" s="18"/>
    </row>
    <row r="97" spans="8:10" ht="15.75">
      <c r="H97" s="18"/>
      <c r="I97" s="18"/>
      <c r="J97" s="18"/>
    </row>
    <row r="98" spans="8:10" ht="15.75">
      <c r="H98" s="18"/>
      <c r="I98" s="18"/>
      <c r="J98" s="18"/>
    </row>
    <row r="99" spans="8:10" ht="15.75">
      <c r="H99" s="18"/>
      <c r="I99" s="18"/>
      <c r="J99" s="18"/>
    </row>
    <row r="100" spans="8:10" ht="15.75">
      <c r="H100" s="18"/>
      <c r="I100" s="18"/>
      <c r="J100" s="18"/>
    </row>
    <row r="101" spans="8:10" ht="15.75">
      <c r="H101" s="18"/>
      <c r="I101" s="18"/>
      <c r="J101" s="18"/>
    </row>
    <row r="102" spans="8:10" ht="15.75">
      <c r="H102" s="18"/>
      <c r="I102" s="18"/>
      <c r="J102" s="18"/>
    </row>
    <row r="103" spans="8:10" ht="15.75">
      <c r="H103" s="18"/>
      <c r="I103" s="18"/>
      <c r="J103" s="18"/>
    </row>
    <row r="104" spans="8:10" ht="15.75">
      <c r="H104" s="18"/>
      <c r="I104" s="18"/>
      <c r="J104" s="18"/>
    </row>
    <row r="105" spans="8:10" ht="15.75">
      <c r="H105" s="18"/>
      <c r="I105" s="18"/>
      <c r="J105" s="18"/>
    </row>
    <row r="106" spans="8:10" ht="15.75">
      <c r="H106" s="18"/>
      <c r="I106" s="18"/>
      <c r="J106" s="18"/>
    </row>
    <row r="107" spans="8:10" ht="15.75">
      <c r="H107" s="18"/>
      <c r="I107" s="18"/>
      <c r="J107" s="18"/>
    </row>
    <row r="108" spans="8:10" ht="15.75">
      <c r="H108" s="18"/>
      <c r="I108" s="18"/>
      <c r="J108" s="18"/>
    </row>
    <row r="109" spans="8:10" ht="15.75">
      <c r="H109" s="18"/>
      <c r="I109" s="18"/>
      <c r="J109" s="18"/>
    </row>
    <row r="110" spans="8:10" ht="15.75">
      <c r="H110" s="18"/>
      <c r="I110" s="18"/>
      <c r="J110" s="18"/>
    </row>
    <row r="111" spans="8:10" ht="15.75">
      <c r="H111" s="18"/>
      <c r="I111" s="18"/>
      <c r="J111" s="18"/>
    </row>
    <row r="112" spans="8:10" ht="15.75">
      <c r="H112" s="18"/>
      <c r="I112" s="18"/>
      <c r="J112" s="18"/>
    </row>
    <row r="113" spans="8:10" ht="15.75">
      <c r="H113" s="18"/>
      <c r="I113" s="18"/>
      <c r="J113" s="18"/>
    </row>
  </sheetData>
  <sheetProtection algorithmName="SHA-512" hashValue="+hATpIKpkPrkLurzvZEBLNglYG7/s7nCT2aoA5KpC05tfgNX3ZeUe3d1L3HpF9siB4l0CPiD4/edooX+ARNKBw==" saltValue="lV2kxN3S+0JRS1gbWEUbsA==" spinCount="100000" sheet="1" objects="1" scenarios="1"/>
  <pageMargins left="0.7" right="0.7" top="0.98479166666666695" bottom="0.75" header="0.3" footer="0.3"/>
  <pageSetup scale="51" fitToHeight="0" orientation="landscape" r:id="rId1"/>
  <headerFooter>
    <oddFooter>&amp;L&amp;"Avenir LT Std 35 Light,Regular"&amp;12&amp;K000000FINAL April 19, 2024&amp;C&amp;"Avenir LT Std 35 Light,Regular"&amp;12Page &amp;P of &amp;N&amp;R&amp;"Avenir LT Std 35 Light,Regular"&amp;12&amp;K000000&amp;A</oddFooter>
  </headerFooter>
  <rowBreaks count="1" manualBreakCount="1">
    <brk id="24" max="16383" man="1"/>
  </rowBreaks>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'Defaults &lt;HIDE&gt;'!$B$11:$B$12</xm:f>
          </x14:formula1>
          <xm:sqref>D19:D22 H31:H52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4C9B93AEC8C84394C785EB28E8E1FA" ma:contentTypeVersion="18" ma:contentTypeDescription="Create a new document." ma:contentTypeScope="" ma:versionID="8ecc40c8ba3bf84ec0a75454cfb72eda">
  <xsd:schema xmlns:xsd="http://www.w3.org/2001/XMLSchema" xmlns:xs="http://www.w3.org/2001/XMLSchema" xmlns:p="http://schemas.microsoft.com/office/2006/metadata/properties" xmlns:ns1="http://schemas.microsoft.com/sharepoint/v3" xmlns:ns2="2ee7d741-2b1e-4e71-a67e-0a8ac7098c51" xmlns:ns3="916e2c6f-7716-484a-9f06-7a80088ea94f" targetNamespace="http://schemas.microsoft.com/office/2006/metadata/properties" ma:root="true" ma:fieldsID="b7ef53760a70e3ecce3a3162b96d2a19" ns1:_="" ns2:_="" ns3:_="">
    <xsd:import namespace="http://schemas.microsoft.com/sharepoint/v3"/>
    <xsd:import namespace="2ee7d741-2b1e-4e71-a67e-0a8ac7098c51"/>
    <xsd:import namespace="916e2c6f-7716-484a-9f06-7a80088ea94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1:_ip_UnifiedCompliancePolicyProperties" minOccurs="0"/>
                <xsd:element ref="ns1:_ip_UnifiedCompliancePolicyUIAc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e7d741-2b1e-4e71-a67e-0a8ac7098c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5073050-3fd1-4e92-a2b5-a3b9c7057e57" ma:termSetId="09814cd3-568e-fe90-9814-8d621ff8fb84" ma:anchorId="fba54fb3-c3e1-fe81-a776-ca4b69148c4d" ma:open="true" ma:isKeyword="false">
      <xsd:complexType>
        <xsd:sequence>
          <xsd:element ref="pc:Terms" minOccurs="0" maxOccurs="1"/>
        </xsd:sequence>
      </xsd:complex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16e2c6f-7716-484a-9f06-7a80088ea94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a6f91603-6d2b-4f8a-aba5-b396ad73976e}" ma:internalName="TaxCatchAll" ma:showField="CatchAllData" ma:web="916e2c6f-7716-484a-9f06-7a80088ea94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16e2c6f-7716-484a-9f06-7a80088ea94f" xsi:nil="true"/>
    <lcf76f155ced4ddcb4097134ff3c332f xmlns="2ee7d741-2b1e-4e71-a67e-0a8ac7098c51">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SharedWithUsers xmlns="916e2c6f-7716-484a-9f06-7a80088ea94f">
      <UserInfo>
        <DisplayName>Ong, Matthew@ARB</DisplayName>
        <AccountId>85</AccountId>
        <AccountType/>
      </UserInfo>
      <UserInfo>
        <DisplayName>Budahn, Amy@ARB</DisplayName>
        <AccountId>2547</AccountId>
        <AccountType/>
      </UserInfo>
    </SharedWithUsers>
  </documentManagement>
</p:properties>
</file>

<file path=customXml/itemProps1.xml><?xml version="1.0" encoding="utf-8"?>
<ds:datastoreItem xmlns:ds="http://schemas.openxmlformats.org/officeDocument/2006/customXml" ds:itemID="{8D888481-1F18-48B8-AB49-3BD4BAD9C6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ee7d741-2b1e-4e71-a67e-0a8ac7098c51"/>
    <ds:schemaRef ds:uri="916e2c6f-7716-484a-9f06-7a80088ea9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B98E64-55E1-43A4-8412-11A73D1A2FCC}">
  <ds:schemaRefs>
    <ds:schemaRef ds:uri="http://schemas.microsoft.com/sharepoint/v3/contenttype/forms"/>
  </ds:schemaRefs>
</ds:datastoreItem>
</file>

<file path=customXml/itemProps3.xml><?xml version="1.0" encoding="utf-8"?>
<ds:datastoreItem xmlns:ds="http://schemas.openxmlformats.org/officeDocument/2006/customXml" ds:itemID="{499C84D3-B9C5-44F6-99E7-BB8209FC364E}">
  <ds:schemaRefs>
    <ds:schemaRef ds:uri="http://purl.org/dc/dcmitype/"/>
    <ds:schemaRef ds:uri="http://www.w3.org/XML/1998/namespace"/>
    <ds:schemaRef ds:uri="http://schemas.microsoft.com/sharepoint/v3"/>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916e2c6f-7716-484a-9f06-7a80088ea94f"/>
    <ds:schemaRef ds:uri="2ee7d741-2b1e-4e71-a67e-0a8ac7098c51"/>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Read Me</vt:lpstr>
      <vt:lpstr>Project Info</vt:lpstr>
      <vt:lpstr>Inputs_General</vt:lpstr>
      <vt:lpstr>Inputs_Motors</vt:lpstr>
      <vt:lpstr>Inputs_AB1550</vt:lpstr>
      <vt:lpstr>GHG Summary</vt:lpstr>
      <vt:lpstr>Co-benefits Summary</vt:lpstr>
      <vt:lpstr>Definitions -AND- Conversions</vt:lpstr>
      <vt:lpstr>Documentation</vt:lpstr>
      <vt:lpstr>CCIRTS &lt;HIDE&gt;</vt:lpstr>
      <vt:lpstr>Calculations &lt;HIDE&gt;</vt:lpstr>
      <vt:lpstr>Emission Factors &lt;HIDE&gt;</vt:lpstr>
      <vt:lpstr>Fuel Prices &lt;HIDE&gt;</vt:lpstr>
      <vt:lpstr>Defaults &lt;HIDE&gt;</vt:lpstr>
      <vt:lpstr>&lt;HIDE&gt; DO NOT USE Refrigerants</vt:lpstr>
      <vt:lpstr>'Fuel Prices &lt;HIDE&gt;'!_ftnref2</vt:lpstr>
      <vt:lpstr>'Fuel Prices &lt;HIDE&gt;'!_Toc525572044</vt:lpstr>
      <vt:lpstr>'Calculations &lt;HIDE&gt;'!Print_Area</vt:lpstr>
      <vt:lpstr>'Fuel Prices &lt;HIDE&gt;'!Print_Area</vt:lpstr>
    </vt:vector>
  </TitlesOfParts>
  <Manager/>
  <Company>CARB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Jimmy Steele</dc:creator>
  <cp:keywords/>
  <dc:description/>
  <cp:lastModifiedBy>Tipton, James@ARB</cp:lastModifiedBy>
  <cp:revision/>
  <dcterms:created xsi:type="dcterms:W3CDTF">2017-06-22T18:28:37Z</dcterms:created>
  <dcterms:modified xsi:type="dcterms:W3CDTF">2024-04-23T14:57:40Z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0x0101001A4C9B93AEC8C84394C785EB28E8E1FA</vt:lpwstr>
  </property>
  <property fmtid="{D5CDD505-2E9C-101B-9397-08002B2CF9AE}" pid="3" name="Order">
    <vt:r8>2264600</vt:r8>
  </property>
  <property fmtid="{D5CDD505-2E9C-101B-9397-08002B2CF9AE}" pid="4" name="MediaServiceImageTags">
    <vt:lpwstr/>
  </property>
</Properties>
</file>