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B:\LCFS\Confidential_Business_Information\Infrastructure_Applications\HRI\Calculators\"/>
    </mc:Choice>
  </mc:AlternateContent>
  <xr:revisionPtr revIDLastSave="0" documentId="13_ncr:1_{F9882993-65CE-424D-9B63-AC95770FEBB6}" xr6:coauthVersionLast="47" xr6:coauthVersionMax="47" xr10:uidLastSave="{00000000-0000-0000-0000-000000000000}"/>
  <workbookProtection workbookAlgorithmName="SHA-512" workbookHashValue="DOLJRzGn6+U+xN6LbVb0HlFzizcOMlfTBOBKfQk+oAvsOtVux/kNQ9UCMc54oMtex78CVDQzeKBOZYeebp3+Og==" workbookSaltValue="awG0C3mEPfniBicSdtKqHw==" workbookSpinCount="100000" lockStructure="1"/>
  <bookViews>
    <workbookView xWindow="-28830" yWindow="-16485" windowWidth="29040" windowHeight="15720" xr2:uid="{80BDFEAF-972E-4D59-B1E9-244B1813E266}"/>
  </bookViews>
  <sheets>
    <sheet name="Read Me" sheetId="3" r:id="rId1"/>
    <sheet name="Calculator" sheetId="1" r:id="rId2"/>
  </sheet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 l="1"/>
  <c r="M21" i="1"/>
  <c r="L21" i="1"/>
  <c r="K21" i="1"/>
  <c r="J21" i="1"/>
  <c r="I21" i="1"/>
  <c r="H21" i="1"/>
  <c r="G21" i="1"/>
  <c r="F21" i="1"/>
  <c r="E21" i="1"/>
  <c r="D21" i="1"/>
  <c r="C21" i="1"/>
  <c r="M25" i="1"/>
  <c r="L25" i="1"/>
  <c r="K25" i="1"/>
  <c r="J25" i="1"/>
  <c r="I25" i="1"/>
  <c r="H25" i="1"/>
  <c r="G25" i="1"/>
  <c r="F25" i="1"/>
  <c r="E25" i="1"/>
  <c r="D25" i="1"/>
  <c r="C25" i="1"/>
  <c r="M20" i="1"/>
  <c r="L20" i="1"/>
  <c r="K20" i="1"/>
  <c r="J20" i="1"/>
  <c r="I20" i="1"/>
  <c r="H20" i="1"/>
  <c r="G20" i="1"/>
  <c r="F20" i="1"/>
  <c r="E20" i="1"/>
  <c r="D20" i="1"/>
  <c r="C20" i="1"/>
  <c r="D16" i="1"/>
  <c r="E16" i="1"/>
  <c r="F16" i="1"/>
  <c r="G16" i="1"/>
  <c r="H16" i="1"/>
  <c r="I16" i="1"/>
  <c r="J16" i="1"/>
  <c r="K16" i="1"/>
  <c r="L16" i="1"/>
  <c r="M16" i="1"/>
  <c r="C16" i="1"/>
  <c r="C14" i="1" l="1"/>
  <c r="C29" i="1" s="1"/>
  <c r="M6" i="1"/>
  <c r="M7" i="1" s="1"/>
  <c r="I13" i="1" s="1"/>
  <c r="M22" i="1"/>
  <c r="M26" i="1"/>
  <c r="M27" i="1"/>
  <c r="M30" i="1" s="1"/>
  <c r="M32" i="1"/>
  <c r="D26" i="1"/>
  <c r="E26" i="1"/>
  <c r="E27" i="1" s="1"/>
  <c r="E30" i="1" s="1"/>
  <c r="F26" i="1"/>
  <c r="F27" i="1" s="1"/>
  <c r="F30" i="1" s="1"/>
  <c r="G26" i="1"/>
  <c r="G27" i="1" s="1"/>
  <c r="G30" i="1" s="1"/>
  <c r="H26" i="1"/>
  <c r="I26" i="1"/>
  <c r="I27" i="1" s="1"/>
  <c r="I30" i="1" s="1"/>
  <c r="J26" i="1"/>
  <c r="J27" i="1" s="1"/>
  <c r="J30" i="1" s="1"/>
  <c r="K26" i="1"/>
  <c r="L26" i="1"/>
  <c r="C26" i="1"/>
  <c r="C27" i="1" s="1"/>
  <c r="C30" i="1" s="1"/>
  <c r="C35" i="1"/>
  <c r="D14" i="1"/>
  <c r="M13" i="1" l="1"/>
  <c r="D13" i="1"/>
  <c r="K13" i="1"/>
  <c r="F13" i="1"/>
  <c r="E13" i="1"/>
  <c r="L13" i="1"/>
  <c r="C13" i="1"/>
  <c r="H13" i="1"/>
  <c r="G13" i="1"/>
  <c r="J13" i="1"/>
  <c r="J31" i="1"/>
  <c r="I31" i="1"/>
  <c r="H31" i="1"/>
  <c r="C31" i="1"/>
  <c r="M31" i="1"/>
  <c r="E31" i="1"/>
  <c r="K31" i="1"/>
  <c r="L31" i="1"/>
  <c r="D31" i="1"/>
  <c r="L27" i="1"/>
  <c r="L30" i="1" s="1"/>
  <c r="M18" i="1"/>
  <c r="H27" i="1"/>
  <c r="H30" i="1" s="1"/>
  <c r="D27" i="1"/>
  <c r="D30" i="1" s="1"/>
  <c r="D35" i="1"/>
  <c r="K18" i="1"/>
  <c r="D18" i="1"/>
  <c r="L18" i="1"/>
  <c r="E18" i="1"/>
  <c r="F18" i="1"/>
  <c r="C18" i="1"/>
  <c r="G18" i="1"/>
  <c r="H18" i="1"/>
  <c r="I18" i="1"/>
  <c r="J18" i="1"/>
  <c r="D29" i="1"/>
  <c r="K27" i="1"/>
  <c r="K30" i="1" s="1"/>
  <c r="G31" i="1"/>
  <c r="F31" i="1"/>
  <c r="H22" i="1"/>
  <c r="I22" i="1"/>
  <c r="J22" i="1"/>
  <c r="K22" i="1"/>
  <c r="L22" i="1"/>
  <c r="L32" i="1"/>
  <c r="K32" i="1"/>
  <c r="J32" i="1"/>
  <c r="I32" i="1"/>
  <c r="H32" i="1"/>
  <c r="G32" i="1"/>
  <c r="F32" i="1"/>
  <c r="E32" i="1"/>
  <c r="D32" i="1"/>
  <c r="C32" i="1"/>
  <c r="G22" i="1"/>
  <c r="F22" i="1"/>
  <c r="E22" i="1"/>
  <c r="D22" i="1"/>
  <c r="C22" i="1"/>
  <c r="C23" i="1" l="1"/>
  <c r="D23" i="1"/>
  <c r="C33" i="1"/>
  <c r="C36" i="1"/>
  <c r="D36" i="1"/>
  <c r="D33" i="1"/>
  <c r="C37" i="1"/>
  <c r="E9" i="1"/>
  <c r="E14" i="1" s="1"/>
  <c r="C38" i="1"/>
  <c r="F9" i="1" l="1"/>
  <c r="F14" i="1" s="1"/>
  <c r="E35" i="1"/>
  <c r="D38" i="1"/>
  <c r="D37" i="1"/>
  <c r="C39" i="1"/>
  <c r="C40" i="1" s="1"/>
  <c r="C42" i="1" s="1"/>
  <c r="E36" i="1" l="1"/>
  <c r="E23" i="1"/>
  <c r="G9" i="1"/>
  <c r="G14" i="1" s="1"/>
  <c r="F35" i="1"/>
  <c r="E29" i="1"/>
  <c r="E33" i="1" s="1"/>
  <c r="D39" i="1"/>
  <c r="D40" i="1" s="1"/>
  <c r="D42" i="1" s="1"/>
  <c r="E37" i="1"/>
  <c r="F36" i="1" l="1"/>
  <c r="F23" i="1"/>
  <c r="E38" i="1"/>
  <c r="E39" i="1" s="1"/>
  <c r="E40" i="1" s="1"/>
  <c r="E42" i="1" s="1"/>
  <c r="H9" i="1"/>
  <c r="H14" i="1" s="1"/>
  <c r="G35" i="1"/>
  <c r="G23" i="1"/>
  <c r="F29" i="1"/>
  <c r="F33" i="1" s="1"/>
  <c r="F37" i="1"/>
  <c r="G37" i="1" l="1"/>
  <c r="G36" i="1"/>
  <c r="F38" i="1"/>
  <c r="F39" i="1" s="1"/>
  <c r="F40" i="1" s="1"/>
  <c r="F42" i="1" s="1"/>
  <c r="G29" i="1"/>
  <c r="G33" i="1" s="1"/>
  <c r="I9" i="1"/>
  <c r="I14" i="1" s="1"/>
  <c r="H35" i="1"/>
  <c r="H36" i="1" l="1"/>
  <c r="H23" i="1"/>
  <c r="G38" i="1"/>
  <c r="G39" i="1" s="1"/>
  <c r="G40" i="1" s="1"/>
  <c r="G42" i="1" s="1"/>
  <c r="H29" i="1"/>
  <c r="H33" i="1" s="1"/>
  <c r="H37" i="1"/>
  <c r="J9" i="1"/>
  <c r="J14" i="1" s="1"/>
  <c r="I35" i="1"/>
  <c r="I36" i="1" l="1"/>
  <c r="I23" i="1"/>
  <c r="I29" i="1"/>
  <c r="I33" i="1" s="1"/>
  <c r="I37" i="1"/>
  <c r="K9" i="1"/>
  <c r="K14" i="1" s="1"/>
  <c r="J35" i="1"/>
  <c r="H38" i="1"/>
  <c r="H39" i="1" s="1"/>
  <c r="H40" i="1" s="1"/>
  <c r="H42" i="1" s="1"/>
  <c r="J36" i="1" l="1"/>
  <c r="J23" i="1"/>
  <c r="J29" i="1"/>
  <c r="J33" i="1" s="1"/>
  <c r="L9" i="1"/>
  <c r="K23" i="1"/>
  <c r="K35" i="1"/>
  <c r="J37" i="1"/>
  <c r="I38" i="1"/>
  <c r="I39" i="1" s="1"/>
  <c r="I40" i="1" s="1"/>
  <c r="I42" i="1" s="1"/>
  <c r="M9" i="1" l="1"/>
  <c r="M14" i="1" s="1"/>
  <c r="M23" i="1" s="1"/>
  <c r="L14" i="1"/>
  <c r="L23" i="1" s="1"/>
  <c r="K36" i="1"/>
  <c r="K29" i="1"/>
  <c r="K33" i="1" s="1"/>
  <c r="J38" i="1"/>
  <c r="J39" i="1" s="1"/>
  <c r="J40" i="1" s="1"/>
  <c r="J42" i="1" s="1"/>
  <c r="L35" i="1"/>
  <c r="K37" i="1"/>
  <c r="M35" i="1" l="1"/>
  <c r="M29" i="1"/>
  <c r="M37" i="1"/>
  <c r="M36" i="1"/>
  <c r="L37" i="1"/>
  <c r="L36" i="1"/>
  <c r="K38" i="1"/>
  <c r="K39" i="1" s="1"/>
  <c r="K40" i="1" s="1"/>
  <c r="K42" i="1" s="1"/>
  <c r="L29" i="1"/>
  <c r="L33" i="1" s="1"/>
  <c r="L38" i="1" l="1"/>
  <c r="L39" i="1" s="1"/>
  <c r="L40" i="1" s="1"/>
  <c r="L42" i="1" s="1"/>
  <c r="M38" i="1"/>
  <c r="M39" i="1" s="1"/>
  <c r="M40" i="1" s="1"/>
  <c r="M42" i="1" s="1"/>
  <c r="M3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Dasilva, Ross</author>
  </authors>
  <commentList>
    <comment ref="B16" authorId="0" shapeId="0" xr:uid="{686C1494-C0D1-4985-8AE3-851D6652E15E}">
      <text>
        <r>
          <rPr>
            <sz val="9"/>
            <color indexed="81"/>
            <rFont val="Tahoma"/>
            <family val="2"/>
          </rPr>
          <t xml:space="preserve">https://ww2.arb.ca.gov/sites/default/files/classic/fuels/lcfs/fuelpathways/comments/tier2/2021_elec_update.pdf
This value is calculated annually.  If you think the carbon intensity of grid electricity is going to decrease (fewer GHGs/kWh), this number should decrease; keeping it the same value in this scenario results in a conservative estimate.
</t>
        </r>
      </text>
    </comment>
  </commentList>
</comments>
</file>

<file path=xl/sharedStrings.xml><?xml version="1.0" encoding="utf-8"?>
<sst xmlns="http://schemas.openxmlformats.org/spreadsheetml/2006/main" count="145" uniqueCount="99">
  <si>
    <t>Year</t>
  </si>
  <si>
    <t>gCO2/MJ</t>
  </si>
  <si>
    <t>Calculation</t>
  </si>
  <si>
    <t>g/MT</t>
  </si>
  <si>
    <t>d/Q</t>
  </si>
  <si>
    <t>User Input</t>
  </si>
  <si>
    <t>Fixed Input</t>
  </si>
  <si>
    <t>Output</t>
  </si>
  <si>
    <t>MJ/kWh</t>
  </si>
  <si>
    <t>Legend</t>
  </si>
  <si>
    <t>HIDE</t>
  </si>
  <si>
    <t>× N</t>
  </si>
  <si>
    <t>× C</t>
  </si>
  <si>
    <t>§ 95486.1.(a)(1)</t>
  </si>
  <si>
    <t>§ 95486.1.(a)(2)</t>
  </si>
  <si>
    <t>CI Calculation</t>
  </si>
  <si>
    <t>Credit Calculation</t>
  </si>
  <si>
    <t>MJ/MJ</t>
  </si>
  <si>
    <t>Heavy Duty FCI</t>
  </si>
  <si>
    <t>Benchmark Table for diesel-like fuels</t>
  </si>
  <si>
    <t>Private</t>
  </si>
  <si>
    <t>kg/day</t>
  </si>
  <si>
    <t>as defined in § 95481 of the LCFS regulation</t>
  </si>
  <si>
    <t>Dispensed Hydrogen</t>
  </si>
  <si>
    <t>is the factor applied to the station type</t>
  </si>
  <si>
    <t>§ 95486.4.(a)(5)</t>
  </si>
  <si>
    <t>× UT</t>
  </si>
  <si>
    <t>kg/Q</t>
  </si>
  <si>
    <t>is the uptime multiplier for the fraction of time the station was available that quarter</t>
  </si>
  <si>
    <t>is the Energy Economy Ratio for heavy-duty hydrogen vehicles, as found in Table 5</t>
  </si>
  <si>
    <t>is the adjusted carbon intensity value of the dispensed hydrogen calculated pursuant to § 95486.1(a)(2)</t>
  </si>
  <si>
    <t>MJ/Q</t>
  </si>
  <si>
    <t>is the total quantity of diesel energy displaced by the use of hydrogen, calculated pursuant to § 95486.1(a)(3)</t>
  </si>
  <si>
    <t>is a conversion factor for mass</t>
  </si>
  <si>
    <t>MT/Q</t>
  </si>
  <si>
    <t>is the number of LCFS credits generated quarterly through the station's HRI pathway calculated pursuant to § 95486.4(a)(5)</t>
  </si>
  <si>
    <t>is the number of LCFS credits generated quarterly for the station's dispensed hydrogen calculated pursuant to § 95486.1(a)(2)</t>
  </si>
  <si>
    <t>Station's Hydrogen Dispensed/Quarter</t>
  </si>
  <si>
    <t>Heavy-Duty Hydrogen Refueling Infrastructure (HD-HRI) and Dispensed Hydrogen LCFS Credit Calculator</t>
  </si>
  <si>
    <t>calculated pursuant to § 95486.4(a)(2)(F)</t>
  </si>
  <si>
    <t>credits/Q</t>
  </si>
  <si>
    <t>Quarterly HRI + Hydrogen Credits</t>
  </si>
  <si>
    <t>is the conversion factor for energy, as found in Table 4</t>
  </si>
  <si>
    <t>is the HD-HRI daily refueling capacity for the FSE, calculated pursuant to § 95486.4.(b)(2)(F)</t>
  </si>
  <si>
    <t>Annual HRI + Hydrogen Credits</t>
  </si>
  <si>
    <t>Estimated Credit Value</t>
  </si>
  <si>
    <t>is the quantity of hydrogen dispensed during the quarter</t>
  </si>
  <si>
    <t>is the number of days in the quarter (91.25 is used as an average)</t>
  </si>
  <si>
    <t>Applicant's Average Dispensed Hydrogen Carbon Intensity</t>
  </si>
  <si>
    <t>is the carbon intensity benchmark for diesel-like fuels; calculated annually per § 95484(b)</t>
  </si>
  <si>
    <r>
      <t>F</t>
    </r>
    <r>
      <rPr>
        <b/>
        <vertAlign val="superscript"/>
        <sz val="12"/>
        <color theme="1"/>
        <rFont val="Avenir LT Std 55 Roman"/>
        <family val="2"/>
      </rPr>
      <t>station</t>
    </r>
  </si>
  <si>
    <r>
      <t>HD-HRI Station HRI Refueling Capacity (Cap</t>
    </r>
    <r>
      <rPr>
        <b/>
        <vertAlign val="superscript"/>
        <sz val="12"/>
        <color theme="1"/>
        <rFont val="Avenir LT Std 55 Roman"/>
        <family val="2"/>
      </rPr>
      <t>i</t>
    </r>
    <r>
      <rPr>
        <b/>
        <vertAlign val="subscript"/>
        <sz val="12"/>
        <color theme="1"/>
        <rFont val="Avenir LT Std 55 Roman"/>
        <family val="2"/>
      </rPr>
      <t>HD-HRI</t>
    </r>
    <r>
      <rPr>
        <b/>
        <sz val="12"/>
        <color theme="1"/>
        <rFont val="Avenir LT Std 55 Roman"/>
        <family val="2"/>
      </rPr>
      <t>)</t>
    </r>
  </si>
  <si>
    <r>
      <t>gCO</t>
    </r>
    <r>
      <rPr>
        <vertAlign val="subscript"/>
        <sz val="12"/>
        <color theme="1"/>
        <rFont val="Avenir LT Std 55 Roman"/>
        <family val="2"/>
      </rPr>
      <t>2</t>
    </r>
    <r>
      <rPr>
        <sz val="12"/>
        <color theme="1"/>
        <rFont val="Avenir LT Std 55 Roman"/>
        <family val="2"/>
      </rPr>
      <t>e/MJ</t>
    </r>
  </si>
  <si>
    <r>
      <t>(CI</t>
    </r>
    <r>
      <rPr>
        <b/>
        <i/>
        <vertAlign val="superscript"/>
        <sz val="12"/>
        <color theme="1"/>
        <rFont val="Avenir LT Std 55 Roman"/>
        <family val="2"/>
      </rPr>
      <t>diesel</t>
    </r>
    <r>
      <rPr>
        <b/>
        <i/>
        <vertAlign val="subscript"/>
        <sz val="12"/>
        <color theme="1"/>
        <rFont val="Avenir LT Std 55 Roman"/>
        <family val="2"/>
      </rPr>
      <t>standard</t>
    </r>
  </si>
  <si>
    <r>
      <t>× EER</t>
    </r>
    <r>
      <rPr>
        <b/>
        <i/>
        <vertAlign val="superscript"/>
        <sz val="12"/>
        <color theme="1"/>
        <rFont val="Avenir LT Std 55 Roman"/>
        <family val="2"/>
      </rPr>
      <t>diesel</t>
    </r>
  </si>
  <si>
    <r>
      <t xml:space="preserve"> - CI</t>
    </r>
    <r>
      <rPr>
        <b/>
        <i/>
        <vertAlign val="subscript"/>
        <sz val="12"/>
        <color theme="1"/>
        <rFont val="Avenir LT Std 55 Roman"/>
        <family val="2"/>
      </rPr>
      <t>HRI</t>
    </r>
    <r>
      <rPr>
        <b/>
        <i/>
        <sz val="12"/>
        <color theme="1"/>
        <rFont val="Avenir LT Std 55 Roman"/>
        <family val="2"/>
      </rPr>
      <t>)</t>
    </r>
  </si>
  <si>
    <r>
      <t>is the company-wide weighted average CI for dispensed hydrogen or 0 gCO</t>
    </r>
    <r>
      <rPr>
        <vertAlign val="subscript"/>
        <sz val="12"/>
        <color theme="1"/>
        <rFont val="Avenir LT Std 55 Roman"/>
        <family val="2"/>
      </rPr>
      <t>2</t>
    </r>
    <r>
      <rPr>
        <sz val="12"/>
        <color theme="1"/>
        <rFont val="Avenir LT Std 55 Roman"/>
        <family val="2"/>
      </rPr>
      <t>e/MJ, whichever is greater</t>
    </r>
  </si>
  <si>
    <r>
      <t>× E</t>
    </r>
    <r>
      <rPr>
        <b/>
        <i/>
        <vertAlign val="subscript"/>
        <sz val="12"/>
        <color theme="1"/>
        <rFont val="Avenir LT Std 55 Roman"/>
        <family val="2"/>
      </rPr>
      <t>H2</t>
    </r>
  </si>
  <si>
    <r>
      <t>× (Cap</t>
    </r>
    <r>
      <rPr>
        <b/>
        <i/>
        <vertAlign val="subscript"/>
        <sz val="12"/>
        <color theme="1"/>
        <rFont val="Avenir LT Std 55 Roman"/>
        <family val="2"/>
      </rPr>
      <t>HD-HRI</t>
    </r>
  </si>
  <si>
    <r>
      <t>- H2</t>
    </r>
    <r>
      <rPr>
        <b/>
        <i/>
        <vertAlign val="subscript"/>
        <sz val="12"/>
        <color theme="1"/>
        <rFont val="Avenir LT Std 55 Roman"/>
        <family val="2"/>
      </rPr>
      <t>disp</t>
    </r>
    <r>
      <rPr>
        <b/>
        <i/>
        <sz val="12"/>
        <color theme="1"/>
        <rFont val="Avenir LT Std 55 Roman"/>
        <family val="2"/>
      </rPr>
      <t>)</t>
    </r>
  </si>
  <si>
    <r>
      <t>Credits</t>
    </r>
    <r>
      <rPr>
        <b/>
        <vertAlign val="subscript"/>
        <sz val="12"/>
        <color theme="1"/>
        <rFont val="Avenir LT Std 55 Roman"/>
        <family val="2"/>
      </rPr>
      <t>HD-HRI</t>
    </r>
  </si>
  <si>
    <r>
      <t>CI</t>
    </r>
    <r>
      <rPr>
        <b/>
        <i/>
        <vertAlign val="subscript"/>
        <sz val="12"/>
        <color theme="1"/>
        <rFont val="Avenir LT Std 55 Roman"/>
        <family val="2"/>
      </rPr>
      <t>i</t>
    </r>
  </si>
  <si>
    <r>
      <t>is the station average CI for dispensed hydrogen (can be different from CI</t>
    </r>
    <r>
      <rPr>
        <vertAlign val="subscript"/>
        <sz val="12"/>
        <color theme="1"/>
        <rFont val="Avenir LT Std 55 Roman"/>
        <family val="2"/>
      </rPr>
      <t>HRI</t>
    </r>
    <r>
      <rPr>
        <sz val="12"/>
        <color theme="1"/>
        <rFont val="Avenir LT Std 55 Roman"/>
        <family val="2"/>
      </rPr>
      <t>)</t>
    </r>
  </si>
  <si>
    <r>
      <t>∕</t>
    </r>
    <r>
      <rPr>
        <b/>
        <i/>
        <sz val="12"/>
        <color theme="1"/>
        <rFont val="Avenir LT Std 55 Roman"/>
        <family val="2"/>
      </rPr>
      <t xml:space="preserve"> EER</t>
    </r>
    <r>
      <rPr>
        <b/>
        <i/>
        <vertAlign val="superscript"/>
        <sz val="12"/>
        <color theme="1"/>
        <rFont val="Avenir LT Std 55 Roman"/>
        <family val="2"/>
      </rPr>
      <t>XD</t>
    </r>
  </si>
  <si>
    <r>
      <t xml:space="preserve">= </t>
    </r>
    <r>
      <rPr>
        <b/>
        <i/>
        <sz val="12"/>
        <color theme="1"/>
        <rFont val="Avenir LT Std 55 Roman"/>
        <family val="2"/>
      </rPr>
      <t>CI</t>
    </r>
    <r>
      <rPr>
        <b/>
        <i/>
        <vertAlign val="superscript"/>
        <sz val="12"/>
        <color theme="1"/>
        <rFont val="Avenir LT Std 55 Roman"/>
        <family val="2"/>
      </rPr>
      <t>XD</t>
    </r>
    <r>
      <rPr>
        <b/>
        <i/>
        <vertAlign val="subscript"/>
        <sz val="12"/>
        <color theme="1"/>
        <rFont val="Avenir LT Std 55 Roman"/>
        <family val="2"/>
      </rPr>
      <t>reported</t>
    </r>
  </si>
  <si>
    <r>
      <t>(</t>
    </r>
    <r>
      <rPr>
        <b/>
        <i/>
        <sz val="12"/>
        <color theme="1"/>
        <rFont val="Avenir LT Std 55 Roman"/>
        <family val="2"/>
      </rPr>
      <t>CI</t>
    </r>
    <r>
      <rPr>
        <b/>
        <i/>
        <vertAlign val="superscript"/>
        <sz val="12"/>
        <color theme="1"/>
        <rFont val="Avenir LT Std 55 Roman"/>
        <family val="2"/>
      </rPr>
      <t>XD</t>
    </r>
    <r>
      <rPr>
        <b/>
        <i/>
        <vertAlign val="subscript"/>
        <sz val="12"/>
        <color theme="1"/>
        <rFont val="Avenir LT Std 55 Roman"/>
        <family val="2"/>
      </rPr>
      <t>standard</t>
    </r>
  </si>
  <si>
    <r>
      <t xml:space="preserve">− </t>
    </r>
    <r>
      <rPr>
        <b/>
        <i/>
        <sz val="12"/>
        <color theme="1"/>
        <rFont val="Avenir LT Std 55 Roman"/>
        <family val="2"/>
      </rPr>
      <t>CI</t>
    </r>
    <r>
      <rPr>
        <b/>
        <i/>
        <vertAlign val="superscript"/>
        <sz val="12"/>
        <color theme="1"/>
        <rFont val="Avenir LT Std 55 Roman"/>
        <family val="2"/>
      </rPr>
      <t>XD</t>
    </r>
    <r>
      <rPr>
        <b/>
        <i/>
        <vertAlign val="subscript"/>
        <sz val="12"/>
        <color theme="1"/>
        <rFont val="Avenir LT Std 55 Roman"/>
        <family val="2"/>
      </rPr>
      <t>reported</t>
    </r>
    <r>
      <rPr>
        <b/>
        <sz val="12"/>
        <color theme="1"/>
        <rFont val="Avenir LT Std 55 Roman"/>
        <family val="2"/>
      </rPr>
      <t>)</t>
    </r>
  </si>
  <si>
    <r>
      <t>× E</t>
    </r>
    <r>
      <rPr>
        <b/>
        <i/>
        <vertAlign val="superscript"/>
        <sz val="12"/>
        <color theme="1"/>
        <rFont val="Avenir LT Std 55 Roman"/>
        <family val="2"/>
      </rPr>
      <t>XD</t>
    </r>
    <r>
      <rPr>
        <b/>
        <i/>
        <vertAlign val="subscript"/>
        <sz val="12"/>
        <color theme="1"/>
        <rFont val="Avenir LT Std 55 Roman"/>
        <family val="2"/>
      </rPr>
      <t>displaced</t>
    </r>
  </si>
  <si>
    <r>
      <t>is a factor used to convert credits to units of metric tons from gCO</t>
    </r>
    <r>
      <rPr>
        <vertAlign val="subscript"/>
        <sz val="12"/>
        <color theme="1"/>
        <rFont val="Avenir LT Std 55 Roman"/>
        <family val="2"/>
      </rPr>
      <t>2</t>
    </r>
    <r>
      <rPr>
        <sz val="12"/>
        <color theme="1"/>
        <rFont val="Avenir LT Std 55 Roman"/>
        <family val="2"/>
      </rPr>
      <t>e</t>
    </r>
  </si>
  <si>
    <r>
      <t>= Credits</t>
    </r>
    <r>
      <rPr>
        <b/>
        <i/>
        <vertAlign val="superscript"/>
        <sz val="12"/>
        <color theme="1"/>
        <rFont val="Avenir LT Std 55 Roman"/>
        <family val="2"/>
      </rPr>
      <t>XD</t>
    </r>
    <r>
      <rPr>
        <b/>
        <i/>
        <vertAlign val="subscript"/>
        <sz val="12"/>
        <color theme="1"/>
        <rFont val="Avenir LT Std 55 Roman"/>
        <family val="2"/>
      </rPr>
      <t>i</t>
    </r>
  </si>
  <si>
    <t>This is the CARB LCFS Calculator for the Hydrogen Refueling Infrasturcture Pathway for Heavy-Duty vehicles (HD-HRI), part of the California Air Resources Board's (CARB) Low Carbon Fuels Standard's (LCFS) Zero Emission Infrasturcture Program.  This Calculator is meant for entities in the LCFS who wish to receive infrastructure credits for installing hydrogen refueling stations designed to be accessible to Class 8 vehicles.</t>
  </si>
  <si>
    <t>The webpage for the Zero Emission Infrastructure Program, which includes:</t>
  </si>
  <si>
    <t xml:space="preserve">  ◦ a PowerPoint overview of the program;</t>
  </si>
  <si>
    <t xml:space="preserve">  ◦ this application template;</t>
  </si>
  <si>
    <t>LCFS Guidance Documents, User Guides, and FAQs, which includes:</t>
  </si>
  <si>
    <t xml:space="preserve">  ◦ LCFS Guidance 19-02, Cost and Revenue Reporting for Infrastructure</t>
  </si>
  <si>
    <t xml:space="preserve">  ◦ LCFS Guidance 19-04, Fuel Supply Equipment Registration;</t>
  </si>
  <si>
    <r>
      <t>The HRI Pathway was created with the Board approval of the 2018 amendments to CARB's LCFS regulation, and amended for heavy-duty vehicles with the Board approval of the 2024 amendments.  The HD-HRI program is described in Section 95486.4(a) of the regulation; an online version is available at</t>
    </r>
    <r>
      <rPr>
        <sz val="12"/>
        <color rgb="FF0070C0"/>
        <rFont val="Avenir LT Std 55 Roman"/>
        <family val="2"/>
      </rPr>
      <t xml:space="preserve"> </t>
    </r>
    <r>
      <rPr>
        <u/>
        <sz val="12"/>
        <color rgb="FF0070C0"/>
        <rFont val="Avenir LT Std 55 Roman"/>
        <family val="2"/>
      </rPr>
      <t>this link</t>
    </r>
    <r>
      <rPr>
        <sz val="12"/>
        <color theme="1"/>
        <rFont val="Avenir LT Std 55 Roman"/>
        <family val="2"/>
      </rPr>
      <t>.</t>
    </r>
  </si>
  <si>
    <t xml:space="preserve">  ◦ Section 4 of the old Application Instructions for how to submit this application in the LCFS Reporting Tool;</t>
  </si>
  <si>
    <t xml:space="preserve">  ◦ the LCFS Reporting Tool Credit Bank &amp; Transfer Syste (LRT-CBTS) User Guide</t>
  </si>
  <si>
    <r>
      <t xml:space="preserve">can be found at </t>
    </r>
    <r>
      <rPr>
        <u/>
        <sz val="12"/>
        <color rgb="FF0070C0"/>
        <rFont val="Avenir LT Std 55 Roman"/>
        <family val="2"/>
      </rPr>
      <t>this link</t>
    </r>
    <r>
      <rPr>
        <sz val="12"/>
        <rFont val="Avenir LT Std 55 Roman"/>
        <family val="2"/>
      </rPr>
      <t>.</t>
    </r>
  </si>
  <si>
    <t>This calculator, on the "Calculator" worksheet, can be used by applicants to HD-HRI to estimate the proceeds from LCFS credits generated by a hydrogen refueling station from both dispensed hydrogen and through HD-HRI. CARB does not predict future credit prices.</t>
  </si>
  <si>
    <t>Station Uptime</t>
  </si>
  <si>
    <t>Is the HD-HRI Station shared or private?</t>
  </si>
  <si>
    <t>Shared</t>
  </si>
  <si>
    <r>
      <t>HD-HRI Station HyCap Refueling Capacity (RF</t>
    </r>
    <r>
      <rPr>
        <b/>
        <vertAlign val="superscript"/>
        <sz val="12"/>
        <color theme="1"/>
        <rFont val="Avenir LT Std 55 Roman"/>
        <family val="2"/>
      </rPr>
      <t>i</t>
    </r>
    <r>
      <rPr>
        <b/>
        <vertAlign val="subscript"/>
        <sz val="12"/>
        <color theme="1"/>
        <rFont val="Avenir LT Std 55 Roman"/>
        <family val="2"/>
      </rPr>
      <t>HRI</t>
    </r>
    <r>
      <rPr>
        <b/>
        <sz val="12"/>
        <color theme="1"/>
        <rFont val="Avenir LT Std 55 Roman"/>
        <family val="2"/>
      </rPr>
      <t>)</t>
    </r>
  </si>
  <si>
    <t>credits/yr</t>
  </si>
  <si>
    <t>/credit</t>
  </si>
  <si>
    <t xml:space="preserve">     Pathways, and the HRI Reporting Template;</t>
  </si>
  <si>
    <r>
      <t xml:space="preserve">Questions and issues should be directed to HRI staff, whose contact information can be found under ZEV Fueling Infrastructure Crediting at </t>
    </r>
    <r>
      <rPr>
        <u/>
        <sz val="12"/>
        <color rgb="FF0070C0"/>
        <rFont val="Avenir LT Std 55 Roman"/>
        <family val="2"/>
      </rPr>
      <t>this link</t>
    </r>
    <r>
      <rPr>
        <sz val="12"/>
        <rFont val="Avenir LT Std 55 Roman"/>
        <family val="2"/>
      </rPr>
      <t>.</t>
    </r>
  </si>
  <si>
    <t xml:space="preserve">  ◦ a list and map of approved HRI stations; and</t>
  </si>
  <si>
    <t xml:space="preserve">  ◦ a calculation of the estimated potential HRI credits</t>
  </si>
  <si>
    <t>is the nameplate refueling capacity for the HD-HRI station</t>
  </si>
  <si>
    <t>is the average carbon intensity requirement for diesel (XD=diesel) for a given year as provided in § 95484(b)</t>
  </si>
  <si>
    <t>Dispensed Hydrogen Credits 
generated quarterly by the HD station</t>
  </si>
  <si>
    <t>HRI Credits 
generated quarterly by the HD station</t>
  </si>
  <si>
    <t>Maximim Possible HRI Credits 
generated quarterly by the HD station</t>
  </si>
  <si>
    <t>Annual LCFS Credit Revenue for the HD Station</t>
  </si>
  <si>
    <t>Calculator Updated 2026-10-05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</si>
</sst>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0_);_(* \(#,##0.0\);_(* &quot;-&quot;??_);_(@_)"/>
    <numFmt numFmtId="165" formatCode="_(&quot;$&quot;* #,##0_);_(&quot;$&quot;* \(#,##0\);_(&quot;$&quot;* &quot;-&quot;??_);_(@_)"/>
    <numFmt numFmtId="166" formatCode="_(* #,##0_);_(* \(#,##0\);_(* &quot;-&quot;??_);_(@_)"/>
    <numFmt numFmtId="167" formatCode="0.0%"/>
  </numFmts>
  <fonts count="22" x14ac:knownFonts="1">
    <font>
      <sz val="11"/>
      <color theme="1"/>
      <name val="Calibri"/>
      <family val="2"/>
      <scheme val="minor"/>
    </font>
    <font>
      <sz val="11"/>
      <color theme="1"/>
      <name val="Calibri"/>
      <family val="2"/>
      <scheme val="minor"/>
    </font>
    <font>
      <sz val="9"/>
      <color indexed="81"/>
      <name val="Tahoma"/>
      <family val="2"/>
    </font>
    <font>
      <u/>
      <sz val="11"/>
      <color theme="10"/>
      <name val="Calibri"/>
      <family val="2"/>
      <scheme val="minor"/>
    </font>
    <font>
      <b/>
      <sz val="16"/>
      <color theme="1"/>
      <name val="Avenir LT Std 55 Roman"/>
      <family val="2"/>
    </font>
    <font>
      <sz val="11"/>
      <color theme="1"/>
      <name val="Avenir LT Std 55 Roman"/>
      <family val="2"/>
    </font>
    <font>
      <b/>
      <sz val="11"/>
      <color theme="1"/>
      <name val="Avenir LT Std 55 Roman"/>
      <family val="2"/>
    </font>
    <font>
      <sz val="12"/>
      <color theme="1"/>
      <name val="Avenir LT Std 55 Roman"/>
      <family val="2"/>
    </font>
    <font>
      <i/>
      <sz val="12"/>
      <color theme="1"/>
      <name val="Avenir LT Std 55 Roman"/>
      <family val="2"/>
    </font>
    <font>
      <b/>
      <sz val="12"/>
      <color theme="1"/>
      <name val="Avenir LT Std 55 Roman"/>
      <family val="2"/>
    </font>
    <font>
      <b/>
      <vertAlign val="superscript"/>
      <sz val="12"/>
      <color theme="1"/>
      <name val="Avenir LT Std 55 Roman"/>
      <family val="2"/>
    </font>
    <font>
      <b/>
      <vertAlign val="subscript"/>
      <sz val="12"/>
      <color theme="1"/>
      <name val="Avenir LT Std 55 Roman"/>
      <family val="2"/>
    </font>
    <font>
      <b/>
      <i/>
      <sz val="12"/>
      <color theme="1"/>
      <name val="Avenir LT Std 55 Roman"/>
      <family val="2"/>
    </font>
    <font>
      <vertAlign val="subscript"/>
      <sz val="12"/>
      <color theme="1"/>
      <name val="Avenir LT Std 55 Roman"/>
      <family val="2"/>
    </font>
    <font>
      <b/>
      <i/>
      <vertAlign val="superscript"/>
      <sz val="12"/>
      <color theme="1"/>
      <name val="Avenir LT Std 55 Roman"/>
      <family val="2"/>
    </font>
    <font>
      <b/>
      <i/>
      <vertAlign val="subscript"/>
      <sz val="12"/>
      <color theme="1"/>
      <name val="Avenir LT Std 55 Roman"/>
      <family val="2"/>
    </font>
    <font>
      <b/>
      <sz val="22"/>
      <color theme="2"/>
      <name val="Avenir LT Std 55 Roman"/>
      <family val="2"/>
    </font>
    <font>
      <sz val="22"/>
      <color theme="1"/>
      <name val="Avenir LT Std 55 Roman"/>
      <family val="2"/>
    </font>
    <font>
      <sz val="12"/>
      <name val="Avenir LT Std 55 Roman"/>
      <family val="2"/>
    </font>
    <font>
      <sz val="12"/>
      <color rgb="FF0070C0"/>
      <name val="Avenir LT Std 55 Roman"/>
      <family val="2"/>
    </font>
    <font>
      <u/>
      <sz val="12"/>
      <color rgb="FF0070C0"/>
      <name val="Avenir LT Std 55 Roman"/>
      <family val="2"/>
    </font>
    <font>
      <sz val="12"/>
      <color theme="0"/>
      <name val="Avenir LT Std 55 Roman"/>
      <family val="2"/>
    </font>
  </fonts>
  <fills count="6">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3"/>
        <bgColor indexed="64"/>
      </patternFill>
    </fill>
  </fills>
  <borders count="18">
    <border>
      <left/>
      <right/>
      <top/>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ck">
        <color theme="3"/>
      </left>
      <right style="thick">
        <color theme="3"/>
      </right>
      <top style="thick">
        <color theme="3"/>
      </top>
      <bottom/>
      <diagonal/>
    </border>
    <border>
      <left style="thick">
        <color theme="3"/>
      </left>
      <right style="thick">
        <color theme="3"/>
      </right>
      <top/>
      <bottom/>
      <diagonal/>
    </border>
    <border>
      <left style="thick">
        <color theme="3"/>
      </left>
      <right style="thick">
        <color theme="3"/>
      </right>
      <top/>
      <bottom style="thick">
        <color theme="3"/>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cellStyleXfs>
  <cellXfs count="82">
    <xf numFmtId="0" fontId="0" fillId="0" borderId="0" xfId="0"/>
    <xf numFmtId="0" fontId="4" fillId="0" borderId="0" xfId="0" applyFont="1" applyAlignment="1">
      <alignment horizontal="left"/>
    </xf>
    <xf numFmtId="0" fontId="5" fillId="0" borderId="0" xfId="0" applyFont="1"/>
    <xf numFmtId="0" fontId="6" fillId="0" borderId="0" xfId="0" applyFont="1" applyAlignment="1">
      <alignment horizontal="right"/>
    </xf>
    <xf numFmtId="1" fontId="5" fillId="0" borderId="0" xfId="0" applyNumberFormat="1" applyFont="1"/>
    <xf numFmtId="0" fontId="7" fillId="0" borderId="0" xfId="0" applyFont="1"/>
    <xf numFmtId="0" fontId="8" fillId="0" borderId="0" xfId="0" applyFont="1" applyAlignment="1">
      <alignment horizontal="center" vertical="center"/>
    </xf>
    <xf numFmtId="0" fontId="7" fillId="0" borderId="0" xfId="0" applyFont="1" applyAlignment="1">
      <alignment horizontal="right"/>
    </xf>
    <xf numFmtId="0" fontId="7" fillId="2" borderId="4" xfId="0" applyFont="1" applyFill="1" applyBorder="1"/>
    <xf numFmtId="0" fontId="7" fillId="3" borderId="0" xfId="0" applyFont="1" applyFill="1"/>
    <xf numFmtId="0" fontId="7" fillId="4" borderId="0" xfId="0" applyFont="1" applyFill="1"/>
    <xf numFmtId="0" fontId="9" fillId="0" borderId="3" xfId="0" applyFont="1" applyBorder="1"/>
    <xf numFmtId="0" fontId="9" fillId="0" borderId="0" xfId="0" applyFont="1"/>
    <xf numFmtId="0" fontId="9" fillId="0" borderId="0" xfId="0" applyFont="1" applyAlignment="1">
      <alignment horizontal="right"/>
    </xf>
    <xf numFmtId="0" fontId="9" fillId="0" borderId="0" xfId="0" applyFont="1" applyAlignment="1">
      <alignment horizontal="center"/>
    </xf>
    <xf numFmtId="0" fontId="12" fillId="0" borderId="0" xfId="0" applyFont="1"/>
    <xf numFmtId="0" fontId="7" fillId="4" borderId="2" xfId="0" applyFont="1" applyFill="1" applyBorder="1" applyAlignment="1">
      <alignment horizontal="center"/>
    </xf>
    <xf numFmtId="0" fontId="7" fillId="0" borderId="0" xfId="0" applyFont="1" applyAlignment="1">
      <alignment horizontal="right" indent="1"/>
    </xf>
    <xf numFmtId="0" fontId="7" fillId="0" borderId="10" xfId="0" applyFont="1" applyBorder="1"/>
    <xf numFmtId="0" fontId="12" fillId="0" borderId="10" xfId="0" applyFont="1" applyBorder="1" applyAlignment="1">
      <alignment horizontal="center"/>
    </xf>
    <xf numFmtId="2" fontId="7" fillId="3" borderId="8" xfId="0" applyNumberFormat="1" applyFont="1" applyFill="1" applyBorder="1" applyAlignment="1">
      <alignment horizontal="right" indent="1"/>
    </xf>
    <xf numFmtId="0" fontId="12" fillId="0" borderId="0" xfId="0" applyFont="1" applyAlignment="1">
      <alignment horizontal="center"/>
    </xf>
    <xf numFmtId="0" fontId="7" fillId="3" borderId="7" xfId="0" applyFont="1" applyFill="1" applyBorder="1" applyAlignment="1">
      <alignment horizontal="right" indent="1"/>
    </xf>
    <xf numFmtId="0" fontId="8" fillId="0" borderId="0" xfId="0" applyFont="1"/>
    <xf numFmtId="2" fontId="7" fillId="3" borderId="7" xfId="0" applyNumberFormat="1" applyFont="1" applyFill="1" applyBorder="1" applyAlignment="1">
      <alignment horizontal="right" indent="1"/>
    </xf>
    <xf numFmtId="3" fontId="7" fillId="4" borderId="7" xfId="0" applyNumberFormat="1" applyFont="1" applyFill="1" applyBorder="1" applyAlignment="1">
      <alignment horizontal="right" indent="1"/>
    </xf>
    <xf numFmtId="4" fontId="7" fillId="3" borderId="7" xfId="0" applyNumberFormat="1" applyFont="1" applyFill="1" applyBorder="1" applyAlignment="1">
      <alignment horizontal="right" indent="1"/>
    </xf>
    <xf numFmtId="0" fontId="12" fillId="0" borderId="0" xfId="0" quotePrefix="1" applyFont="1" applyAlignment="1">
      <alignment horizontal="center"/>
    </xf>
    <xf numFmtId="0" fontId="7" fillId="4" borderId="7" xfId="0" applyFont="1" applyFill="1" applyBorder="1" applyAlignment="1">
      <alignment horizontal="right" indent="1"/>
    </xf>
    <xf numFmtId="0" fontId="9" fillId="0" borderId="11" xfId="0" applyFont="1" applyBorder="1"/>
    <xf numFmtId="0" fontId="9" fillId="0" borderId="11" xfId="0" applyFont="1" applyBorder="1" applyAlignment="1">
      <alignment horizontal="center"/>
    </xf>
    <xf numFmtId="3" fontId="7" fillId="4" borderId="9" xfId="0" applyNumberFormat="1" applyFont="1" applyFill="1" applyBorder="1" applyAlignment="1">
      <alignment horizontal="right" indent="1"/>
    </xf>
    <xf numFmtId="0" fontId="9" fillId="0" borderId="10" xfId="0" applyFont="1" applyBorder="1" applyAlignment="1">
      <alignment horizontal="right"/>
    </xf>
    <xf numFmtId="0" fontId="9" fillId="0" borderId="10" xfId="0" applyFont="1" applyBorder="1" applyAlignment="1">
      <alignment horizontal="center"/>
    </xf>
    <xf numFmtId="0" fontId="9" fillId="0" borderId="11" xfId="0" applyFont="1" applyBorder="1" applyAlignment="1">
      <alignment horizontal="right"/>
    </xf>
    <xf numFmtId="0" fontId="9" fillId="0" borderId="11" xfId="0" quotePrefix="1" applyFont="1" applyBorder="1" applyAlignment="1">
      <alignment horizontal="center"/>
    </xf>
    <xf numFmtId="0" fontId="9" fillId="0" borderId="0" xfId="0" quotePrefix="1" applyFont="1" applyAlignment="1">
      <alignment horizontal="center"/>
    </xf>
    <xf numFmtId="0" fontId="12" fillId="0" borderId="11" xfId="0" quotePrefix="1" applyFont="1" applyBorder="1" applyAlignment="1">
      <alignment horizontal="center"/>
    </xf>
    <xf numFmtId="166" fontId="9" fillId="0" borderId="13" xfId="0" applyNumberFormat="1" applyFont="1" applyBorder="1" applyAlignment="1">
      <alignment vertical="center"/>
    </xf>
    <xf numFmtId="166" fontId="9" fillId="0" borderId="12" xfId="0" applyNumberFormat="1" applyFont="1" applyBorder="1" applyAlignment="1">
      <alignment vertical="center"/>
    </xf>
    <xf numFmtId="166" fontId="9" fillId="0" borderId="14" xfId="0" applyNumberFormat="1" applyFont="1" applyBorder="1" applyAlignment="1">
      <alignment vertical="center"/>
    </xf>
    <xf numFmtId="0" fontId="9" fillId="0" borderId="0" xfId="0" applyFont="1" applyAlignment="1">
      <alignment horizontal="right" vertical="center" indent="1"/>
    </xf>
    <xf numFmtId="165" fontId="9" fillId="0" borderId="12" xfId="2" applyNumberFormat="1" applyFont="1" applyBorder="1" applyAlignment="1">
      <alignment vertical="center"/>
    </xf>
    <xf numFmtId="0" fontId="9" fillId="0" borderId="1" xfId="0" quotePrefix="1" applyFont="1" applyBorder="1" applyAlignment="1">
      <alignment horizontal="right" vertical="center" wrapText="1" indent="1"/>
    </xf>
    <xf numFmtId="0" fontId="9" fillId="0" borderId="6" xfId="0" applyFont="1" applyBorder="1" applyAlignment="1">
      <alignment horizontal="right" vertical="center" wrapText="1" indent="1"/>
    </xf>
    <xf numFmtId="0" fontId="9" fillId="0" borderId="2" xfId="0" applyFont="1" applyBorder="1" applyAlignment="1">
      <alignment horizontal="right" vertical="center" indent="1"/>
    </xf>
    <xf numFmtId="0" fontId="9" fillId="0" borderId="6" xfId="0" applyFont="1" applyBorder="1" applyAlignment="1">
      <alignment horizontal="right" vertical="center" indent="1"/>
    </xf>
    <xf numFmtId="1" fontId="7" fillId="0" borderId="0" xfId="0" applyNumberFormat="1" applyFont="1" applyAlignment="1">
      <alignment horizontal="center"/>
    </xf>
    <xf numFmtId="2" fontId="7" fillId="3" borderId="0" xfId="0" applyNumberFormat="1" applyFont="1" applyFill="1"/>
    <xf numFmtId="9" fontId="7" fillId="0" borderId="0" xfId="0" applyNumberFormat="1" applyFont="1"/>
    <xf numFmtId="0" fontId="7" fillId="0" borderId="0" xfId="0" quotePrefix="1" applyFont="1"/>
    <xf numFmtId="0" fontId="7" fillId="0" borderId="0" xfId="0" applyFont="1" applyAlignment="1">
      <alignment horizontal="left"/>
    </xf>
    <xf numFmtId="0" fontId="17" fillId="0" borderId="0" xfId="0" applyFont="1"/>
    <xf numFmtId="164" fontId="9" fillId="0" borderId="0" xfId="0" quotePrefix="1" applyNumberFormat="1" applyFont="1" applyAlignment="1">
      <alignment horizontal="left" vertical="center"/>
    </xf>
    <xf numFmtId="165" fontId="9" fillId="0" borderId="0" xfId="2" applyNumberFormat="1" applyFont="1" applyBorder="1" applyAlignment="1">
      <alignment horizontal="left" vertical="center"/>
    </xf>
    <xf numFmtId="3" fontId="7" fillId="2" borderId="4" xfId="0" applyNumberFormat="1" applyFont="1" applyFill="1" applyBorder="1" applyAlignment="1" applyProtection="1">
      <alignment horizontal="right" vertical="center" indent="1"/>
      <protection locked="0"/>
    </xf>
    <xf numFmtId="0" fontId="7" fillId="2" borderId="4" xfId="0" applyFont="1" applyFill="1" applyBorder="1" applyAlignment="1" applyProtection="1">
      <alignment horizontal="center" vertical="center"/>
      <protection locked="0"/>
    </xf>
    <xf numFmtId="3" fontId="7" fillId="2" borderId="4" xfId="0" applyNumberFormat="1" applyFont="1" applyFill="1" applyBorder="1" applyAlignment="1" applyProtection="1">
      <alignment horizontal="right" indent="1"/>
      <protection locked="0"/>
    </xf>
    <xf numFmtId="4" fontId="7" fillId="2" borderId="4" xfId="0" applyNumberFormat="1" applyFont="1" applyFill="1" applyBorder="1" applyAlignment="1" applyProtection="1">
      <alignment horizontal="right" indent="1"/>
      <protection locked="0"/>
    </xf>
    <xf numFmtId="0" fontId="7" fillId="2" borderId="5" xfId="0" applyFont="1" applyFill="1" applyBorder="1" applyAlignment="1" applyProtection="1">
      <alignment horizontal="center"/>
      <protection locked="0"/>
    </xf>
    <xf numFmtId="9" fontId="7" fillId="2" borderId="4" xfId="3" applyFont="1" applyFill="1" applyBorder="1" applyAlignment="1" applyProtection="1">
      <alignment horizontal="right" indent="1"/>
      <protection locked="0"/>
    </xf>
    <xf numFmtId="165" fontId="9" fillId="2" borderId="7" xfId="0" applyNumberFormat="1" applyFont="1" applyFill="1" applyBorder="1" applyAlignment="1" applyProtection="1">
      <alignment vertical="center"/>
      <protection locked="0"/>
    </xf>
    <xf numFmtId="0" fontId="18" fillId="0" borderId="0" xfId="0" applyFont="1"/>
    <xf numFmtId="0" fontId="16" fillId="5" borderId="15" xfId="0" applyFont="1" applyFill="1" applyBorder="1" applyAlignment="1">
      <alignment horizontal="center" vertical="center" wrapText="1"/>
    </xf>
    <xf numFmtId="0" fontId="5" fillId="0" borderId="16" xfId="0" applyFont="1" applyBorder="1"/>
    <xf numFmtId="0" fontId="7" fillId="0" borderId="16" xfId="0" applyFont="1" applyBorder="1" applyAlignment="1">
      <alignment wrapText="1"/>
    </xf>
    <xf numFmtId="0" fontId="7" fillId="0" borderId="16" xfId="0" applyFont="1" applyBorder="1"/>
    <xf numFmtId="0" fontId="18" fillId="0" borderId="16" xfId="4" applyFont="1" applyBorder="1" applyAlignment="1">
      <alignment wrapText="1"/>
    </xf>
    <xf numFmtId="0" fontId="7" fillId="0" borderId="17" xfId="0" applyFont="1" applyBorder="1"/>
    <xf numFmtId="0" fontId="21" fillId="0" borderId="0" xfId="0" applyFont="1" applyAlignment="1">
      <alignment horizontal="center"/>
    </xf>
    <xf numFmtId="0" fontId="7" fillId="4" borderId="8" xfId="0" applyFont="1" applyFill="1" applyBorder="1" applyAlignment="1">
      <alignment horizontal="right" indent="1"/>
    </xf>
    <xf numFmtId="2" fontId="7" fillId="4" borderId="9" xfId="0" applyNumberFormat="1" applyFont="1" applyFill="1" applyBorder="1" applyAlignment="1">
      <alignment horizontal="right" indent="1"/>
    </xf>
    <xf numFmtId="2" fontId="7" fillId="4" borderId="7" xfId="3" applyNumberFormat="1" applyFont="1" applyFill="1" applyBorder="1" applyAlignment="1" applyProtection="1">
      <alignment horizontal="right" indent="1"/>
    </xf>
    <xf numFmtId="3" fontId="7" fillId="4" borderId="4" xfId="1" applyNumberFormat="1" applyFont="1" applyFill="1" applyBorder="1" applyAlignment="1">
      <alignment horizontal="right" vertical="center" indent="1"/>
    </xf>
    <xf numFmtId="9" fontId="7" fillId="4" borderId="7" xfId="3" applyFont="1" applyFill="1" applyBorder="1" applyAlignment="1">
      <alignment horizontal="right" indent="1"/>
    </xf>
    <xf numFmtId="4" fontId="7" fillId="4" borderId="8" xfId="0" applyNumberFormat="1" applyFont="1" applyFill="1" applyBorder="1" applyAlignment="1">
      <alignment horizontal="right" indent="1"/>
    </xf>
    <xf numFmtId="165" fontId="9" fillId="0" borderId="0" xfId="0" quotePrefix="1" applyNumberFormat="1" applyFont="1" applyAlignment="1">
      <alignment horizontal="left" vertical="center"/>
    </xf>
    <xf numFmtId="2" fontId="7" fillId="4" borderId="7" xfId="0" applyNumberFormat="1" applyFont="1" applyFill="1" applyBorder="1" applyAlignment="1">
      <alignment horizontal="right" indent="1"/>
    </xf>
    <xf numFmtId="3" fontId="7" fillId="4" borderId="7" xfId="1" applyNumberFormat="1" applyFont="1" applyFill="1" applyBorder="1" applyAlignment="1">
      <alignment horizontal="right" indent="1"/>
    </xf>
    <xf numFmtId="167" fontId="7" fillId="0" borderId="0" xfId="0" applyNumberFormat="1" applyFont="1"/>
    <xf numFmtId="167" fontId="7" fillId="3" borderId="4" xfId="3" applyNumberFormat="1" applyFont="1" applyFill="1" applyBorder="1" applyAlignment="1">
      <alignment horizontal="center" vertical="center"/>
    </xf>
    <xf numFmtId="0" fontId="16" fillId="5" borderId="0" xfId="0" applyFont="1" applyFill="1" applyAlignment="1">
      <alignment horizontal="center" vertical="center"/>
    </xf>
  </cellXfs>
  <cellStyles count="5">
    <cellStyle name="Comma" xfId="1" builtinId="3"/>
    <cellStyle name="Currency" xfId="2" builtinId="4"/>
    <cellStyle name="Hyperlink" xfId="4" builtinId="8"/>
    <cellStyle name="Normal" xfId="0" builtinId="0"/>
    <cellStyle name="Percent" xfId="3" builtinId="5"/>
  </cellStyles>
  <dxfs count="3">
    <dxf>
      <font>
        <color theme="2"/>
      </font>
    </dxf>
    <dxf>
      <font>
        <color theme="2"/>
      </font>
    </dxf>
    <dxf>
      <font>
        <color theme="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31712</xdr:rowOff>
    </xdr:from>
    <xdr:to>
      <xdr:col>1</xdr:col>
      <xdr:colOff>2263589</xdr:colOff>
      <xdr:row>7</xdr:row>
      <xdr:rowOff>15454</xdr:rowOff>
    </xdr:to>
    <xdr:pic>
      <xdr:nvPicPr>
        <xdr:cNvPr id="4" name="Picture 3">
          <a:extLst>
            <a:ext uri="{FF2B5EF4-FFF2-40B4-BE49-F238E27FC236}">
              <a16:creationId xmlns:a16="http://schemas.microsoft.com/office/drawing/2014/main" id="{31E10C7D-B437-2B48-834A-4D0F18B22681}"/>
            </a:ext>
          </a:extLst>
        </xdr:cNvPr>
        <xdr:cNvPicPr>
          <a:picLocks noChangeAspect="1"/>
        </xdr:cNvPicPr>
      </xdr:nvPicPr>
      <xdr:blipFill>
        <a:blip xmlns:r="http://schemas.openxmlformats.org/officeDocument/2006/relationships" r:embed="rId1"/>
        <a:stretch>
          <a:fillRect/>
        </a:stretch>
      </xdr:blipFill>
      <xdr:spPr>
        <a:xfrm>
          <a:off x="0" y="625624"/>
          <a:ext cx="3944471" cy="11903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2.arb.ca.gov/our-work/programs/low-carbon-fuel-standard/lcfs-guidance-documents-user-guides-and-faqs" TargetMode="External"/><Relationship Id="rId13" Type="http://schemas.openxmlformats.org/officeDocument/2006/relationships/hyperlink" Target="https://ww2.arb.ca.gov/our-work/programs/low-carbon-fuel-standard/lcfs-guidance-documents-user-guides-and-faqs" TargetMode="External"/><Relationship Id="rId3" Type="http://schemas.openxmlformats.org/officeDocument/2006/relationships/hyperlink" Target="https://ww2.arb.ca.gov/resources/documents/lcfs-zev-infrastructure-crediting" TargetMode="External"/><Relationship Id="rId7" Type="http://schemas.openxmlformats.org/officeDocument/2006/relationships/hyperlink" Target="https://ww2.arb.ca.gov/our-work/programs/low-carbon-fuel-standard/lcfs-guidance-documents-user-guides-and-faqs" TargetMode="External"/><Relationship Id="rId12" Type="http://schemas.openxmlformats.org/officeDocument/2006/relationships/hyperlink" Target="https://ww2.arb.ca.gov/our-work/programs/low-carbon-fuel-standard/lcfs-guidance-documents-user-guides-and-faqs" TargetMode="External"/><Relationship Id="rId2" Type="http://schemas.openxmlformats.org/officeDocument/2006/relationships/hyperlink" Target="https://ww2.arb.ca.gov/resources/documents/lcfs-zev-infrastructure-crediting" TargetMode="External"/><Relationship Id="rId1" Type="http://schemas.openxmlformats.org/officeDocument/2006/relationships/hyperlink" Target="https://ww2.arb.ca.gov/resources/documents/lcfs-zev-infrastructure-crediting" TargetMode="External"/><Relationship Id="rId6" Type="http://schemas.openxmlformats.org/officeDocument/2006/relationships/hyperlink" Target="https://ww2.arb.ca.gov/resources/documents/lcfs-zev-infrastructure-crediting" TargetMode="External"/><Relationship Id="rId11" Type="http://schemas.openxmlformats.org/officeDocument/2006/relationships/hyperlink" Target="https://ww2.arb.ca.gov/our-work/programs/low-carbon-fuel-standard/lcfs-guidance-documents-user-guides-and-faqs" TargetMode="External"/><Relationship Id="rId5" Type="http://schemas.openxmlformats.org/officeDocument/2006/relationships/hyperlink" Target="https://ww2.arb.ca.gov/resources/documents/lcfs-zev-infrastructure-crediting" TargetMode="External"/><Relationship Id="rId10" Type="http://schemas.openxmlformats.org/officeDocument/2006/relationships/hyperlink" Target="https://ww2.arb.ca.gov/our-work/programs/low-carbon-fuel-standard/lcfs-guidance-documents-user-guides-and-faqs" TargetMode="External"/><Relationship Id="rId4" Type="http://schemas.openxmlformats.org/officeDocument/2006/relationships/hyperlink" Target="https://ww2.arb.ca.gov/resources/documents/lcfs-zev-infrastructure-crediting" TargetMode="External"/><Relationship Id="rId9" Type="http://schemas.openxmlformats.org/officeDocument/2006/relationships/hyperlink" Target="https://ww2.arb.ca.gov/our-work/programs/low-carbon-fuel-standard/lcfs-guidance-documents-user-guides-and-faqs" TargetMode="External"/><Relationship Id="rId14" Type="http://schemas.openxmlformats.org/officeDocument/2006/relationships/hyperlink" Target="https://ww2.arb.ca.gov/our-work/programs/low-carbon-fuel-standard/lcfs-contacts"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22CD8-5E70-4398-956C-9F2158ADFE00}">
  <dimension ref="B1:C26"/>
  <sheetViews>
    <sheetView showGridLines="0" tabSelected="1" workbookViewId="0">
      <selection activeCell="B1" sqref="B1"/>
    </sheetView>
  </sheetViews>
  <sheetFormatPr defaultRowHeight="13.8" x14ac:dyDescent="0.25"/>
  <cols>
    <col min="1" max="1" width="2.44140625" style="2" customWidth="1"/>
    <col min="2" max="2" width="111.44140625" style="2" customWidth="1"/>
    <col min="3" max="16384" width="8.88671875" style="2"/>
  </cols>
  <sheetData>
    <row r="1" spans="2:3" s="52" customFormat="1" ht="97.2" customHeight="1" thickTop="1" x14ac:dyDescent="0.5">
      <c r="B1" s="63" t="s">
        <v>38</v>
      </c>
    </row>
    <row r="2" spans="2:3" ht="7.8" customHeight="1" x14ac:dyDescent="0.25">
      <c r="B2" s="64"/>
    </row>
    <row r="3" spans="2:3" s="5" customFormat="1" ht="63" customHeight="1" x14ac:dyDescent="0.3">
      <c r="B3" s="65" t="s">
        <v>70</v>
      </c>
    </row>
    <row r="4" spans="2:3" s="5" customFormat="1" ht="7.2" customHeight="1" x14ac:dyDescent="0.3">
      <c r="B4" s="66"/>
    </row>
    <row r="5" spans="2:3" s="5" customFormat="1" ht="47.4" customHeight="1" x14ac:dyDescent="0.3">
      <c r="B5" s="65" t="s">
        <v>77</v>
      </c>
    </row>
    <row r="6" spans="2:3" s="5" customFormat="1" ht="7.2" customHeight="1" x14ac:dyDescent="0.3">
      <c r="B6" s="66"/>
    </row>
    <row r="7" spans="2:3" s="5" customFormat="1" ht="46.8" x14ac:dyDescent="0.3">
      <c r="B7" s="65" t="s">
        <v>81</v>
      </c>
    </row>
    <row r="8" spans="2:3" s="5" customFormat="1" ht="7.2" customHeight="1" x14ac:dyDescent="0.3">
      <c r="B8" s="66"/>
    </row>
    <row r="9" spans="2:3" s="5" customFormat="1" ht="15.6" x14ac:dyDescent="0.3">
      <c r="B9" s="67" t="s">
        <v>71</v>
      </c>
      <c r="C9" s="62"/>
    </row>
    <row r="10" spans="2:3" s="5" customFormat="1" ht="15.6" x14ac:dyDescent="0.3">
      <c r="B10" s="67" t="s">
        <v>72</v>
      </c>
      <c r="C10" s="62"/>
    </row>
    <row r="11" spans="2:3" s="5" customFormat="1" ht="15.6" x14ac:dyDescent="0.3">
      <c r="B11" s="67" t="s">
        <v>73</v>
      </c>
      <c r="C11" s="62"/>
    </row>
    <row r="12" spans="2:3" s="5" customFormat="1" ht="15.6" x14ac:dyDescent="0.3">
      <c r="B12" s="67" t="s">
        <v>90</v>
      </c>
      <c r="C12" s="62"/>
    </row>
    <row r="13" spans="2:3" s="5" customFormat="1" ht="15.6" x14ac:dyDescent="0.3">
      <c r="B13" s="67" t="s">
        <v>91</v>
      </c>
      <c r="C13" s="62"/>
    </row>
    <row r="14" spans="2:3" s="5" customFormat="1" ht="15.6" x14ac:dyDescent="0.3">
      <c r="B14" s="67" t="s">
        <v>80</v>
      </c>
      <c r="C14" s="62"/>
    </row>
    <row r="15" spans="2:3" s="5" customFormat="1" ht="7.2" customHeight="1" x14ac:dyDescent="0.3">
      <c r="B15" s="66"/>
    </row>
    <row r="16" spans="2:3" s="5" customFormat="1" ht="15.6" x14ac:dyDescent="0.3">
      <c r="B16" s="67" t="s">
        <v>74</v>
      </c>
    </row>
    <row r="17" spans="2:3" s="5" customFormat="1" ht="15.6" x14ac:dyDescent="0.3">
      <c r="B17" s="67" t="s">
        <v>75</v>
      </c>
    </row>
    <row r="18" spans="2:3" s="5" customFormat="1" ht="15.6" x14ac:dyDescent="0.3">
      <c r="B18" s="67" t="s">
        <v>88</v>
      </c>
    </row>
    <row r="19" spans="2:3" s="5" customFormat="1" ht="15.6" x14ac:dyDescent="0.3">
      <c r="B19" s="67" t="s">
        <v>76</v>
      </c>
    </row>
    <row r="20" spans="2:3" s="5" customFormat="1" ht="15.6" customHeight="1" x14ac:dyDescent="0.3">
      <c r="B20" s="67" t="s">
        <v>78</v>
      </c>
    </row>
    <row r="21" spans="2:3" s="5" customFormat="1" ht="15.6" x14ac:dyDescent="0.3">
      <c r="B21" s="67" t="s">
        <v>79</v>
      </c>
    </row>
    <row r="22" spans="2:3" s="5" customFormat="1" ht="15.6" x14ac:dyDescent="0.3">
      <c r="B22" s="67" t="s">
        <v>80</v>
      </c>
    </row>
    <row r="23" spans="2:3" s="5" customFormat="1" ht="7.2" customHeight="1" x14ac:dyDescent="0.3">
      <c r="B23" s="66"/>
    </row>
    <row r="24" spans="2:3" s="5" customFormat="1" ht="31.2" x14ac:dyDescent="0.3">
      <c r="B24" s="67" t="s">
        <v>89</v>
      </c>
      <c r="C24" s="62"/>
    </row>
    <row r="25" spans="2:3" s="5" customFormat="1" ht="7.2" customHeight="1" thickBot="1" x14ac:dyDescent="0.35">
      <c r="B25" s="68"/>
    </row>
    <row r="26" spans="2:3" ht="16.2" thickTop="1" x14ac:dyDescent="0.3">
      <c r="B26" s="7" t="s">
        <v>98</v>
      </c>
    </row>
  </sheetData>
  <sheetProtection algorithmName="SHA-512" hashValue="GqdQzG/UjaoHL3yWX8pqTvd8/cl3F7cVB7BjGQFiCis6LXXqOUDT2UdhWFsPufZ6Xk+jcnN0aAGYtZHeIe4I9Q==" saltValue="XqKhlJRJCoHaxqiX7ULwdw==" spinCount="100000" sheet="1" formatColumns="0" formatRows="0"/>
  <hyperlinks>
    <hyperlink ref="B9" r:id="rId1" display="https://ww2.arb.ca.gov/resources/documents/lcfs-zev-infrastructure-crediting" xr:uid="{3CC05E1D-0754-47FE-B0C8-AE1B54BBD21C}"/>
    <hyperlink ref="B10" r:id="rId2" display="https://ww2.arb.ca.gov/resources/documents/lcfs-zev-infrastructure-crediting" xr:uid="{6C5E7365-EBC8-4CAA-8E44-2B7EF72358EA}"/>
    <hyperlink ref="B11" r:id="rId3" display="https://ww2.arb.ca.gov/resources/documents/lcfs-zev-infrastructure-crediting" xr:uid="{D0DF4925-1547-407B-81FA-30ABC42FE9DA}"/>
    <hyperlink ref="B12" r:id="rId4" display="https://ww2.arb.ca.gov/resources/documents/lcfs-zev-infrastructure-crediting" xr:uid="{7D5BF114-D7DD-4EE6-96E6-5259EB15FF48}"/>
    <hyperlink ref="B13" r:id="rId5" display="https://ww2.arb.ca.gov/resources/documents/lcfs-zev-infrastructure-crediting" xr:uid="{E8F784A3-8722-4333-BF92-CB8586E3D0DF}"/>
    <hyperlink ref="B14" r:id="rId6" display="https://ww2.arb.ca.gov/resources/documents/lcfs-zev-infrastructure-crediting" xr:uid="{7CC90AAE-0F45-46B2-BF0D-CEE399A25DA0}"/>
    <hyperlink ref="B16" r:id="rId7" display="https://ww2.arb.ca.gov/our-work/programs/low-carbon-fuel-standard/lcfs-guidance-documents-user-guides-and-faqs" xr:uid="{6A5305F8-23E0-4BE4-8B1F-4F5E8C4C6550}"/>
    <hyperlink ref="B17" r:id="rId8" display="https://ww2.arb.ca.gov/our-work/programs/low-carbon-fuel-standard/lcfs-guidance-documents-user-guides-and-faqs" xr:uid="{7C4E0A81-B3BC-44D1-8EBD-161F44A801E0}"/>
    <hyperlink ref="B18" r:id="rId9" display="https://ww2.arb.ca.gov/our-work/programs/low-carbon-fuel-standard/lcfs-guidance-documents-user-guides-and-faqs" xr:uid="{C312E2B5-54E6-408F-A15B-C7380AA0A0EF}"/>
    <hyperlink ref="B19" r:id="rId10" display="https://ww2.arb.ca.gov/our-work/programs/low-carbon-fuel-standard/lcfs-guidance-documents-user-guides-and-faqs" xr:uid="{F370C445-97FF-4A33-8D0E-9E6213968AB6}"/>
    <hyperlink ref="B20" r:id="rId11" display="https://ww2.arb.ca.gov/our-work/programs/low-carbon-fuel-standard/lcfs-guidance-documents-user-guides-and-faqs" xr:uid="{71EA939C-AEA3-419B-B553-1D6C568B73C3}"/>
    <hyperlink ref="B21" r:id="rId12" display="https://ww2.arb.ca.gov/our-work/programs/low-carbon-fuel-standard/lcfs-guidance-documents-user-guides-and-faqs" xr:uid="{DCA7AF09-91CA-4510-A4DD-BC33FF24E749}"/>
    <hyperlink ref="B22" r:id="rId13" display="https://ww2.arb.ca.gov/our-work/programs/low-carbon-fuel-standard/lcfs-guidance-documents-user-guides-and-faqs" xr:uid="{C55E7735-BB33-4988-8001-49744E037D31}"/>
    <hyperlink ref="B24" r:id="rId14" display="https://ww2.arb.ca.gov/our-work/programs/low-carbon-fuel-standard/lcfs-contacts" xr:uid="{75CA7518-FAAB-4442-9380-783070DE9E5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C1AB9-99A1-462F-977E-9D31F1F4AFAA}">
  <dimension ref="A1:AO44"/>
  <sheetViews>
    <sheetView showGridLines="0" zoomScale="85" zoomScaleNormal="85" workbookViewId="0">
      <selection activeCell="P1" sqref="P1:AJ1048576"/>
    </sheetView>
  </sheetViews>
  <sheetFormatPr defaultRowHeight="13.8" x14ac:dyDescent="0.25"/>
  <cols>
    <col min="1" max="1" width="24.5546875" style="2" customWidth="1"/>
    <col min="2" max="2" width="43.5546875" style="2" customWidth="1"/>
    <col min="3" max="13" width="17" style="2" customWidth="1"/>
    <col min="14" max="14" width="12.33203125" style="2" bestFit="1" customWidth="1"/>
    <col min="15" max="15" width="82.44140625" style="2" customWidth="1"/>
    <col min="16" max="36" width="8.88671875" style="2" hidden="1" customWidth="1"/>
    <col min="37" max="16384" width="8.88671875" style="2"/>
  </cols>
  <sheetData>
    <row r="1" spans="1:41" s="52" customFormat="1" ht="36.6" customHeight="1" x14ac:dyDescent="0.5">
      <c r="A1" s="81" t="s">
        <v>38</v>
      </c>
      <c r="B1" s="81"/>
      <c r="C1" s="81"/>
      <c r="D1" s="81"/>
      <c r="E1" s="81"/>
      <c r="F1" s="81"/>
      <c r="G1" s="81"/>
      <c r="H1" s="81"/>
      <c r="I1" s="81"/>
      <c r="J1" s="81"/>
      <c r="K1" s="81"/>
      <c r="L1" s="81"/>
      <c r="M1" s="81"/>
    </row>
    <row r="2" spans="1:41" ht="9.6" customHeight="1" x14ac:dyDescent="0.4">
      <c r="A2" s="1"/>
    </row>
    <row r="3" spans="1:41" s="5" customFormat="1" ht="16.2" x14ac:dyDescent="0.3">
      <c r="C3" s="6" t="s">
        <v>9</v>
      </c>
      <c r="P3" s="14" t="s">
        <v>10</v>
      </c>
      <c r="Q3" s="14" t="s">
        <v>10</v>
      </c>
      <c r="R3" s="14" t="s">
        <v>10</v>
      </c>
      <c r="S3" s="14" t="s">
        <v>10</v>
      </c>
      <c r="T3" s="14" t="s">
        <v>10</v>
      </c>
      <c r="U3" s="14" t="s">
        <v>10</v>
      </c>
      <c r="V3" s="14" t="s">
        <v>10</v>
      </c>
      <c r="W3" s="14" t="s">
        <v>10</v>
      </c>
      <c r="X3" s="14" t="s">
        <v>10</v>
      </c>
      <c r="Y3" s="14" t="s">
        <v>10</v>
      </c>
      <c r="Z3" s="14" t="s">
        <v>10</v>
      </c>
      <c r="AA3" s="14" t="s">
        <v>10</v>
      </c>
      <c r="AB3" s="14" t="s">
        <v>10</v>
      </c>
      <c r="AC3" s="14" t="s">
        <v>10</v>
      </c>
      <c r="AD3" s="14" t="s">
        <v>10</v>
      </c>
      <c r="AE3" s="14" t="s">
        <v>10</v>
      </c>
      <c r="AF3" s="14" t="s">
        <v>10</v>
      </c>
      <c r="AG3" s="14" t="s">
        <v>10</v>
      </c>
      <c r="AH3" s="14" t="s">
        <v>10</v>
      </c>
      <c r="AI3" s="14" t="s">
        <v>10</v>
      </c>
      <c r="AJ3" s="14" t="s">
        <v>10</v>
      </c>
      <c r="AK3" s="14"/>
      <c r="AL3" s="14"/>
      <c r="AM3" s="14"/>
      <c r="AN3" s="14"/>
      <c r="AO3" s="14"/>
    </row>
    <row r="4" spans="1:41" s="5" customFormat="1" ht="19.8" customHeight="1" x14ac:dyDescent="0.4">
      <c r="A4"/>
      <c r="C4" s="8" t="s">
        <v>5</v>
      </c>
      <c r="E4"/>
      <c r="G4" s="13"/>
      <c r="H4" s="13"/>
      <c r="I4" s="12"/>
      <c r="L4" s="13" t="s">
        <v>85</v>
      </c>
      <c r="M4" s="55"/>
      <c r="N4" s="5" t="s">
        <v>21</v>
      </c>
      <c r="O4" s="5" t="s">
        <v>92</v>
      </c>
    </row>
    <row r="5" spans="1:41" s="5" customFormat="1" ht="19.8" customHeight="1" x14ac:dyDescent="0.3">
      <c r="C5" s="9" t="s">
        <v>6</v>
      </c>
      <c r="G5" s="13"/>
      <c r="H5" s="13"/>
      <c r="I5" s="12"/>
      <c r="L5" s="13" t="s">
        <v>83</v>
      </c>
      <c r="M5" s="56"/>
      <c r="O5" s="5" t="s">
        <v>22</v>
      </c>
      <c r="P5" s="5" t="s">
        <v>19</v>
      </c>
    </row>
    <row r="6" spans="1:41" s="5" customFormat="1" ht="19.8" customHeight="1" thickBot="1" x14ac:dyDescent="0.35">
      <c r="C6" s="10" t="s">
        <v>2</v>
      </c>
      <c r="L6" s="13" t="s">
        <v>50</v>
      </c>
      <c r="M6" s="80" t="str">
        <f>_xlfn.XLOOKUP(M5,P9:P10,Q9:Q10,"",0,1)</f>
        <v/>
      </c>
      <c r="O6" s="5" t="s">
        <v>24</v>
      </c>
      <c r="P6" s="47">
        <v>2025</v>
      </c>
      <c r="Q6" s="47">
        <v>2026</v>
      </c>
      <c r="R6" s="47">
        <v>2027</v>
      </c>
      <c r="S6" s="47">
        <v>2028</v>
      </c>
      <c r="T6" s="47">
        <v>2029</v>
      </c>
      <c r="U6" s="47">
        <v>2030</v>
      </c>
      <c r="V6" s="47">
        <v>2031</v>
      </c>
      <c r="W6" s="47">
        <v>2032</v>
      </c>
      <c r="X6" s="47">
        <v>2033</v>
      </c>
      <c r="Y6" s="47">
        <v>2034</v>
      </c>
      <c r="Z6" s="47">
        <v>2035</v>
      </c>
      <c r="AA6" s="47">
        <v>2036</v>
      </c>
      <c r="AB6" s="47">
        <v>2037</v>
      </c>
      <c r="AC6" s="47">
        <v>2038</v>
      </c>
      <c r="AD6" s="47">
        <v>2039</v>
      </c>
      <c r="AE6" s="47">
        <v>2040</v>
      </c>
      <c r="AF6" s="47">
        <v>2041</v>
      </c>
      <c r="AG6" s="47">
        <v>2042</v>
      </c>
      <c r="AH6" s="47">
        <v>2043</v>
      </c>
      <c r="AI6" s="47">
        <v>2044</v>
      </c>
      <c r="AJ6" s="47">
        <v>2045</v>
      </c>
      <c r="AL6" s="12"/>
    </row>
    <row r="7" spans="1:41" s="5" customFormat="1" ht="19.8" customHeight="1" thickBot="1" x14ac:dyDescent="0.45">
      <c r="C7" s="11" t="s">
        <v>7</v>
      </c>
      <c r="L7" s="13" t="s">
        <v>51</v>
      </c>
      <c r="M7" s="73">
        <f>MIN(IFERROR(M4*M6,0),IFERROR(6000*M6,0))</f>
        <v>0</v>
      </c>
      <c r="N7" s="5" t="s">
        <v>21</v>
      </c>
      <c r="O7" s="5" t="s">
        <v>39</v>
      </c>
      <c r="P7" s="48">
        <v>81.7</v>
      </c>
      <c r="Q7" s="48">
        <v>80.17</v>
      </c>
      <c r="R7" s="48">
        <v>78.63</v>
      </c>
      <c r="S7" s="48">
        <v>77.099999999999994</v>
      </c>
      <c r="T7" s="48">
        <v>75.569999999999993</v>
      </c>
      <c r="U7" s="48">
        <v>74.03</v>
      </c>
      <c r="V7" s="48">
        <v>69.27</v>
      </c>
      <c r="W7" s="48">
        <v>64.510000000000005</v>
      </c>
      <c r="X7" s="48">
        <v>59.75</v>
      </c>
      <c r="Y7" s="48">
        <v>54.99</v>
      </c>
      <c r="Z7" s="48">
        <v>50.23</v>
      </c>
      <c r="AA7" s="48">
        <v>45.47</v>
      </c>
      <c r="AB7" s="48">
        <v>40.71</v>
      </c>
      <c r="AC7" s="48">
        <v>35.950000000000003</v>
      </c>
      <c r="AD7" s="48">
        <v>31.19</v>
      </c>
      <c r="AE7" s="48">
        <v>26.44</v>
      </c>
      <c r="AF7" s="48">
        <v>23.26</v>
      </c>
      <c r="AG7" s="48">
        <v>20.09</v>
      </c>
      <c r="AH7" s="48">
        <v>16.920000000000002</v>
      </c>
      <c r="AI7" s="48">
        <v>13.74</v>
      </c>
      <c r="AJ7" s="48">
        <v>10.57</v>
      </c>
    </row>
    <row r="8" spans="1:41" s="5" customFormat="1" ht="19.8" customHeight="1" x14ac:dyDescent="0.35">
      <c r="A8" s="15"/>
      <c r="B8" s="13"/>
    </row>
    <row r="9" spans="1:41" s="5" customFormat="1" ht="16.8" customHeight="1" thickBot="1" x14ac:dyDescent="0.35">
      <c r="B9" s="13" t="s">
        <v>0</v>
      </c>
      <c r="C9" s="59">
        <v>2025</v>
      </c>
      <c r="D9" s="16">
        <f>C9+1</f>
        <v>2026</v>
      </c>
      <c r="E9" s="16">
        <f t="shared" ref="E9:F9" si="0">D9+1</f>
        <v>2027</v>
      </c>
      <c r="F9" s="16">
        <f t="shared" si="0"/>
        <v>2028</v>
      </c>
      <c r="G9" s="16">
        <f t="shared" ref="G9" si="1">F9+1</f>
        <v>2029</v>
      </c>
      <c r="H9" s="16">
        <f t="shared" ref="H9" si="2">G9+1</f>
        <v>2030</v>
      </c>
      <c r="I9" s="16">
        <f t="shared" ref="I9" si="3">H9+1</f>
        <v>2031</v>
      </c>
      <c r="J9" s="16">
        <f t="shared" ref="J9" si="4">I9+1</f>
        <v>2032</v>
      </c>
      <c r="K9" s="16">
        <f t="shared" ref="K9" si="5">J9+1</f>
        <v>2033</v>
      </c>
      <c r="L9" s="16">
        <f t="shared" ref="L9" si="6">K9+1</f>
        <v>2034</v>
      </c>
      <c r="M9" s="16">
        <f t="shared" ref="M9" si="7">L9+1</f>
        <v>2035</v>
      </c>
      <c r="P9" s="5" t="s">
        <v>84</v>
      </c>
      <c r="Q9" s="79">
        <v>0.625</v>
      </c>
    </row>
    <row r="10" spans="1:41" s="5" customFormat="1" ht="19.8" customHeight="1" x14ac:dyDescent="0.3">
      <c r="B10" s="13" t="s">
        <v>37</v>
      </c>
      <c r="C10" s="57"/>
      <c r="D10" s="57"/>
      <c r="E10" s="57"/>
      <c r="F10" s="57"/>
      <c r="G10" s="57"/>
      <c r="H10" s="57"/>
      <c r="I10" s="57"/>
      <c r="J10" s="57"/>
      <c r="K10" s="57"/>
      <c r="L10" s="57"/>
      <c r="M10" s="57"/>
      <c r="N10" s="50" t="s">
        <v>27</v>
      </c>
      <c r="O10" s="5" t="s">
        <v>46</v>
      </c>
      <c r="P10" s="5" t="s">
        <v>20</v>
      </c>
      <c r="Q10" s="79">
        <v>0.315</v>
      </c>
    </row>
    <row r="11" spans="1:41" s="5" customFormat="1" ht="19.8" customHeight="1" x14ac:dyDescent="0.3">
      <c r="B11" s="13" t="s">
        <v>82</v>
      </c>
      <c r="C11" s="60"/>
      <c r="D11" s="60"/>
      <c r="E11" s="60"/>
      <c r="F11" s="60"/>
      <c r="G11" s="60"/>
      <c r="H11" s="60"/>
      <c r="I11" s="60"/>
      <c r="J11" s="60"/>
      <c r="K11" s="60"/>
      <c r="L11" s="60"/>
      <c r="M11" s="60"/>
      <c r="N11" s="50"/>
      <c r="O11" s="5" t="s">
        <v>28</v>
      </c>
      <c r="Q11" s="49"/>
    </row>
    <row r="12" spans="1:41" s="5" customFormat="1" ht="19.8" customHeight="1" x14ac:dyDescent="0.4">
      <c r="B12" s="13" t="s">
        <v>48</v>
      </c>
      <c r="C12" s="58"/>
      <c r="D12" s="58"/>
      <c r="E12" s="58"/>
      <c r="F12" s="58"/>
      <c r="G12" s="58"/>
      <c r="H12" s="58"/>
      <c r="I12" s="58"/>
      <c r="J12" s="58"/>
      <c r="K12" s="58"/>
      <c r="L12" s="58"/>
      <c r="M12" s="58"/>
      <c r="N12" s="5" t="s">
        <v>52</v>
      </c>
      <c r="O12" s="5" t="s">
        <v>56</v>
      </c>
    </row>
    <row r="13" spans="1:41" s="5" customFormat="1" ht="16.8" customHeight="1" x14ac:dyDescent="0.3">
      <c r="A13" s="12"/>
      <c r="B13" s="13"/>
      <c r="C13" s="69" t="b">
        <f>NOT(AND($M$7&gt;0,ISNUMBER(C10),ISNUMBER(C11),ISNUMBER(C12)))</f>
        <v>1</v>
      </c>
      <c r="D13" s="69" t="b">
        <f t="shared" ref="D13:M13" si="8">NOT(AND($M$7&gt;0,ISNUMBER(D10),ISNUMBER(D11),ISNUMBER(D12)))</f>
        <v>1</v>
      </c>
      <c r="E13" s="69" t="b">
        <f t="shared" si="8"/>
        <v>1</v>
      </c>
      <c r="F13" s="69" t="b">
        <f t="shared" si="8"/>
        <v>1</v>
      </c>
      <c r="G13" s="69" t="b">
        <f t="shared" si="8"/>
        <v>1</v>
      </c>
      <c r="H13" s="69" t="b">
        <f t="shared" si="8"/>
        <v>1</v>
      </c>
      <c r="I13" s="69" t="b">
        <f t="shared" si="8"/>
        <v>1</v>
      </c>
      <c r="J13" s="69" t="b">
        <f t="shared" si="8"/>
        <v>1</v>
      </c>
      <c r="K13" s="69" t="b">
        <f t="shared" si="8"/>
        <v>1</v>
      </c>
      <c r="L13" s="69" t="b">
        <f t="shared" si="8"/>
        <v>1</v>
      </c>
      <c r="M13" s="69" t="b">
        <f t="shared" si="8"/>
        <v>1</v>
      </c>
    </row>
    <row r="14" spans="1:41" s="5" customFormat="1" ht="19.8" customHeight="1" x14ac:dyDescent="0.45">
      <c r="A14" s="18"/>
      <c r="B14" s="19" t="s">
        <v>53</v>
      </c>
      <c r="C14" s="20">
        <f>_xlfn.XLOOKUP(C9,$P$6:$AJ$6,$P$7:$AJ$7,"",0,1)</f>
        <v>81.7</v>
      </c>
      <c r="D14" s="20">
        <f t="shared" ref="D14:M14" si="9">_xlfn.XLOOKUP(D9,$P$6:$AJ$6,$P$7:$AJ$7,"",0,1)</f>
        <v>80.17</v>
      </c>
      <c r="E14" s="20">
        <f t="shared" si="9"/>
        <v>78.63</v>
      </c>
      <c r="F14" s="20">
        <f t="shared" si="9"/>
        <v>77.099999999999994</v>
      </c>
      <c r="G14" s="20">
        <f t="shared" si="9"/>
        <v>75.569999999999993</v>
      </c>
      <c r="H14" s="20">
        <f t="shared" si="9"/>
        <v>74.03</v>
      </c>
      <c r="I14" s="20">
        <f t="shared" si="9"/>
        <v>69.27</v>
      </c>
      <c r="J14" s="20">
        <f t="shared" si="9"/>
        <v>64.510000000000005</v>
      </c>
      <c r="K14" s="20">
        <f t="shared" si="9"/>
        <v>59.75</v>
      </c>
      <c r="L14" s="20">
        <f t="shared" si="9"/>
        <v>54.99</v>
      </c>
      <c r="M14" s="20">
        <f t="shared" si="9"/>
        <v>50.23</v>
      </c>
      <c r="N14" s="5" t="s">
        <v>52</v>
      </c>
      <c r="O14" s="51" t="s">
        <v>49</v>
      </c>
      <c r="P14" s="23"/>
      <c r="Q14" s="23"/>
      <c r="R14" s="23"/>
      <c r="S14" s="23"/>
      <c r="T14" s="23"/>
      <c r="V14" s="23"/>
      <c r="W14" s="23"/>
    </row>
    <row r="15" spans="1:41" s="5" customFormat="1" ht="19.8" customHeight="1" x14ac:dyDescent="0.35">
      <c r="B15" s="21" t="s">
        <v>54</v>
      </c>
      <c r="C15" s="22">
        <v>1.9</v>
      </c>
      <c r="D15" s="22">
        <v>1.9</v>
      </c>
      <c r="E15" s="22">
        <v>1.9</v>
      </c>
      <c r="F15" s="22">
        <v>1.9</v>
      </c>
      <c r="G15" s="22">
        <v>1.9</v>
      </c>
      <c r="H15" s="22">
        <v>1.9</v>
      </c>
      <c r="I15" s="22">
        <v>1.9</v>
      </c>
      <c r="J15" s="22">
        <v>1.9</v>
      </c>
      <c r="K15" s="22">
        <v>1.9</v>
      </c>
      <c r="L15" s="22">
        <v>1.9</v>
      </c>
      <c r="M15" s="22">
        <v>1.9</v>
      </c>
      <c r="N15" s="5" t="s">
        <v>17</v>
      </c>
      <c r="O15" s="5" t="s">
        <v>29</v>
      </c>
      <c r="P15" s="23"/>
      <c r="Q15" s="23"/>
      <c r="R15" s="23"/>
      <c r="S15" s="23"/>
      <c r="T15" s="23"/>
      <c r="V15" s="23"/>
      <c r="W15" s="23"/>
    </row>
    <row r="16" spans="1:41" s="5" customFormat="1" ht="19.8" customHeight="1" x14ac:dyDescent="0.45">
      <c r="B16" s="21" t="s">
        <v>55</v>
      </c>
      <c r="C16" s="72">
        <f>C12</f>
        <v>0</v>
      </c>
      <c r="D16" s="72">
        <f t="shared" ref="D16:M16" si="10">D12</f>
        <v>0</v>
      </c>
      <c r="E16" s="72">
        <f t="shared" si="10"/>
        <v>0</v>
      </c>
      <c r="F16" s="72">
        <f t="shared" si="10"/>
        <v>0</v>
      </c>
      <c r="G16" s="72">
        <f t="shared" si="10"/>
        <v>0</v>
      </c>
      <c r="H16" s="72">
        <f t="shared" si="10"/>
        <v>0</v>
      </c>
      <c r="I16" s="72">
        <f t="shared" si="10"/>
        <v>0</v>
      </c>
      <c r="J16" s="72">
        <f t="shared" si="10"/>
        <v>0</v>
      </c>
      <c r="K16" s="72">
        <f t="shared" si="10"/>
        <v>0</v>
      </c>
      <c r="L16" s="72">
        <f t="shared" si="10"/>
        <v>0</v>
      </c>
      <c r="M16" s="72">
        <f t="shared" si="10"/>
        <v>0</v>
      </c>
      <c r="N16" s="5" t="s">
        <v>52</v>
      </c>
      <c r="O16" s="5" t="s">
        <v>56</v>
      </c>
      <c r="P16" s="23"/>
      <c r="Q16" s="23"/>
      <c r="R16" s="23"/>
      <c r="S16" s="23"/>
      <c r="T16" s="23"/>
      <c r="V16" s="23"/>
      <c r="W16" s="23"/>
    </row>
    <row r="17" spans="1:23" s="5" customFormat="1" ht="19.8" customHeight="1" x14ac:dyDescent="0.45">
      <c r="A17" s="13" t="s">
        <v>18</v>
      </c>
      <c r="B17" s="21" t="s">
        <v>57</v>
      </c>
      <c r="C17" s="24">
        <v>120</v>
      </c>
      <c r="D17" s="24">
        <v>120</v>
      </c>
      <c r="E17" s="24">
        <v>120</v>
      </c>
      <c r="F17" s="24">
        <v>120</v>
      </c>
      <c r="G17" s="24">
        <v>120</v>
      </c>
      <c r="H17" s="24">
        <v>120</v>
      </c>
      <c r="I17" s="24">
        <v>120</v>
      </c>
      <c r="J17" s="24">
        <v>120</v>
      </c>
      <c r="K17" s="24">
        <v>120</v>
      </c>
      <c r="L17" s="24">
        <v>120</v>
      </c>
      <c r="M17" s="24">
        <v>120</v>
      </c>
      <c r="N17" s="5" t="s">
        <v>8</v>
      </c>
      <c r="O17" s="5" t="s">
        <v>42</v>
      </c>
      <c r="P17" s="23"/>
      <c r="Q17" s="23"/>
      <c r="R17" s="23"/>
      <c r="S17" s="23"/>
      <c r="T17" s="23"/>
      <c r="V17" s="23"/>
      <c r="W17" s="23"/>
    </row>
    <row r="18" spans="1:23" s="5" customFormat="1" ht="19.8" customHeight="1" x14ac:dyDescent="0.45">
      <c r="A18" s="13" t="s">
        <v>16</v>
      </c>
      <c r="B18" s="21" t="s">
        <v>58</v>
      </c>
      <c r="C18" s="25">
        <f t="shared" ref="C18:M18" si="11">$M$7</f>
        <v>0</v>
      </c>
      <c r="D18" s="25">
        <f t="shared" si="11"/>
        <v>0</v>
      </c>
      <c r="E18" s="25">
        <f t="shared" si="11"/>
        <v>0</v>
      </c>
      <c r="F18" s="25">
        <f t="shared" si="11"/>
        <v>0</v>
      </c>
      <c r="G18" s="25">
        <f t="shared" si="11"/>
        <v>0</v>
      </c>
      <c r="H18" s="25">
        <f t="shared" si="11"/>
        <v>0</v>
      </c>
      <c r="I18" s="25">
        <f t="shared" si="11"/>
        <v>0</v>
      </c>
      <c r="J18" s="25">
        <f t="shared" si="11"/>
        <v>0</v>
      </c>
      <c r="K18" s="25">
        <f t="shared" si="11"/>
        <v>0</v>
      </c>
      <c r="L18" s="25">
        <f t="shared" si="11"/>
        <v>0</v>
      </c>
      <c r="M18" s="25">
        <f t="shared" si="11"/>
        <v>0</v>
      </c>
      <c r="N18" s="5" t="s">
        <v>21</v>
      </c>
      <c r="O18" s="5" t="s">
        <v>43</v>
      </c>
      <c r="P18" s="23"/>
      <c r="Q18" s="23"/>
      <c r="R18" s="23"/>
      <c r="S18" s="23"/>
      <c r="T18" s="23"/>
      <c r="V18" s="23"/>
      <c r="W18" s="23"/>
    </row>
    <row r="19" spans="1:23" s="5" customFormat="1" ht="19.8" customHeight="1" x14ac:dyDescent="0.35">
      <c r="A19" s="13" t="s">
        <v>25</v>
      </c>
      <c r="B19" s="21" t="s">
        <v>11</v>
      </c>
      <c r="C19" s="26">
        <v>91.25</v>
      </c>
      <c r="D19" s="26">
        <v>91.25</v>
      </c>
      <c r="E19" s="26">
        <v>91.25</v>
      </c>
      <c r="F19" s="26">
        <v>91.25</v>
      </c>
      <c r="G19" s="26">
        <v>91.25</v>
      </c>
      <c r="H19" s="26">
        <v>91.25</v>
      </c>
      <c r="I19" s="26">
        <v>91.25</v>
      </c>
      <c r="J19" s="26">
        <v>91.25</v>
      </c>
      <c r="K19" s="26">
        <v>91.25</v>
      </c>
      <c r="L19" s="26">
        <v>91.25</v>
      </c>
      <c r="M19" s="26">
        <v>91.25</v>
      </c>
      <c r="N19" s="5" t="s">
        <v>4</v>
      </c>
      <c r="O19" s="5" t="s">
        <v>47</v>
      </c>
      <c r="P19" s="23"/>
      <c r="Q19" s="23"/>
      <c r="R19" s="23"/>
      <c r="S19" s="23"/>
      <c r="T19" s="23"/>
      <c r="V19" s="23"/>
      <c r="W19" s="23"/>
    </row>
    <row r="20" spans="1:23" s="5" customFormat="1" ht="19.8" customHeight="1" x14ac:dyDescent="0.35">
      <c r="A20" s="12"/>
      <c r="B20" s="21" t="s">
        <v>26</v>
      </c>
      <c r="C20" s="74">
        <f>C11</f>
        <v>0</v>
      </c>
      <c r="D20" s="25">
        <f t="shared" ref="D20:M20" si="12">D11</f>
        <v>0</v>
      </c>
      <c r="E20" s="25">
        <f t="shared" si="12"/>
        <v>0</v>
      </c>
      <c r="F20" s="25">
        <f t="shared" si="12"/>
        <v>0</v>
      </c>
      <c r="G20" s="25">
        <f t="shared" si="12"/>
        <v>0</v>
      </c>
      <c r="H20" s="25">
        <f t="shared" si="12"/>
        <v>0</v>
      </c>
      <c r="I20" s="25">
        <f t="shared" si="12"/>
        <v>0</v>
      </c>
      <c r="J20" s="25">
        <f t="shared" si="12"/>
        <v>0</v>
      </c>
      <c r="K20" s="25">
        <f t="shared" si="12"/>
        <v>0</v>
      </c>
      <c r="L20" s="25">
        <f t="shared" si="12"/>
        <v>0</v>
      </c>
      <c r="M20" s="25">
        <f t="shared" si="12"/>
        <v>0</v>
      </c>
      <c r="O20" s="5" t="s">
        <v>28</v>
      </c>
      <c r="P20" s="23"/>
      <c r="Q20" s="23"/>
      <c r="R20" s="23"/>
      <c r="S20" s="23"/>
      <c r="T20" s="23"/>
      <c r="V20" s="23"/>
      <c r="W20" s="23"/>
    </row>
    <row r="21" spans="1:23" s="5" customFormat="1" ht="19.8" customHeight="1" x14ac:dyDescent="0.45">
      <c r="A21" s="12"/>
      <c r="B21" s="27" t="s">
        <v>59</v>
      </c>
      <c r="C21" s="25">
        <f>C10</f>
        <v>0</v>
      </c>
      <c r="D21" s="25">
        <f t="shared" ref="D21:M21" si="13">D10</f>
        <v>0</v>
      </c>
      <c r="E21" s="25">
        <f t="shared" si="13"/>
        <v>0</v>
      </c>
      <c r="F21" s="25">
        <f t="shared" si="13"/>
        <v>0</v>
      </c>
      <c r="G21" s="25">
        <f t="shared" si="13"/>
        <v>0</v>
      </c>
      <c r="H21" s="25">
        <f t="shared" si="13"/>
        <v>0</v>
      </c>
      <c r="I21" s="25">
        <f t="shared" si="13"/>
        <v>0</v>
      </c>
      <c r="J21" s="25">
        <f t="shared" si="13"/>
        <v>0</v>
      </c>
      <c r="K21" s="25">
        <f t="shared" si="13"/>
        <v>0</v>
      </c>
      <c r="L21" s="25">
        <f t="shared" si="13"/>
        <v>0</v>
      </c>
      <c r="M21" s="25">
        <f t="shared" si="13"/>
        <v>0</v>
      </c>
      <c r="N21" s="5" t="s">
        <v>27</v>
      </c>
      <c r="O21" s="5" t="s">
        <v>46</v>
      </c>
      <c r="P21" s="23"/>
      <c r="Q21" s="23"/>
      <c r="R21" s="23"/>
      <c r="S21" s="23"/>
      <c r="T21" s="23"/>
      <c r="V21" s="23"/>
      <c r="W21" s="23"/>
    </row>
    <row r="22" spans="1:23" s="5" customFormat="1" ht="19.8" customHeight="1" x14ac:dyDescent="0.35">
      <c r="A22" s="12"/>
      <c r="B22" s="21" t="s">
        <v>12</v>
      </c>
      <c r="C22" s="28">
        <f>10^-6</f>
        <v>9.9999999999999995E-7</v>
      </c>
      <c r="D22" s="28">
        <f t="shared" ref="D22:M22" si="14">10^-6</f>
        <v>9.9999999999999995E-7</v>
      </c>
      <c r="E22" s="28">
        <f t="shared" si="14"/>
        <v>9.9999999999999995E-7</v>
      </c>
      <c r="F22" s="28">
        <f t="shared" si="14"/>
        <v>9.9999999999999995E-7</v>
      </c>
      <c r="G22" s="28">
        <f t="shared" si="14"/>
        <v>9.9999999999999995E-7</v>
      </c>
      <c r="H22" s="28">
        <f t="shared" si="14"/>
        <v>9.9999999999999995E-7</v>
      </c>
      <c r="I22" s="28">
        <f t="shared" si="14"/>
        <v>9.9999999999999995E-7</v>
      </c>
      <c r="J22" s="28">
        <f t="shared" si="14"/>
        <v>9.9999999999999995E-7</v>
      </c>
      <c r="K22" s="28">
        <f t="shared" si="14"/>
        <v>9.9999999999999995E-7</v>
      </c>
      <c r="L22" s="28">
        <f t="shared" si="14"/>
        <v>9.9999999999999995E-7</v>
      </c>
      <c r="M22" s="28">
        <f t="shared" si="14"/>
        <v>9.9999999999999995E-7</v>
      </c>
      <c r="N22" s="5" t="s">
        <v>3</v>
      </c>
      <c r="O22" s="5" t="s">
        <v>33</v>
      </c>
      <c r="P22" s="23"/>
      <c r="Q22" s="23"/>
      <c r="R22" s="23"/>
      <c r="S22" s="23"/>
      <c r="T22" s="23"/>
      <c r="V22" s="23"/>
      <c r="W22" s="23"/>
    </row>
    <row r="23" spans="1:23" s="5" customFormat="1" ht="19.8" customHeight="1" x14ac:dyDescent="0.4">
      <c r="A23" s="29"/>
      <c r="B23" s="30" t="s">
        <v>60</v>
      </c>
      <c r="C23" s="31">
        <f>MAX(0,(C14*C15-C16)*C17*(C18*C19*C20-C21)*C22)</f>
        <v>0</v>
      </c>
      <c r="D23" s="31">
        <f t="shared" ref="D23:M23" si="15">MAX(0,(D14*D15-D16)*D17*(D18*D19*D20-D21)*D22)</f>
        <v>0</v>
      </c>
      <c r="E23" s="31">
        <f t="shared" si="15"/>
        <v>0</v>
      </c>
      <c r="F23" s="31">
        <f t="shared" si="15"/>
        <v>0</v>
      </c>
      <c r="G23" s="31">
        <f t="shared" si="15"/>
        <v>0</v>
      </c>
      <c r="H23" s="31">
        <f t="shared" si="15"/>
        <v>0</v>
      </c>
      <c r="I23" s="31">
        <f t="shared" si="15"/>
        <v>0</v>
      </c>
      <c r="J23" s="31">
        <f t="shared" si="15"/>
        <v>0</v>
      </c>
      <c r="K23" s="31">
        <f t="shared" si="15"/>
        <v>0</v>
      </c>
      <c r="L23" s="31">
        <f t="shared" si="15"/>
        <v>0</v>
      </c>
      <c r="M23" s="31">
        <f t="shared" si="15"/>
        <v>0</v>
      </c>
      <c r="N23" s="5" t="s">
        <v>34</v>
      </c>
      <c r="O23" s="5" t="s">
        <v>35</v>
      </c>
      <c r="P23" s="23"/>
      <c r="Q23" s="23"/>
      <c r="R23" s="23"/>
      <c r="S23" s="23"/>
      <c r="T23" s="23"/>
      <c r="V23" s="23"/>
      <c r="W23" s="23"/>
    </row>
    <row r="24" spans="1:23" s="5" customFormat="1" ht="16.8" customHeight="1" x14ac:dyDescent="0.3">
      <c r="A24" s="12"/>
      <c r="B24" s="13"/>
    </row>
    <row r="25" spans="1:23" s="5" customFormat="1" ht="19.8" customHeight="1" x14ac:dyDescent="0.45">
      <c r="A25" s="32" t="s">
        <v>23</v>
      </c>
      <c r="B25" s="33" t="s">
        <v>61</v>
      </c>
      <c r="C25" s="75">
        <f>C12</f>
        <v>0</v>
      </c>
      <c r="D25" s="70">
        <f t="shared" ref="D25:M25" si="16">D12</f>
        <v>0</v>
      </c>
      <c r="E25" s="70">
        <f t="shared" si="16"/>
        <v>0</v>
      </c>
      <c r="F25" s="70">
        <f t="shared" si="16"/>
        <v>0</v>
      </c>
      <c r="G25" s="70">
        <f t="shared" si="16"/>
        <v>0</v>
      </c>
      <c r="H25" s="70">
        <f t="shared" si="16"/>
        <v>0</v>
      </c>
      <c r="I25" s="70">
        <f t="shared" si="16"/>
        <v>0</v>
      </c>
      <c r="J25" s="70">
        <f t="shared" si="16"/>
        <v>0</v>
      </c>
      <c r="K25" s="70">
        <f t="shared" si="16"/>
        <v>0</v>
      </c>
      <c r="L25" s="70">
        <f t="shared" si="16"/>
        <v>0</v>
      </c>
      <c r="M25" s="70">
        <f t="shared" si="16"/>
        <v>0</v>
      </c>
      <c r="N25" s="5" t="s">
        <v>52</v>
      </c>
      <c r="O25" s="5" t="s">
        <v>62</v>
      </c>
    </row>
    <row r="26" spans="1:23" s="5" customFormat="1" ht="19.8" customHeight="1" x14ac:dyDescent="0.35">
      <c r="A26" s="13" t="s">
        <v>15</v>
      </c>
      <c r="B26" s="14" t="s">
        <v>63</v>
      </c>
      <c r="C26" s="22">
        <f>C15</f>
        <v>1.9</v>
      </c>
      <c r="D26" s="22">
        <f t="shared" ref="D26:M26" si="17">D15</f>
        <v>1.9</v>
      </c>
      <c r="E26" s="22">
        <f t="shared" si="17"/>
        <v>1.9</v>
      </c>
      <c r="F26" s="22">
        <f t="shared" si="17"/>
        <v>1.9</v>
      </c>
      <c r="G26" s="22">
        <f t="shared" si="17"/>
        <v>1.9</v>
      </c>
      <c r="H26" s="22">
        <f t="shared" si="17"/>
        <v>1.9</v>
      </c>
      <c r="I26" s="22">
        <f t="shared" si="17"/>
        <v>1.9</v>
      </c>
      <c r="J26" s="22">
        <f t="shared" si="17"/>
        <v>1.9</v>
      </c>
      <c r="K26" s="22">
        <f t="shared" si="17"/>
        <v>1.9</v>
      </c>
      <c r="L26" s="22">
        <f t="shared" si="17"/>
        <v>1.9</v>
      </c>
      <c r="M26" s="22">
        <f t="shared" si="17"/>
        <v>1.9</v>
      </c>
      <c r="N26" s="5" t="s">
        <v>17</v>
      </c>
      <c r="O26" s="5" t="s">
        <v>29</v>
      </c>
    </row>
    <row r="27" spans="1:23" s="5" customFormat="1" ht="19.8" customHeight="1" x14ac:dyDescent="0.45">
      <c r="A27" s="34" t="s">
        <v>14</v>
      </c>
      <c r="B27" s="35" t="s">
        <v>64</v>
      </c>
      <c r="C27" s="71">
        <f>C25/C26</f>
        <v>0</v>
      </c>
      <c r="D27" s="71">
        <f t="shared" ref="D27:M27" si="18">D25/D26</f>
        <v>0</v>
      </c>
      <c r="E27" s="71">
        <f t="shared" si="18"/>
        <v>0</v>
      </c>
      <c r="F27" s="71">
        <f t="shared" si="18"/>
        <v>0</v>
      </c>
      <c r="G27" s="71">
        <f t="shared" si="18"/>
        <v>0</v>
      </c>
      <c r="H27" s="71">
        <f t="shared" si="18"/>
        <v>0</v>
      </c>
      <c r="I27" s="71">
        <f t="shared" si="18"/>
        <v>0</v>
      </c>
      <c r="J27" s="71">
        <f t="shared" si="18"/>
        <v>0</v>
      </c>
      <c r="K27" s="71">
        <f t="shared" si="18"/>
        <v>0</v>
      </c>
      <c r="L27" s="71">
        <f t="shared" si="18"/>
        <v>0</v>
      </c>
      <c r="M27" s="71">
        <f t="shared" si="18"/>
        <v>0</v>
      </c>
      <c r="N27" s="5" t="s">
        <v>52</v>
      </c>
      <c r="O27" s="5" t="s">
        <v>30</v>
      </c>
    </row>
    <row r="28" spans="1:23" s="5" customFormat="1" ht="16.8" customHeight="1" x14ac:dyDescent="0.3">
      <c r="A28" s="12"/>
      <c r="B28" s="13"/>
      <c r="C28" s="17"/>
      <c r="D28" s="17"/>
      <c r="E28" s="17"/>
      <c r="F28" s="17"/>
      <c r="G28" s="17"/>
      <c r="H28" s="17"/>
      <c r="I28" s="17"/>
      <c r="J28" s="17"/>
      <c r="K28" s="17"/>
      <c r="L28" s="17"/>
      <c r="M28" s="17"/>
    </row>
    <row r="29" spans="1:23" s="5" customFormat="1" ht="19.8" customHeight="1" x14ac:dyDescent="0.45">
      <c r="A29" s="18"/>
      <c r="B29" s="33" t="s">
        <v>65</v>
      </c>
      <c r="C29" s="20">
        <f>C14</f>
        <v>81.7</v>
      </c>
      <c r="D29" s="20">
        <f t="shared" ref="D29:M29" si="19">D14</f>
        <v>80.17</v>
      </c>
      <c r="E29" s="20">
        <f t="shared" si="19"/>
        <v>78.63</v>
      </c>
      <c r="F29" s="20">
        <f t="shared" si="19"/>
        <v>77.099999999999994</v>
      </c>
      <c r="G29" s="20">
        <f t="shared" si="19"/>
        <v>75.569999999999993</v>
      </c>
      <c r="H29" s="20">
        <f t="shared" si="19"/>
        <v>74.03</v>
      </c>
      <c r="I29" s="20">
        <f t="shared" si="19"/>
        <v>69.27</v>
      </c>
      <c r="J29" s="20">
        <f t="shared" si="19"/>
        <v>64.510000000000005</v>
      </c>
      <c r="K29" s="20">
        <f t="shared" si="19"/>
        <v>59.75</v>
      </c>
      <c r="L29" s="20">
        <f t="shared" si="19"/>
        <v>54.99</v>
      </c>
      <c r="M29" s="20">
        <f t="shared" si="19"/>
        <v>50.23</v>
      </c>
      <c r="N29" s="5" t="s">
        <v>1</v>
      </c>
      <c r="O29" s="51" t="s">
        <v>93</v>
      </c>
    </row>
    <row r="30" spans="1:23" s="5" customFormat="1" ht="19.8" customHeight="1" x14ac:dyDescent="0.45">
      <c r="A30" s="13" t="s">
        <v>23</v>
      </c>
      <c r="B30" s="36" t="s">
        <v>66</v>
      </c>
      <c r="C30" s="77">
        <f>C27</f>
        <v>0</v>
      </c>
      <c r="D30" s="77">
        <f t="shared" ref="D30:M30" si="20">D27</f>
        <v>0</v>
      </c>
      <c r="E30" s="77">
        <f t="shared" si="20"/>
        <v>0</v>
      </c>
      <c r="F30" s="77">
        <f t="shared" si="20"/>
        <v>0</v>
      </c>
      <c r="G30" s="77">
        <f t="shared" si="20"/>
        <v>0</v>
      </c>
      <c r="H30" s="77">
        <f t="shared" si="20"/>
        <v>0</v>
      </c>
      <c r="I30" s="77">
        <f t="shared" si="20"/>
        <v>0</v>
      </c>
      <c r="J30" s="77">
        <f t="shared" si="20"/>
        <v>0</v>
      </c>
      <c r="K30" s="77">
        <f t="shared" si="20"/>
        <v>0</v>
      </c>
      <c r="L30" s="77">
        <f t="shared" si="20"/>
        <v>0</v>
      </c>
      <c r="M30" s="77">
        <f t="shared" si="20"/>
        <v>0</v>
      </c>
      <c r="N30" s="5" t="s">
        <v>1</v>
      </c>
      <c r="O30" s="5" t="s">
        <v>30</v>
      </c>
    </row>
    <row r="31" spans="1:23" s="5" customFormat="1" ht="19.8" customHeight="1" x14ac:dyDescent="0.45">
      <c r="A31" s="13" t="s">
        <v>16</v>
      </c>
      <c r="B31" s="21" t="s">
        <v>67</v>
      </c>
      <c r="C31" s="78">
        <f t="shared" ref="C31:M31" si="21">C21*C17*C26</f>
        <v>0</v>
      </c>
      <c r="D31" s="78">
        <f t="shared" si="21"/>
        <v>0</v>
      </c>
      <c r="E31" s="78">
        <f t="shared" si="21"/>
        <v>0</v>
      </c>
      <c r="F31" s="78">
        <f t="shared" si="21"/>
        <v>0</v>
      </c>
      <c r="G31" s="78">
        <f t="shared" si="21"/>
        <v>0</v>
      </c>
      <c r="H31" s="78">
        <f t="shared" si="21"/>
        <v>0</v>
      </c>
      <c r="I31" s="78">
        <f t="shared" si="21"/>
        <v>0</v>
      </c>
      <c r="J31" s="78">
        <f t="shared" si="21"/>
        <v>0</v>
      </c>
      <c r="K31" s="78">
        <f t="shared" si="21"/>
        <v>0</v>
      </c>
      <c r="L31" s="78">
        <f t="shared" si="21"/>
        <v>0</v>
      </c>
      <c r="M31" s="78">
        <f t="shared" si="21"/>
        <v>0</v>
      </c>
      <c r="N31" s="5" t="s">
        <v>31</v>
      </c>
      <c r="O31" s="5" t="s">
        <v>32</v>
      </c>
    </row>
    <row r="32" spans="1:23" s="5" customFormat="1" ht="19.8" customHeight="1" x14ac:dyDescent="0.4">
      <c r="A32" s="13" t="s">
        <v>13</v>
      </c>
      <c r="B32" s="21" t="s">
        <v>12</v>
      </c>
      <c r="C32" s="22">
        <f>10^-6</f>
        <v>9.9999999999999995E-7</v>
      </c>
      <c r="D32" s="22">
        <f t="shared" ref="D32:M32" si="22">10^-6</f>
        <v>9.9999999999999995E-7</v>
      </c>
      <c r="E32" s="22">
        <f t="shared" si="22"/>
        <v>9.9999999999999995E-7</v>
      </c>
      <c r="F32" s="22">
        <f t="shared" si="22"/>
        <v>9.9999999999999995E-7</v>
      </c>
      <c r="G32" s="22">
        <f t="shared" si="22"/>
        <v>9.9999999999999995E-7</v>
      </c>
      <c r="H32" s="22">
        <f t="shared" si="22"/>
        <v>9.9999999999999995E-7</v>
      </c>
      <c r="I32" s="22">
        <f t="shared" si="22"/>
        <v>9.9999999999999995E-7</v>
      </c>
      <c r="J32" s="22">
        <f t="shared" si="22"/>
        <v>9.9999999999999995E-7</v>
      </c>
      <c r="K32" s="22">
        <f t="shared" si="22"/>
        <v>9.9999999999999995E-7</v>
      </c>
      <c r="L32" s="22">
        <f t="shared" si="22"/>
        <v>9.9999999999999995E-7</v>
      </c>
      <c r="M32" s="22">
        <f t="shared" si="22"/>
        <v>9.9999999999999995E-7</v>
      </c>
      <c r="N32" s="5" t="s">
        <v>3</v>
      </c>
      <c r="O32" s="5" t="s">
        <v>68</v>
      </c>
    </row>
    <row r="33" spans="1:15" s="5" customFormat="1" ht="19.8" customHeight="1" x14ac:dyDescent="0.45">
      <c r="A33" s="29"/>
      <c r="B33" s="37" t="s">
        <v>69</v>
      </c>
      <c r="C33" s="31">
        <f>(C29-C30)*C31*C32</f>
        <v>0</v>
      </c>
      <c r="D33" s="31">
        <f t="shared" ref="D33:M33" si="23">(D29-D30)*D31*D32</f>
        <v>0</v>
      </c>
      <c r="E33" s="31">
        <f t="shared" si="23"/>
        <v>0</v>
      </c>
      <c r="F33" s="31">
        <f t="shared" si="23"/>
        <v>0</v>
      </c>
      <c r="G33" s="31">
        <f t="shared" si="23"/>
        <v>0</v>
      </c>
      <c r="H33" s="31">
        <f t="shared" si="23"/>
        <v>0</v>
      </c>
      <c r="I33" s="31">
        <f t="shared" si="23"/>
        <v>0</v>
      </c>
      <c r="J33" s="31">
        <f t="shared" si="23"/>
        <v>0</v>
      </c>
      <c r="K33" s="31">
        <f t="shared" si="23"/>
        <v>0</v>
      </c>
      <c r="L33" s="31">
        <f t="shared" si="23"/>
        <v>0</v>
      </c>
      <c r="M33" s="31">
        <f t="shared" si="23"/>
        <v>0</v>
      </c>
      <c r="N33" s="5" t="s">
        <v>34</v>
      </c>
      <c r="O33" s="5" t="s">
        <v>36</v>
      </c>
    </row>
    <row r="34" spans="1:15" s="5" customFormat="1" ht="16.2" customHeight="1" x14ac:dyDescent="0.3">
      <c r="A34" s="12"/>
      <c r="B34" s="13"/>
    </row>
    <row r="35" spans="1:15" s="5" customFormat="1" ht="19.2" customHeight="1" thickBot="1" x14ac:dyDescent="0.35">
      <c r="B35" s="13" t="s">
        <v>0</v>
      </c>
      <c r="C35" s="14">
        <f t="shared" ref="C35:M35" si="24">C9</f>
        <v>2025</v>
      </c>
      <c r="D35" s="14">
        <f t="shared" si="24"/>
        <v>2026</v>
      </c>
      <c r="E35" s="14">
        <f t="shared" si="24"/>
        <v>2027</v>
      </c>
      <c r="F35" s="14">
        <f t="shared" si="24"/>
        <v>2028</v>
      </c>
      <c r="G35" s="14">
        <f t="shared" si="24"/>
        <v>2029</v>
      </c>
      <c r="H35" s="14">
        <f t="shared" si="24"/>
        <v>2030</v>
      </c>
      <c r="I35" s="14">
        <f t="shared" si="24"/>
        <v>2031</v>
      </c>
      <c r="J35" s="14">
        <f t="shared" si="24"/>
        <v>2032</v>
      </c>
      <c r="K35" s="14">
        <f t="shared" si="24"/>
        <v>2033</v>
      </c>
      <c r="L35" s="14">
        <f t="shared" si="24"/>
        <v>2034</v>
      </c>
      <c r="M35" s="14">
        <f t="shared" si="24"/>
        <v>2035</v>
      </c>
    </row>
    <row r="36" spans="1:15" s="5" customFormat="1" ht="33" customHeight="1" thickBot="1" x14ac:dyDescent="0.4">
      <c r="A36" s="43"/>
      <c r="B36" s="43" t="s">
        <v>96</v>
      </c>
      <c r="C36" s="38">
        <f t="shared" ref="C36:M36" si="25">(C14*C15-C16)*C17*(C18*C19*C20-0)*C22</f>
        <v>0</v>
      </c>
      <c r="D36" s="38">
        <f t="shared" si="25"/>
        <v>0</v>
      </c>
      <c r="E36" s="38">
        <f t="shared" si="25"/>
        <v>0</v>
      </c>
      <c r="F36" s="38">
        <f t="shared" si="25"/>
        <v>0</v>
      </c>
      <c r="G36" s="38">
        <f t="shared" si="25"/>
        <v>0</v>
      </c>
      <c r="H36" s="38">
        <f t="shared" si="25"/>
        <v>0</v>
      </c>
      <c r="I36" s="38">
        <f t="shared" si="25"/>
        <v>0</v>
      </c>
      <c r="J36" s="38">
        <f t="shared" si="25"/>
        <v>0</v>
      </c>
      <c r="K36" s="38">
        <f t="shared" si="25"/>
        <v>0</v>
      </c>
      <c r="L36" s="38">
        <f t="shared" si="25"/>
        <v>0</v>
      </c>
      <c r="M36" s="38">
        <f t="shared" si="25"/>
        <v>0</v>
      </c>
      <c r="N36" s="53" t="s">
        <v>40</v>
      </c>
      <c r="O36" s="23"/>
    </row>
    <row r="37" spans="1:15" s="5" customFormat="1" ht="33" customHeight="1" thickBot="1" x14ac:dyDescent="0.35">
      <c r="A37" s="43"/>
      <c r="B37" s="43" t="s">
        <v>95</v>
      </c>
      <c r="C37" s="38">
        <f t="shared" ref="C37:M37" si="26">IF(C21=0,0,MAX(0,(C14*C15-C16)*C17*(C18*C19*C20-C21)*C22))</f>
        <v>0</v>
      </c>
      <c r="D37" s="38">
        <f t="shared" si="26"/>
        <v>0</v>
      </c>
      <c r="E37" s="38">
        <f t="shared" si="26"/>
        <v>0</v>
      </c>
      <c r="F37" s="38">
        <f t="shared" si="26"/>
        <v>0</v>
      </c>
      <c r="G37" s="38">
        <f t="shared" si="26"/>
        <v>0</v>
      </c>
      <c r="H37" s="38">
        <f t="shared" si="26"/>
        <v>0</v>
      </c>
      <c r="I37" s="38">
        <f t="shared" si="26"/>
        <v>0</v>
      </c>
      <c r="J37" s="38">
        <f t="shared" si="26"/>
        <v>0</v>
      </c>
      <c r="K37" s="38">
        <f t="shared" si="26"/>
        <v>0</v>
      </c>
      <c r="L37" s="38">
        <f t="shared" si="26"/>
        <v>0</v>
      </c>
      <c r="M37" s="38">
        <f t="shared" si="26"/>
        <v>0</v>
      </c>
      <c r="N37" s="53" t="s">
        <v>40</v>
      </c>
    </row>
    <row r="38" spans="1:15" s="5" customFormat="1" ht="33" customHeight="1" thickBot="1" x14ac:dyDescent="0.35">
      <c r="A38" s="44"/>
      <c r="B38" s="44" t="s">
        <v>94</v>
      </c>
      <c r="C38" s="39">
        <f t="shared" ref="C38:M38" si="27">(C29-C30)*C31*C32</f>
        <v>0</v>
      </c>
      <c r="D38" s="39">
        <f t="shared" si="27"/>
        <v>0</v>
      </c>
      <c r="E38" s="39">
        <f t="shared" si="27"/>
        <v>0</v>
      </c>
      <c r="F38" s="39">
        <f t="shared" si="27"/>
        <v>0</v>
      </c>
      <c r="G38" s="39">
        <f t="shared" si="27"/>
        <v>0</v>
      </c>
      <c r="H38" s="39">
        <f t="shared" si="27"/>
        <v>0</v>
      </c>
      <c r="I38" s="39">
        <f t="shared" si="27"/>
        <v>0</v>
      </c>
      <c r="J38" s="39">
        <f t="shared" si="27"/>
        <v>0</v>
      </c>
      <c r="K38" s="39">
        <f t="shared" si="27"/>
        <v>0</v>
      </c>
      <c r="L38" s="39">
        <f t="shared" si="27"/>
        <v>0</v>
      </c>
      <c r="M38" s="39">
        <f t="shared" si="27"/>
        <v>0</v>
      </c>
      <c r="N38" s="53" t="s">
        <v>40</v>
      </c>
    </row>
    <row r="39" spans="1:15" s="5" customFormat="1" ht="33" customHeight="1" thickBot="1" x14ac:dyDescent="0.35">
      <c r="A39" s="45"/>
      <c r="B39" s="45" t="s">
        <v>41</v>
      </c>
      <c r="C39" s="40">
        <f>C37+C38</f>
        <v>0</v>
      </c>
      <c r="D39" s="40">
        <f t="shared" ref="D39:M39" si="28">D37+D38</f>
        <v>0</v>
      </c>
      <c r="E39" s="40">
        <f t="shared" si="28"/>
        <v>0</v>
      </c>
      <c r="F39" s="40">
        <f t="shared" si="28"/>
        <v>0</v>
      </c>
      <c r="G39" s="40">
        <f t="shared" si="28"/>
        <v>0</v>
      </c>
      <c r="H39" s="40">
        <f t="shared" si="28"/>
        <v>0</v>
      </c>
      <c r="I39" s="40">
        <f t="shared" si="28"/>
        <v>0</v>
      </c>
      <c r="J39" s="40">
        <f t="shared" si="28"/>
        <v>0</v>
      </c>
      <c r="K39" s="40">
        <f t="shared" si="28"/>
        <v>0</v>
      </c>
      <c r="L39" s="40">
        <f t="shared" si="28"/>
        <v>0</v>
      </c>
      <c r="M39" s="40">
        <f t="shared" si="28"/>
        <v>0</v>
      </c>
      <c r="N39" s="53" t="s">
        <v>40</v>
      </c>
    </row>
    <row r="40" spans="1:15" s="5" customFormat="1" ht="33" customHeight="1" thickBot="1" x14ac:dyDescent="0.35">
      <c r="A40" s="46"/>
      <c r="B40" s="46" t="s">
        <v>44</v>
      </c>
      <c r="C40" s="39">
        <f t="shared" ref="C40:M40" si="29">C39*4</f>
        <v>0</v>
      </c>
      <c r="D40" s="39">
        <f t="shared" si="29"/>
        <v>0</v>
      </c>
      <c r="E40" s="39">
        <f t="shared" si="29"/>
        <v>0</v>
      </c>
      <c r="F40" s="39">
        <f t="shared" si="29"/>
        <v>0</v>
      </c>
      <c r="G40" s="39">
        <f t="shared" si="29"/>
        <v>0</v>
      </c>
      <c r="H40" s="39">
        <f t="shared" si="29"/>
        <v>0</v>
      </c>
      <c r="I40" s="39">
        <f t="shared" si="29"/>
        <v>0</v>
      </c>
      <c r="J40" s="39">
        <f t="shared" si="29"/>
        <v>0</v>
      </c>
      <c r="K40" s="39">
        <f t="shared" si="29"/>
        <v>0</v>
      </c>
      <c r="L40" s="39">
        <f t="shared" si="29"/>
        <v>0</v>
      </c>
      <c r="M40" s="39">
        <f t="shared" si="29"/>
        <v>0</v>
      </c>
      <c r="N40" s="54" t="s">
        <v>86</v>
      </c>
    </row>
    <row r="41" spans="1:15" s="5" customFormat="1" ht="33" customHeight="1" thickBot="1" x14ac:dyDescent="0.35">
      <c r="A41" s="41"/>
      <c r="B41" s="41" t="s">
        <v>45</v>
      </c>
      <c r="C41" s="61">
        <v>150</v>
      </c>
      <c r="D41" s="61">
        <v>150</v>
      </c>
      <c r="E41" s="61">
        <v>150</v>
      </c>
      <c r="F41" s="61">
        <v>150</v>
      </c>
      <c r="G41" s="61">
        <v>150</v>
      </c>
      <c r="H41" s="61">
        <v>150</v>
      </c>
      <c r="I41" s="61">
        <v>150</v>
      </c>
      <c r="J41" s="61">
        <v>150</v>
      </c>
      <c r="K41" s="61">
        <v>150</v>
      </c>
      <c r="L41" s="61">
        <v>150</v>
      </c>
      <c r="M41" s="61">
        <v>150</v>
      </c>
      <c r="N41" s="76" t="s">
        <v>87</v>
      </c>
    </row>
    <row r="42" spans="1:15" s="5" customFormat="1" ht="33" customHeight="1" thickBot="1" x14ac:dyDescent="0.35">
      <c r="A42" s="46"/>
      <c r="B42" s="46" t="s">
        <v>97</v>
      </c>
      <c r="C42" s="42">
        <f>C40*C41</f>
        <v>0</v>
      </c>
      <c r="D42" s="42">
        <f t="shared" ref="D42:M42" si="30">D40*D41</f>
        <v>0</v>
      </c>
      <c r="E42" s="42">
        <f t="shared" si="30"/>
        <v>0</v>
      </c>
      <c r="F42" s="42">
        <f t="shared" si="30"/>
        <v>0</v>
      </c>
      <c r="G42" s="42">
        <f t="shared" si="30"/>
        <v>0</v>
      </c>
      <c r="H42" s="42">
        <f t="shared" si="30"/>
        <v>0</v>
      </c>
      <c r="I42" s="42">
        <f t="shared" si="30"/>
        <v>0</v>
      </c>
      <c r="J42" s="42">
        <f t="shared" si="30"/>
        <v>0</v>
      </c>
      <c r="K42" s="42">
        <f t="shared" si="30"/>
        <v>0</v>
      </c>
      <c r="L42" s="42">
        <f t="shared" si="30"/>
        <v>0</v>
      </c>
      <c r="M42" s="42">
        <f t="shared" si="30"/>
        <v>0</v>
      </c>
      <c r="N42" s="54" t="s">
        <v>86</v>
      </c>
    </row>
    <row r="43" spans="1:15" x14ac:dyDescent="0.25">
      <c r="C43" s="4"/>
      <c r="D43" s="4"/>
      <c r="E43" s="4"/>
      <c r="F43" s="4"/>
      <c r="G43" s="4"/>
      <c r="H43" s="4"/>
      <c r="I43" s="4"/>
      <c r="J43" s="4"/>
      <c r="K43" s="4"/>
      <c r="L43" s="4"/>
      <c r="M43" s="4"/>
      <c r="N43" s="4"/>
    </row>
    <row r="44" spans="1:15" x14ac:dyDescent="0.25">
      <c r="B44" s="3"/>
      <c r="C44" s="4"/>
      <c r="D44" s="4"/>
      <c r="E44" s="4"/>
      <c r="F44" s="4"/>
      <c r="G44" s="4"/>
      <c r="H44" s="4"/>
      <c r="I44" s="4"/>
      <c r="J44" s="4"/>
      <c r="K44" s="4"/>
      <c r="L44" s="4"/>
      <c r="M44" s="4"/>
      <c r="N44" s="4"/>
    </row>
  </sheetData>
  <sheetProtection algorithmName="SHA-512" hashValue="2VaCCP16t/HkiyykUGuQJHQYkqir05ox56/i9jQAp8LBJvPzpX6eJJOZv3Sxh4Yqy93e7NaA95GDdF+q2cF4vg==" saltValue="syzsqUt4/MwTlaf0CEuCoQ==" spinCount="100000" sheet="1" formatColumns="0" formatRows="0"/>
  <mergeCells count="1">
    <mergeCell ref="A1:M1"/>
  </mergeCells>
  <conditionalFormatting sqref="C14:M23 C25:M27 C29:M33 C36:M40 C42:M42">
    <cfRule type="expression" dxfId="2" priority="4">
      <formula>C$13</formula>
    </cfRule>
  </conditionalFormatting>
  <conditionalFormatting sqref="C20:M21">
    <cfRule type="expression" dxfId="1" priority="2">
      <formula>NOT(C$10)</formula>
    </cfRule>
  </conditionalFormatting>
  <conditionalFormatting sqref="C25:M25">
    <cfRule type="expression" dxfId="0" priority="1">
      <formula>NOT(C$10)</formula>
    </cfRule>
  </conditionalFormatting>
  <dataValidations count="2">
    <dataValidation type="list" allowBlank="1" showInputMessage="1" showErrorMessage="1" sqref="C9" xr:uid="{44DA7726-F17C-45A1-B050-80F425667C5B}">
      <formula1>$P$6:$Z$6</formula1>
    </dataValidation>
    <dataValidation type="list" allowBlank="1" showInputMessage="1" showErrorMessage="1" sqref="M5" xr:uid="{35AD69CE-50C1-4578-994E-E49599954EEE}">
      <formula1>$P$9:$P$10</formula1>
    </dataValidation>
  </dataValidations>
  <pageMargins left="0.7" right="0.7" top="0.75" bottom="0.75" header="0.3" footer="0.3"/>
  <pageSetup orientation="portrait" r:id="rId1"/>
  <drawing r:id="rId2"/>
  <legacyDrawing r:id="rId3"/>
</worksheet>
</file>

<file path=docMetadata/LabelInfo.xml><?xml version="1.0" encoding="utf-8"?>
<clbl:labelList xmlns:clbl="http://schemas.microsoft.com/office/2020/mipLabelMetadata">
  <clbl:label id="{1a3903d2-a8ff-4a37-8ae4-30cdab9a1970}" enabled="1" method="Standard" siteId="{9de5aaee-7788-40b1-a438-c0ccc98c87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Calculator</vt:lpstr>
    </vt:vector>
  </TitlesOfParts>
  <Company>California Air Resources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Nicholson, Benjamin@ARB</dc:creator>
  <cp:lastModifiedBy>Nicholson, Benjamin@ARB</cp:lastModifiedBy>
  <dcterms:created xsi:type="dcterms:W3CDTF">2022-07-29T16:45:18Z</dcterms:created>
  <dcterms:modified xsi:type="dcterms:W3CDTF">2026-10-05T18:35:19Z</dcterms:modified>
</cp:coreProperties>
</file>